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C:\Users\s.olive\Desktop\1 MARIKA CAP FERRET\1 MARIKA BY SO\ARRET ACTIVITE\LIQUIDATEUR JUDICIAIRE\"/>
    </mc:Choice>
  </mc:AlternateContent>
  <xr:revisionPtr revIDLastSave="0" documentId="13_ncr:1_{1890EBC9-96F9-43D9-B886-DFE9ECB9C316}" xr6:coauthVersionLast="47" xr6:coauthVersionMax="47" xr10:uidLastSave="{00000000-0000-0000-0000-000000000000}"/>
  <bookViews>
    <workbookView xWindow="-28920" yWindow="-1875" windowWidth="29040" windowHeight="15990" xr2:uid="{00000000-000D-0000-FFFF-FFFF00000000}"/>
  </bookViews>
  <sheets>
    <sheet name="ANALYSE TOTALE" sheetId="1" r:id="rId1"/>
    <sheet name="PE26 synthèse" sheetId="37" r:id="rId2"/>
    <sheet name="H25 synthèse" sheetId="36" r:id="rId3"/>
    <sheet name="PE25 synthèse" sheetId="2" r:id="rId4"/>
    <sheet name="H24 synthèse" sheetId="3" r:id="rId5"/>
    <sheet name="PE24 synthèse" sheetId="4" r:id="rId6"/>
    <sheet name="H23 synthèse" sheetId="5" r:id="rId7"/>
    <sheet name="PE23 synthèse" sheetId="6" r:id="rId8"/>
    <sheet name="BELLEROSE" sheetId="7" r:id="rId9"/>
    <sheet name="CAMPOMAGGI " sheetId="8" r:id="rId10"/>
    <sheet name="DIEGA" sheetId="9" r:id="rId11"/>
    <sheet name="FLOOR" sheetId="10" r:id="rId12"/>
    <sheet name="MALIPARMI " sheetId="12" r:id="rId13"/>
    <sheet name="NIU" sheetId="13" r:id="rId14"/>
    <sheet name="OTTODAME " sheetId="14" r:id="rId15"/>
    <sheet name="POMANDERE " sheetId="15" r:id="rId16"/>
    <sheet name="POST&amp;CO accessoires Seven" sheetId="16" r:id="rId17"/>
    <sheet name="POUCO A POUCO sacs cabas" sheetId="17" r:id="rId18"/>
    <sheet name="SEVEN " sheetId="18" r:id="rId19"/>
    <sheet name="V DE VINSTER" sheetId="19" r:id="rId20"/>
    <sheet name="ANTHOLOGY " sheetId="22" r:id="rId21"/>
    <sheet name="ATTIC &amp; BARN - NYKY" sheetId="23" r:id="rId22"/>
    <sheet name="BASH " sheetId="24" r:id="rId23"/>
    <sheet name="FAUNE" sheetId="25" r:id="rId24"/>
    <sheet name="FILIPPA K" sheetId="26" r:id="rId25"/>
    <sheet name="LA BOTTE GARDIANE" sheetId="27" r:id="rId26"/>
    <sheet name="L BRAS" sheetId="11" r:id="rId27"/>
    <sheet name="MKT" sheetId="28" r:id="rId28"/>
    <sheet name="PARIENTE" sheetId="29" r:id="rId29"/>
    <sheet name="PREMIATA tennis Seven" sheetId="30" r:id="rId30"/>
    <sheet name="RIVECOUR " sheetId="31" r:id="rId31"/>
    <sheet name="THE NEW SOCIETY" sheetId="32" r:id="rId32"/>
    <sheet name="TRUE NY - VENTO DEL SUD" sheetId="33" r:id="rId33"/>
    <sheet name="UNIVERSEL  MAJESTIC" sheetId="34" r:id="rId34"/>
    <sheet name="VANNERIE DAILLEURS" sheetId="35" r:id="rId3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" i="7" l="1"/>
  <c r="L3" i="25" l="1"/>
  <c r="M3" i="25" s="1"/>
  <c r="L4" i="25"/>
  <c r="M4" i="25" s="1"/>
  <c r="L5" i="25"/>
  <c r="M5" i="25" s="1"/>
  <c r="L6" i="25"/>
  <c r="M6" i="25" s="1"/>
  <c r="L7" i="25"/>
  <c r="M7" i="25" s="1"/>
  <c r="L8" i="25"/>
  <c r="M8" i="25" s="1"/>
  <c r="L9" i="25"/>
  <c r="L10" i="25"/>
  <c r="M10" i="25" s="1"/>
  <c r="L11" i="25"/>
  <c r="M11" i="25" s="1"/>
  <c r="L12" i="25"/>
  <c r="M12" i="25" s="1"/>
  <c r="L13" i="25"/>
  <c r="M13" i="25" s="1"/>
  <c r="L14" i="25"/>
  <c r="M14" i="25" s="1"/>
  <c r="L15" i="25"/>
  <c r="L16" i="25"/>
  <c r="M16" i="25" s="1"/>
  <c r="M9" i="25"/>
  <c r="M15" i="25"/>
  <c r="U25" i="33"/>
  <c r="V25" i="33"/>
  <c r="Q105" i="19" l="1"/>
  <c r="L7" i="26"/>
  <c r="M7" i="26" s="1"/>
  <c r="P370" i="12"/>
  <c r="K75" i="16"/>
  <c r="K73" i="16"/>
  <c r="K71" i="16"/>
  <c r="K60" i="16"/>
  <c r="K58" i="16"/>
  <c r="K56" i="16"/>
  <c r="K54" i="16"/>
  <c r="K41" i="16"/>
  <c r="K39" i="16"/>
  <c r="K37" i="16"/>
  <c r="K25" i="16"/>
  <c r="K23" i="16"/>
  <c r="K21" i="16"/>
  <c r="K19" i="16"/>
  <c r="K8" i="16"/>
  <c r="K6" i="16"/>
  <c r="K4" i="16"/>
  <c r="K2" i="16"/>
  <c r="B89" i="37"/>
  <c r="Q43" i="37"/>
  <c r="P43" i="37"/>
  <c r="R43" i="37" s="1"/>
  <c r="O43" i="37"/>
  <c r="A43" i="37"/>
  <c r="R42" i="37"/>
  <c r="Q42" i="37"/>
  <c r="P42" i="37"/>
  <c r="O42" i="37"/>
  <c r="A42" i="37"/>
  <c r="Q41" i="37"/>
  <c r="P41" i="37"/>
  <c r="R41" i="37" s="1"/>
  <c r="O41" i="37"/>
  <c r="A41" i="37"/>
  <c r="Q40" i="37"/>
  <c r="A40" i="37"/>
  <c r="Q39" i="37"/>
  <c r="A39" i="37"/>
  <c r="Q38" i="37"/>
  <c r="A38" i="37"/>
  <c r="Q37" i="37"/>
  <c r="O37" i="37"/>
  <c r="A37" i="37"/>
  <c r="Q36" i="37"/>
  <c r="A36" i="37"/>
  <c r="Q35" i="37"/>
  <c r="O35" i="37"/>
  <c r="A35" i="37"/>
  <c r="Q34" i="37"/>
  <c r="A34" i="37"/>
  <c r="Q33" i="37"/>
  <c r="O33" i="37"/>
  <c r="A33" i="37"/>
  <c r="Q32" i="37"/>
  <c r="A32" i="37"/>
  <c r="Q31" i="37"/>
  <c r="O31" i="37"/>
  <c r="A31" i="37"/>
  <c r="Q30" i="37"/>
  <c r="P30" i="37"/>
  <c r="O30" i="37"/>
  <c r="R30" i="37" s="1"/>
  <c r="A30" i="37"/>
  <c r="P29" i="37"/>
  <c r="O29" i="37"/>
  <c r="B29" i="37"/>
  <c r="A29" i="37"/>
  <c r="Q24" i="37"/>
  <c r="O24" i="37"/>
  <c r="N24" i="37"/>
  <c r="M24" i="37"/>
  <c r="B103" i="37" s="1"/>
  <c r="F24" i="37"/>
  <c r="D24" i="37"/>
  <c r="Q23" i="37"/>
  <c r="O23" i="37"/>
  <c r="N23" i="37"/>
  <c r="M23" i="37"/>
  <c r="B102" i="37" s="1"/>
  <c r="F23" i="37"/>
  <c r="D23" i="37"/>
  <c r="Q22" i="37"/>
  <c r="O22" i="37"/>
  <c r="N22" i="37"/>
  <c r="M22" i="37"/>
  <c r="B101" i="37" s="1"/>
  <c r="F22" i="37"/>
  <c r="D22" i="37"/>
  <c r="Q21" i="37"/>
  <c r="P40" i="37"/>
  <c r="F21" i="37"/>
  <c r="D21" i="37"/>
  <c r="Q20" i="37"/>
  <c r="Q19" i="37"/>
  <c r="Q18" i="37"/>
  <c r="O18" i="37"/>
  <c r="N18" i="37"/>
  <c r="M18" i="37"/>
  <c r="F18" i="37"/>
  <c r="D18" i="37"/>
  <c r="Q17" i="37"/>
  <c r="N17" i="37"/>
  <c r="F17" i="37"/>
  <c r="D17" i="37"/>
  <c r="Q16" i="37"/>
  <c r="O16" i="37"/>
  <c r="P36" i="37"/>
  <c r="D16" i="37"/>
  <c r="F16" i="37"/>
  <c r="Q15" i="37"/>
  <c r="N15" i="37"/>
  <c r="D15" i="37"/>
  <c r="Q14" i="37"/>
  <c r="O14" i="37"/>
  <c r="N14" i="37"/>
  <c r="M14" i="37"/>
  <c r="F14" i="37"/>
  <c r="D14" i="37"/>
  <c r="Q13" i="37"/>
  <c r="O13" i="37"/>
  <c r="P34" i="37"/>
  <c r="D13" i="37"/>
  <c r="O34" i="37"/>
  <c r="Q12" i="37"/>
  <c r="P33" i="37"/>
  <c r="R33" i="37" s="1"/>
  <c r="F12" i="37"/>
  <c r="D12" i="37"/>
  <c r="Q11" i="37"/>
  <c r="O11" i="37"/>
  <c r="P32" i="37"/>
  <c r="D11" i="37"/>
  <c r="O32" i="37"/>
  <c r="Q10" i="37"/>
  <c r="F10" i="37"/>
  <c r="D10" i="37"/>
  <c r="Q9" i="37"/>
  <c r="O9" i="37"/>
  <c r="N9" i="37"/>
  <c r="M9" i="37"/>
  <c r="B90" i="37" s="1"/>
  <c r="E5" i="37"/>
  <c r="C2" i="37"/>
  <c r="U97" i="16"/>
  <c r="Q95" i="16"/>
  <c r="O95" i="16"/>
  <c r="P94" i="16"/>
  <c r="L94" i="16"/>
  <c r="N95" i="16" s="1"/>
  <c r="O93" i="16"/>
  <c r="P92" i="16" s="1"/>
  <c r="L92" i="16"/>
  <c r="M92" i="16" s="1"/>
  <c r="O91" i="16"/>
  <c r="Q91" i="16" s="1"/>
  <c r="L90" i="16"/>
  <c r="O89" i="16"/>
  <c r="Q89" i="16" s="1"/>
  <c r="L88" i="16"/>
  <c r="P226" i="13"/>
  <c r="S226" i="13" s="1"/>
  <c r="M225" i="13"/>
  <c r="O226" i="13" s="1"/>
  <c r="P223" i="13"/>
  <c r="R223" i="13" s="1"/>
  <c r="M222" i="13"/>
  <c r="O223" i="13" s="1"/>
  <c r="P220" i="13"/>
  <c r="M219" i="13"/>
  <c r="O220" i="13" s="1"/>
  <c r="P217" i="13"/>
  <c r="R217" i="13" s="1"/>
  <c r="M216" i="13"/>
  <c r="O217" i="13" s="1"/>
  <c r="P214" i="13"/>
  <c r="R214" i="13" s="1"/>
  <c r="M213" i="13"/>
  <c r="O214" i="13" s="1"/>
  <c r="P211" i="13"/>
  <c r="S211" i="13" s="1"/>
  <c r="N210" i="13"/>
  <c r="M210" i="13"/>
  <c r="O211" i="13" s="1"/>
  <c r="P208" i="13"/>
  <c r="M207" i="13"/>
  <c r="O208" i="13" s="1"/>
  <c r="P205" i="13"/>
  <c r="R205" i="13" s="1"/>
  <c r="M204" i="13"/>
  <c r="O205" i="13" s="1"/>
  <c r="P202" i="13"/>
  <c r="M201" i="13"/>
  <c r="O202" i="13" s="1"/>
  <c r="P199" i="13"/>
  <c r="M198" i="13"/>
  <c r="O199" i="13" s="1"/>
  <c r="P196" i="13"/>
  <c r="R196" i="13" s="1"/>
  <c r="M195" i="13"/>
  <c r="O196" i="13" s="1"/>
  <c r="P193" i="13"/>
  <c r="M192" i="13"/>
  <c r="O193" i="13" s="1"/>
  <c r="P190" i="13"/>
  <c r="M189" i="13"/>
  <c r="O190" i="13" s="1"/>
  <c r="P187" i="13"/>
  <c r="M186" i="13"/>
  <c r="O187" i="13" s="1"/>
  <c r="P184" i="13"/>
  <c r="R184" i="13" s="1"/>
  <c r="M183" i="13"/>
  <c r="O184" i="13" s="1"/>
  <c r="P181" i="13"/>
  <c r="M180" i="13"/>
  <c r="O181" i="13" s="1"/>
  <c r="P178" i="13"/>
  <c r="R178" i="13" s="1"/>
  <c r="M177" i="13"/>
  <c r="O178" i="13" s="1"/>
  <c r="P175" i="13"/>
  <c r="R175" i="13" s="1"/>
  <c r="M174" i="13"/>
  <c r="O175" i="13" s="1"/>
  <c r="P172" i="13"/>
  <c r="M171" i="13"/>
  <c r="O172" i="13" s="1"/>
  <c r="S202" i="13" l="1"/>
  <c r="N198" i="13"/>
  <c r="N219" i="13"/>
  <c r="S220" i="13"/>
  <c r="T219" i="13" s="1"/>
  <c r="N225" i="13"/>
  <c r="R181" i="13"/>
  <c r="R91" i="16"/>
  <c r="R32" i="37"/>
  <c r="R34" i="37"/>
  <c r="N10" i="37"/>
  <c r="N12" i="37"/>
  <c r="O10" i="37"/>
  <c r="O12" i="37"/>
  <c r="F15" i="37"/>
  <c r="N16" i="37"/>
  <c r="O21" i="37"/>
  <c r="P31" i="37"/>
  <c r="R31" i="37" s="1"/>
  <c r="P35" i="37"/>
  <c r="R35" i="37" s="1"/>
  <c r="P37" i="37"/>
  <c r="R37" i="37" s="1"/>
  <c r="F11" i="37"/>
  <c r="F13" i="37"/>
  <c r="O15" i="37"/>
  <c r="O17" i="37"/>
  <c r="N21" i="37"/>
  <c r="N11" i="37"/>
  <c r="N13" i="37"/>
  <c r="M26" i="37"/>
  <c r="O36" i="37"/>
  <c r="R36" i="37" s="1"/>
  <c r="O40" i="37"/>
  <c r="R40" i="37" s="1"/>
  <c r="L97" i="16"/>
  <c r="M88" i="16"/>
  <c r="Q93" i="16"/>
  <c r="Q97" i="16" s="1"/>
  <c r="G19" i="37" s="1"/>
  <c r="R95" i="16"/>
  <c r="M94" i="16"/>
  <c r="R93" i="16"/>
  <c r="S90" i="16"/>
  <c r="T91" i="16"/>
  <c r="N91" i="16"/>
  <c r="N93" i="16"/>
  <c r="R89" i="16"/>
  <c r="P90" i="16"/>
  <c r="O97" i="16"/>
  <c r="P88" i="16"/>
  <c r="M90" i="16"/>
  <c r="M97" i="16" s="1"/>
  <c r="N89" i="16"/>
  <c r="N222" i="13"/>
  <c r="N213" i="13"/>
  <c r="N207" i="13"/>
  <c r="S208" i="13"/>
  <c r="U208" i="13" s="1"/>
  <c r="N204" i="13"/>
  <c r="N201" i="13"/>
  <c r="S199" i="13"/>
  <c r="U226" i="13"/>
  <c r="T225" i="13"/>
  <c r="Q225" i="13"/>
  <c r="R226" i="13"/>
  <c r="Q222" i="13"/>
  <c r="S223" i="13"/>
  <c r="U220" i="13"/>
  <c r="Q219" i="13"/>
  <c r="R220" i="13"/>
  <c r="Q216" i="13"/>
  <c r="N216" i="13"/>
  <c r="S217" i="13"/>
  <c r="Q213" i="13"/>
  <c r="S214" i="13"/>
  <c r="U211" i="13"/>
  <c r="T210" i="13"/>
  <c r="Q210" i="13"/>
  <c r="R211" i="13"/>
  <c r="Q207" i="13"/>
  <c r="R208" i="13"/>
  <c r="Q204" i="13"/>
  <c r="S205" i="13"/>
  <c r="U202" i="13"/>
  <c r="T201" i="13"/>
  <c r="Q201" i="13"/>
  <c r="R202" i="13"/>
  <c r="U199" i="13"/>
  <c r="T198" i="13"/>
  <c r="Q198" i="13"/>
  <c r="R199" i="13"/>
  <c r="N180" i="13"/>
  <c r="N195" i="13"/>
  <c r="S193" i="13"/>
  <c r="N192" i="13"/>
  <c r="N189" i="13"/>
  <c r="S190" i="13"/>
  <c r="U190" i="13" s="1"/>
  <c r="N186" i="13"/>
  <c r="S187" i="13"/>
  <c r="U187" i="13" s="1"/>
  <c r="N177" i="13"/>
  <c r="N174" i="13"/>
  <c r="S172" i="13"/>
  <c r="T171" i="13" s="1"/>
  <c r="N171" i="13"/>
  <c r="Q195" i="13"/>
  <c r="S196" i="13"/>
  <c r="U193" i="13"/>
  <c r="T192" i="13"/>
  <c r="Q192" i="13"/>
  <c r="R193" i="13"/>
  <c r="Q189" i="13"/>
  <c r="R190" i="13"/>
  <c r="Q186" i="13"/>
  <c r="R187" i="13"/>
  <c r="Q183" i="13"/>
  <c r="N183" i="13"/>
  <c r="S184" i="13"/>
  <c r="Q180" i="13"/>
  <c r="S181" i="13"/>
  <c r="Q177" i="13"/>
  <c r="S178" i="13"/>
  <c r="Q174" i="13"/>
  <c r="S175" i="13"/>
  <c r="Q171" i="13"/>
  <c r="R172" i="13"/>
  <c r="L2" i="25"/>
  <c r="M2" i="25" s="1"/>
  <c r="I2" i="25"/>
  <c r="H20" i="1"/>
  <c r="D20" i="1"/>
  <c r="Q20" i="2"/>
  <c r="M17" i="5"/>
  <c r="M99" i="16" l="1"/>
  <c r="B19" i="37"/>
  <c r="T95" i="16"/>
  <c r="S94" i="16"/>
  <c r="T93" i="16"/>
  <c r="S92" i="16"/>
  <c r="N97" i="16"/>
  <c r="C19" i="37" s="1"/>
  <c r="D19" i="37" s="1"/>
  <c r="P97" i="16"/>
  <c r="E19" i="37" s="1"/>
  <c r="F19" i="37" s="1"/>
  <c r="T89" i="16"/>
  <c r="S88" i="16"/>
  <c r="R97" i="16"/>
  <c r="L98" i="16" s="1"/>
  <c r="T189" i="13"/>
  <c r="T207" i="13"/>
  <c r="U223" i="13"/>
  <c r="T222" i="13"/>
  <c r="U217" i="13"/>
  <c r="T216" i="13"/>
  <c r="U214" i="13"/>
  <c r="T213" i="13"/>
  <c r="U205" i="13"/>
  <c r="T204" i="13"/>
  <c r="U172" i="13"/>
  <c r="T186" i="13"/>
  <c r="U196" i="13"/>
  <c r="T195" i="13"/>
  <c r="U184" i="13"/>
  <c r="T183" i="13"/>
  <c r="U181" i="13"/>
  <c r="T180" i="13"/>
  <c r="U178" i="13"/>
  <c r="T177" i="13"/>
  <c r="U175" i="13"/>
  <c r="T174" i="13"/>
  <c r="P438" i="14"/>
  <c r="R438" i="14" s="1"/>
  <c r="M437" i="14"/>
  <c r="O438" i="14" s="1"/>
  <c r="P435" i="14"/>
  <c r="R435" i="14" s="1"/>
  <c r="M434" i="14"/>
  <c r="O435" i="14" s="1"/>
  <c r="P432" i="14"/>
  <c r="Q431" i="14" s="1"/>
  <c r="M431" i="14"/>
  <c r="O432" i="14" s="1"/>
  <c r="P429" i="14"/>
  <c r="R429" i="14" s="1"/>
  <c r="M428" i="14"/>
  <c r="O38" i="37" l="1"/>
  <c r="S97" i="16"/>
  <c r="H19" i="37" s="1"/>
  <c r="T97" i="16"/>
  <c r="I19" i="37" s="1"/>
  <c r="O19" i="37" s="1"/>
  <c r="P99" i="16"/>
  <c r="N437" i="14"/>
  <c r="Q434" i="14"/>
  <c r="R432" i="14"/>
  <c r="Q428" i="14"/>
  <c r="S429" i="14"/>
  <c r="N431" i="14"/>
  <c r="S432" i="14"/>
  <c r="U432" i="14" s="1"/>
  <c r="N434" i="14"/>
  <c r="T428" i="14"/>
  <c r="U429" i="14"/>
  <c r="N428" i="14"/>
  <c r="S435" i="14"/>
  <c r="Q437" i="14"/>
  <c r="O429" i="14"/>
  <c r="S438" i="14"/>
  <c r="V442" i="14"/>
  <c r="P426" i="14"/>
  <c r="M425" i="14"/>
  <c r="O426" i="14" s="1"/>
  <c r="P423" i="14"/>
  <c r="R423" i="14" s="1"/>
  <c r="M422" i="14"/>
  <c r="N422" i="14" s="1"/>
  <c r="P420" i="14"/>
  <c r="R420" i="14" s="1"/>
  <c r="M419" i="14"/>
  <c r="N419" i="14" s="1"/>
  <c r="P417" i="14"/>
  <c r="R417" i="14" s="1"/>
  <c r="M416" i="14"/>
  <c r="P414" i="14"/>
  <c r="M413" i="14"/>
  <c r="O414" i="14" s="1"/>
  <c r="P411" i="14"/>
  <c r="R411" i="14" s="1"/>
  <c r="M410" i="14"/>
  <c r="N410" i="14" s="1"/>
  <c r="P408" i="14"/>
  <c r="R408" i="14" s="1"/>
  <c r="M407" i="14"/>
  <c r="N407" i="14" s="1"/>
  <c r="P405" i="14"/>
  <c r="R405" i="14" s="1"/>
  <c r="M404" i="14"/>
  <c r="P402" i="14"/>
  <c r="M401" i="14"/>
  <c r="O402" i="14" s="1"/>
  <c r="P399" i="14"/>
  <c r="Q398" i="14" s="1"/>
  <c r="M398" i="14"/>
  <c r="N398" i="14" s="1"/>
  <c r="P396" i="14"/>
  <c r="R396" i="14" s="1"/>
  <c r="M395" i="14"/>
  <c r="N395" i="14" s="1"/>
  <c r="P51" i="12"/>
  <c r="AF476" i="12"/>
  <c r="AE476" i="12"/>
  <c r="AE494" i="12"/>
  <c r="AD494" i="12"/>
  <c r="W300" i="18"/>
  <c r="Q297" i="18"/>
  <c r="S297" i="18" s="1"/>
  <c r="N296" i="18"/>
  <c r="T297" i="18" s="1"/>
  <c r="Q294" i="18"/>
  <c r="S294" i="18" s="1"/>
  <c r="N293" i="18"/>
  <c r="P294" i="18" s="1"/>
  <c r="Q291" i="18"/>
  <c r="R290" i="18" s="1"/>
  <c r="N290" i="18"/>
  <c r="O290" i="18" s="1"/>
  <c r="Q288" i="18"/>
  <c r="S288" i="18" s="1"/>
  <c r="O287" i="18"/>
  <c r="Q285" i="18"/>
  <c r="S285" i="18" s="1"/>
  <c r="T285" i="18"/>
  <c r="Q282" i="18"/>
  <c r="P282" i="18"/>
  <c r="Q279" i="18"/>
  <c r="S279" i="18" s="1"/>
  <c r="R278" i="18"/>
  <c r="O278" i="18"/>
  <c r="Q276" i="18"/>
  <c r="S276" i="18" s="1"/>
  <c r="N275" i="18"/>
  <c r="P276" i="18" s="1"/>
  <c r="Q273" i="18"/>
  <c r="S273" i="18" s="1"/>
  <c r="N272" i="18"/>
  <c r="Q270" i="18"/>
  <c r="S270" i="18" s="1"/>
  <c r="N269" i="18"/>
  <c r="P270" i="18" s="1"/>
  <c r="Q267" i="18"/>
  <c r="R266" i="18" s="1"/>
  <c r="N266" i="18"/>
  <c r="O266" i="18" s="1"/>
  <c r="Q264" i="18"/>
  <c r="S264" i="18" s="1"/>
  <c r="N263" i="18"/>
  <c r="P264" i="18" s="1"/>
  <c r="Q261" i="18"/>
  <c r="S261" i="18" s="1"/>
  <c r="N260" i="18"/>
  <c r="O293" i="18" l="1"/>
  <c r="M98" i="16"/>
  <c r="S99" i="16"/>
  <c r="N98" i="16"/>
  <c r="P38" i="37"/>
  <c r="R38" i="37" s="1"/>
  <c r="N19" i="37"/>
  <c r="T100" i="16"/>
  <c r="S291" i="18"/>
  <c r="T291" i="18"/>
  <c r="V291" i="18" s="1"/>
  <c r="T431" i="14"/>
  <c r="S423" i="14"/>
  <c r="U423" i="14" s="1"/>
  <c r="Q422" i="14"/>
  <c r="U435" i="14"/>
  <c r="T434" i="14"/>
  <c r="U438" i="14"/>
  <c r="T437" i="14"/>
  <c r="S417" i="14"/>
  <c r="T416" i="14" s="1"/>
  <c r="S414" i="14"/>
  <c r="Q410" i="14"/>
  <c r="S405" i="14"/>
  <c r="U405" i="14" s="1"/>
  <c r="N401" i="14"/>
  <c r="S402" i="14"/>
  <c r="U402" i="14" s="1"/>
  <c r="S396" i="14"/>
  <c r="U396" i="14" s="1"/>
  <c r="R399" i="14"/>
  <c r="S411" i="14"/>
  <c r="T395" i="14"/>
  <c r="S399" i="14"/>
  <c r="S420" i="14"/>
  <c r="N425" i="14"/>
  <c r="S408" i="14"/>
  <c r="N413" i="14"/>
  <c r="S426" i="14"/>
  <c r="U426" i="14" s="1"/>
  <c r="U414" i="14"/>
  <c r="T413" i="14"/>
  <c r="T404" i="14"/>
  <c r="O405" i="14"/>
  <c r="O417" i="14"/>
  <c r="O396" i="14"/>
  <c r="Q401" i="14"/>
  <c r="R402" i="14"/>
  <c r="N404" i="14"/>
  <c r="O408" i="14"/>
  <c r="Q413" i="14"/>
  <c r="R414" i="14"/>
  <c r="N416" i="14"/>
  <c r="O420" i="14"/>
  <c r="Q425" i="14"/>
  <c r="R426" i="14"/>
  <c r="O399" i="14"/>
  <c r="Q404" i="14"/>
  <c r="O411" i="14"/>
  <c r="Q416" i="14"/>
  <c r="O423" i="14"/>
  <c r="Q395" i="14"/>
  <c r="Q407" i="14"/>
  <c r="Q419" i="14"/>
  <c r="T288" i="18"/>
  <c r="V288" i="18" s="1"/>
  <c r="T273" i="18"/>
  <c r="V273" i="18" s="1"/>
  <c r="O269" i="18"/>
  <c r="S267" i="18"/>
  <c r="T264" i="18"/>
  <c r="U263" i="18" s="1"/>
  <c r="T261" i="18"/>
  <c r="V261" i="18" s="1"/>
  <c r="T267" i="18"/>
  <c r="V267" i="18" s="1"/>
  <c r="O281" i="18"/>
  <c r="T276" i="18"/>
  <c r="T282" i="18"/>
  <c r="U281" i="18" s="1"/>
  <c r="T279" i="18"/>
  <c r="V279" i="18" s="1"/>
  <c r="U296" i="18"/>
  <c r="V297" i="18"/>
  <c r="U284" i="18"/>
  <c r="V285" i="18"/>
  <c r="P261" i="18"/>
  <c r="P285" i="18"/>
  <c r="Q300" i="18"/>
  <c r="O260" i="18"/>
  <c r="R269" i="18"/>
  <c r="O272" i="18"/>
  <c r="R281" i="18"/>
  <c r="S282" i="18"/>
  <c r="P288" i="18"/>
  <c r="U290" i="18"/>
  <c r="R293" i="18"/>
  <c r="R260" i="18"/>
  <c r="O263" i="18"/>
  <c r="P267" i="18"/>
  <c r="T270" i="18"/>
  <c r="R272" i="18"/>
  <c r="O275" i="18"/>
  <c r="P279" i="18"/>
  <c r="R284" i="18"/>
  <c r="P291" i="18"/>
  <c r="T294" i="18"/>
  <c r="R296" i="18"/>
  <c r="P273" i="18"/>
  <c r="P297" i="18"/>
  <c r="O284" i="18"/>
  <c r="O296" i="18"/>
  <c r="N300" i="18"/>
  <c r="R263" i="18"/>
  <c r="R275" i="18"/>
  <c r="R287" i="18"/>
  <c r="T422" i="14" l="1"/>
  <c r="U272" i="18"/>
  <c r="V282" i="18"/>
  <c r="V264" i="18"/>
  <c r="T401" i="14"/>
  <c r="T425" i="14"/>
  <c r="U260" i="18"/>
  <c r="U417" i="14"/>
  <c r="U420" i="14"/>
  <c r="T419" i="14"/>
  <c r="U408" i="14"/>
  <c r="T407" i="14"/>
  <c r="U411" i="14"/>
  <c r="T410" i="14"/>
  <c r="U399" i="14"/>
  <c r="T398" i="14"/>
  <c r="U287" i="18"/>
  <c r="U278" i="18"/>
  <c r="S300" i="18"/>
  <c r="G20" i="37" s="1"/>
  <c r="G26" i="37" s="1"/>
  <c r="U266" i="18"/>
  <c r="V276" i="18"/>
  <c r="U275" i="18"/>
  <c r="V294" i="18"/>
  <c r="U293" i="18"/>
  <c r="O300" i="18"/>
  <c r="R300" i="18"/>
  <c r="E20" i="37" s="1"/>
  <c r="E26" i="37" s="1"/>
  <c r="F10" i="1" s="1"/>
  <c r="V270" i="18"/>
  <c r="U269" i="18"/>
  <c r="P300" i="18"/>
  <c r="C20" i="37" s="1"/>
  <c r="T300" i="18"/>
  <c r="N301" i="18" s="1"/>
  <c r="G10" i="1" l="1"/>
  <c r="C26" i="37"/>
  <c r="O302" i="18"/>
  <c r="B20" i="37"/>
  <c r="U300" i="18"/>
  <c r="V300" i="18"/>
  <c r="R302" i="18"/>
  <c r="O39" i="37" l="1"/>
  <c r="B26" i="37"/>
  <c r="B10" i="1" s="1"/>
  <c r="F20" i="37"/>
  <c r="V303" i="18"/>
  <c r="I20" i="37"/>
  <c r="G27" i="37"/>
  <c r="U302" i="18"/>
  <c r="H20" i="37"/>
  <c r="D20" i="37"/>
  <c r="O301" i="18"/>
  <c r="P301" i="18"/>
  <c r="I10" i="1" l="1"/>
  <c r="J10" i="1" s="1"/>
  <c r="K10" i="1" s="1"/>
  <c r="H10" i="1"/>
  <c r="D26" i="37"/>
  <c r="H26" i="37"/>
  <c r="C10" i="1" s="1"/>
  <c r="D10" i="1" s="1"/>
  <c r="N20" i="37"/>
  <c r="P39" i="37"/>
  <c r="R39" i="37" s="1"/>
  <c r="O20" i="37"/>
  <c r="I26" i="37"/>
  <c r="R20" i="37" s="1"/>
  <c r="B39" i="37" s="1"/>
  <c r="F26" i="37"/>
  <c r="E27" i="37"/>
  <c r="M479" i="12"/>
  <c r="F14" i="36"/>
  <c r="F18" i="36"/>
  <c r="F22" i="36"/>
  <c r="F23" i="36"/>
  <c r="F24" i="36"/>
  <c r="D14" i="36"/>
  <c r="D18" i="36"/>
  <c r="D22" i="36"/>
  <c r="D23" i="36"/>
  <c r="D24" i="36"/>
  <c r="B89" i="36"/>
  <c r="Q43" i="36"/>
  <c r="P43" i="36"/>
  <c r="R43" i="36" s="1"/>
  <c r="O43" i="36"/>
  <c r="A43" i="36"/>
  <c r="R42" i="36"/>
  <c r="Q42" i="36"/>
  <c r="P42" i="36"/>
  <c r="O42" i="36"/>
  <c r="A42" i="36"/>
  <c r="Q41" i="36"/>
  <c r="P41" i="36"/>
  <c r="R41" i="36" s="1"/>
  <c r="O41" i="36"/>
  <c r="A41" i="36"/>
  <c r="Q40" i="36"/>
  <c r="A40" i="36"/>
  <c r="Q39" i="36"/>
  <c r="A39" i="36"/>
  <c r="Q38" i="36"/>
  <c r="A38" i="36"/>
  <c r="Q37" i="36"/>
  <c r="A37" i="36"/>
  <c r="Q36" i="36"/>
  <c r="A36" i="36"/>
  <c r="Q35" i="36"/>
  <c r="A35" i="36"/>
  <c r="Q34" i="36"/>
  <c r="A34" i="36"/>
  <c r="Q33" i="36"/>
  <c r="A33" i="36"/>
  <c r="Q32" i="36"/>
  <c r="A32" i="36"/>
  <c r="Q31" i="36"/>
  <c r="A31" i="36"/>
  <c r="Q30" i="36"/>
  <c r="A30" i="36"/>
  <c r="P29" i="36"/>
  <c r="O29" i="36"/>
  <c r="B29" i="36"/>
  <c r="A29" i="36"/>
  <c r="Q24" i="36"/>
  <c r="O24" i="36"/>
  <c r="N24" i="36"/>
  <c r="M24" i="36"/>
  <c r="B103" i="36" s="1"/>
  <c r="Q23" i="36"/>
  <c r="O23" i="36"/>
  <c r="N23" i="36"/>
  <c r="M23" i="36"/>
  <c r="B102" i="36" s="1"/>
  <c r="Q22" i="36"/>
  <c r="O22" i="36"/>
  <c r="N22" i="36"/>
  <c r="M22" i="36"/>
  <c r="B101" i="36" s="1"/>
  <c r="Q21" i="36"/>
  <c r="Q20" i="36"/>
  <c r="Q19" i="36"/>
  <c r="Q18" i="36"/>
  <c r="M18" i="36"/>
  <c r="O18" i="36"/>
  <c r="N18" i="36"/>
  <c r="Q17" i="36"/>
  <c r="Q16" i="36"/>
  <c r="Q15" i="36"/>
  <c r="Q14" i="36"/>
  <c r="M14" i="36"/>
  <c r="O14" i="36"/>
  <c r="N14" i="36"/>
  <c r="Q13" i="36"/>
  <c r="Q12" i="36"/>
  <c r="Q11" i="36"/>
  <c r="Q10" i="36"/>
  <c r="Q9" i="36"/>
  <c r="O9" i="36"/>
  <c r="P30" i="36"/>
  <c r="E5" i="36"/>
  <c r="C2" i="36"/>
  <c r="R10" i="37" l="1"/>
  <c r="B31" i="37" s="1"/>
  <c r="R17" i="37"/>
  <c r="B37" i="37" s="1"/>
  <c r="R12" i="37"/>
  <c r="B33" i="37" s="1"/>
  <c r="R15" i="37"/>
  <c r="B35" i="37" s="1"/>
  <c r="R24" i="37"/>
  <c r="B43" i="37" s="1"/>
  <c r="R18" i="37"/>
  <c r="R13" i="37"/>
  <c r="B34" i="37" s="1"/>
  <c r="R22" i="37"/>
  <c r="B41" i="37" s="1"/>
  <c r="R9" i="37"/>
  <c r="R19" i="37"/>
  <c r="B38" i="37" s="1"/>
  <c r="C27" i="37"/>
  <c r="R21" i="37"/>
  <c r="B40" i="37" s="1"/>
  <c r="I27" i="37"/>
  <c r="R14" i="37"/>
  <c r="R16" i="37"/>
  <c r="B36" i="37" s="1"/>
  <c r="R11" i="37"/>
  <c r="B32" i="37" s="1"/>
  <c r="O26" i="37"/>
  <c r="R23" i="37"/>
  <c r="B42" i="37" s="1"/>
  <c r="B27" i="37"/>
  <c r="H27" i="37"/>
  <c r="N26" i="37"/>
  <c r="M9" i="36"/>
  <c r="O30" i="36"/>
  <c r="R30" i="36" s="1"/>
  <c r="N9" i="36"/>
  <c r="I4" i="25"/>
  <c r="L24" i="25"/>
  <c r="M23" i="25" s="1"/>
  <c r="O23" i="25"/>
  <c r="K23" i="25"/>
  <c r="I23" i="25"/>
  <c r="P24" i="25" s="1"/>
  <c r="I15" i="25"/>
  <c r="P298" i="14"/>
  <c r="U80" i="16"/>
  <c r="O78" i="16"/>
  <c r="P77" i="16" s="1"/>
  <c r="L77" i="16"/>
  <c r="N78" i="16" s="1"/>
  <c r="O76" i="16"/>
  <c r="Q76" i="16" s="1"/>
  <c r="L75" i="16"/>
  <c r="M75" i="16" s="1"/>
  <c r="O74" i="16"/>
  <c r="Q74" i="16" s="1"/>
  <c r="L73" i="16"/>
  <c r="O72" i="16"/>
  <c r="P71" i="16" s="1"/>
  <c r="L71" i="16"/>
  <c r="B30" i="37" l="1"/>
  <c r="B44" i="37" s="1"/>
  <c r="R26" i="37"/>
  <c r="B90" i="36"/>
  <c r="M26" i="36"/>
  <c r="P75" i="16"/>
  <c r="R76" i="16"/>
  <c r="T76" i="16" s="1"/>
  <c r="R74" i="16"/>
  <c r="S73" i="16" s="1"/>
  <c r="L80" i="16"/>
  <c r="M77" i="16"/>
  <c r="R78" i="16"/>
  <c r="T78" i="16" s="1"/>
  <c r="Q78" i="16"/>
  <c r="M71" i="16"/>
  <c r="Q72" i="16"/>
  <c r="N76" i="16"/>
  <c r="R72" i="16"/>
  <c r="P73" i="16"/>
  <c r="O80" i="16"/>
  <c r="N74" i="16"/>
  <c r="M73" i="16"/>
  <c r="N72" i="16"/>
  <c r="L19" i="36" l="1"/>
  <c r="L19" i="37"/>
  <c r="M19" i="37" s="1"/>
  <c r="B98" i="37" s="1"/>
  <c r="Q80" i="16"/>
  <c r="G19" i="36" s="1"/>
  <c r="P80" i="16"/>
  <c r="E19" i="36" s="1"/>
  <c r="T74" i="16"/>
  <c r="S75" i="16"/>
  <c r="M80" i="16"/>
  <c r="S77" i="16"/>
  <c r="T72" i="16"/>
  <c r="T80" i="16" s="1"/>
  <c r="I19" i="36" s="1"/>
  <c r="S71" i="16"/>
  <c r="R80" i="16"/>
  <c r="L81" i="16" s="1"/>
  <c r="N80" i="16"/>
  <c r="C19" i="36" s="1"/>
  <c r="T24" i="35"/>
  <c r="N23" i="35"/>
  <c r="P23" i="35" s="1"/>
  <c r="K22" i="35"/>
  <c r="M23" i="35" s="1"/>
  <c r="N21" i="35"/>
  <c r="P21" i="35" s="1"/>
  <c r="O20" i="35"/>
  <c r="L20" i="35"/>
  <c r="K20" i="35"/>
  <c r="M21" i="35" s="1"/>
  <c r="N19" i="35"/>
  <c r="P19" i="35" s="1"/>
  <c r="O18" i="35"/>
  <c r="K18" i="35"/>
  <c r="L18" i="35" s="1"/>
  <c r="N17" i="35"/>
  <c r="P17" i="35" s="1"/>
  <c r="K16" i="35"/>
  <c r="Q17" i="35" s="1"/>
  <c r="N15" i="35"/>
  <c r="P15" i="35" s="1"/>
  <c r="O14" i="35"/>
  <c r="L14" i="35"/>
  <c r="K14" i="35"/>
  <c r="M15" i="35" s="1"/>
  <c r="N13" i="35"/>
  <c r="O12" i="35" s="1"/>
  <c r="K12" i="35"/>
  <c r="M13" i="35" s="1"/>
  <c r="N11" i="35"/>
  <c r="P11" i="35" s="1"/>
  <c r="O10" i="35"/>
  <c r="K10" i="35"/>
  <c r="L10" i="35" s="1"/>
  <c r="N9" i="35"/>
  <c r="P9" i="35" s="1"/>
  <c r="K8" i="35"/>
  <c r="Q9" i="35" s="1"/>
  <c r="P7" i="35"/>
  <c r="N7" i="35"/>
  <c r="O6" i="35"/>
  <c r="K6" i="35"/>
  <c r="M7" i="35" s="1"/>
  <c r="N5" i="35"/>
  <c r="O4" i="35" s="1"/>
  <c r="K4" i="35"/>
  <c r="M5" i="35" s="1"/>
  <c r="P3" i="35"/>
  <c r="N3" i="35"/>
  <c r="O2" i="35"/>
  <c r="K2" i="35"/>
  <c r="M3" i="35" s="1"/>
  <c r="W75" i="34"/>
  <c r="Q72" i="34"/>
  <c r="N71" i="34"/>
  <c r="P72" i="34" s="1"/>
  <c r="T69" i="34"/>
  <c r="Q69" i="34"/>
  <c r="S69" i="34" s="1"/>
  <c r="R68" i="34"/>
  <c r="O68" i="34"/>
  <c r="N68" i="34"/>
  <c r="P69" i="34" s="1"/>
  <c r="Q66" i="34"/>
  <c r="R65" i="34" s="1"/>
  <c r="N65" i="34"/>
  <c r="O65" i="34" s="1"/>
  <c r="Q63" i="34"/>
  <c r="N62" i="34"/>
  <c r="S60" i="34"/>
  <c r="Q60" i="34"/>
  <c r="R59" i="34" s="1"/>
  <c r="O59" i="34"/>
  <c r="N59" i="34"/>
  <c r="P60" i="34" s="1"/>
  <c r="Q57" i="34"/>
  <c r="T57" i="34" s="1"/>
  <c r="O56" i="34"/>
  <c r="N56" i="34"/>
  <c r="P57" i="34" s="1"/>
  <c r="Q54" i="34"/>
  <c r="R53" i="34" s="1"/>
  <c r="P54" i="34"/>
  <c r="N53" i="34"/>
  <c r="O53" i="34" s="1"/>
  <c r="Q51" i="34"/>
  <c r="N50" i="34"/>
  <c r="S48" i="34"/>
  <c r="Q48" i="34"/>
  <c r="R47" i="34" s="1"/>
  <c r="N47" i="34"/>
  <c r="P48" i="34" s="1"/>
  <c r="T45" i="34"/>
  <c r="V45" i="34" s="1"/>
  <c r="S45" i="34"/>
  <c r="Q45" i="34"/>
  <c r="U44" i="34"/>
  <c r="R44" i="34"/>
  <c r="O44" i="34"/>
  <c r="N44" i="34"/>
  <c r="P45" i="34" s="1"/>
  <c r="S42" i="34"/>
  <c r="Q42" i="34"/>
  <c r="R41" i="34" s="1"/>
  <c r="N41" i="34"/>
  <c r="Q39" i="34"/>
  <c r="P39" i="34"/>
  <c r="N38" i="34"/>
  <c r="Q36" i="34"/>
  <c r="S36" i="34" s="1"/>
  <c r="N35" i="34"/>
  <c r="P36" i="34" s="1"/>
  <c r="T33" i="34"/>
  <c r="V33" i="34" s="1"/>
  <c r="S33" i="34"/>
  <c r="Q33" i="34"/>
  <c r="R32" i="34"/>
  <c r="O32" i="34"/>
  <c r="N32" i="34"/>
  <c r="P33" i="34" s="1"/>
  <c r="Q30" i="34"/>
  <c r="R29" i="34" s="1"/>
  <c r="N29" i="34"/>
  <c r="O29" i="34" s="1"/>
  <c r="Q27" i="34"/>
  <c r="P27" i="34"/>
  <c r="N26" i="34"/>
  <c r="O26" i="34" s="1"/>
  <c r="Q24" i="34"/>
  <c r="O23" i="34"/>
  <c r="N23" i="34"/>
  <c r="P24" i="34" s="1"/>
  <c r="S21" i="34"/>
  <c r="Q21" i="34"/>
  <c r="R20" i="34" s="1"/>
  <c r="N20" i="34"/>
  <c r="P21" i="34" s="1"/>
  <c r="T18" i="34"/>
  <c r="V18" i="34" s="1"/>
  <c r="Q18" i="34"/>
  <c r="S18" i="34" s="1"/>
  <c r="P18" i="34"/>
  <c r="U17" i="34"/>
  <c r="N17" i="34"/>
  <c r="O17" i="34" s="1"/>
  <c r="Q15" i="34"/>
  <c r="N14" i="34"/>
  <c r="Q12" i="34"/>
  <c r="S12" i="34" s="1"/>
  <c r="R11" i="34"/>
  <c r="O11" i="34"/>
  <c r="N11" i="34"/>
  <c r="P12" i="34" s="1"/>
  <c r="S9" i="34"/>
  <c r="Q9" i="34"/>
  <c r="R8" i="34" s="1"/>
  <c r="O8" i="34"/>
  <c r="N8" i="34"/>
  <c r="P9" i="34" s="1"/>
  <c r="Q6" i="34"/>
  <c r="S6" i="34" s="1"/>
  <c r="P6" i="34"/>
  <c r="R5" i="34"/>
  <c r="N5" i="34"/>
  <c r="O5" i="34" s="1"/>
  <c r="Q3" i="34"/>
  <c r="N2" i="34"/>
  <c r="O23" i="33"/>
  <c r="L22" i="33"/>
  <c r="N23" i="33" s="1"/>
  <c r="O21" i="33"/>
  <c r="Q21" i="33" s="1"/>
  <c r="L20" i="33"/>
  <c r="O19" i="33"/>
  <c r="N19" i="33"/>
  <c r="L18" i="33"/>
  <c r="O17" i="33"/>
  <c r="Q17" i="33" s="1"/>
  <c r="N17" i="33"/>
  <c r="L16" i="33"/>
  <c r="O15" i="33"/>
  <c r="P14" i="33" s="1"/>
  <c r="M14" i="33"/>
  <c r="L14" i="33"/>
  <c r="R15" i="33" s="1"/>
  <c r="O13" i="33"/>
  <c r="O11" i="33"/>
  <c r="O6" i="33"/>
  <c r="P6" i="33" s="1"/>
  <c r="M6" i="33"/>
  <c r="O4" i="33"/>
  <c r="P4" i="33" s="1"/>
  <c r="M4" i="33"/>
  <c r="O2" i="33"/>
  <c r="M2" i="33"/>
  <c r="X79" i="32"/>
  <c r="T75" i="32"/>
  <c r="R75" i="32"/>
  <c r="S74" i="32" s="1"/>
  <c r="O74" i="32"/>
  <c r="R72" i="32"/>
  <c r="O71" i="32"/>
  <c r="Q72" i="32" s="1"/>
  <c r="R69" i="32"/>
  <c r="S68" i="32" s="1"/>
  <c r="O68" i="32"/>
  <c r="P68" i="32" s="1"/>
  <c r="R66" i="32"/>
  <c r="T66" i="32" s="1"/>
  <c r="O65" i="32"/>
  <c r="Q66" i="32" s="1"/>
  <c r="R63" i="32"/>
  <c r="S62" i="32" s="1"/>
  <c r="Q63" i="32"/>
  <c r="O62" i="32"/>
  <c r="R60" i="32"/>
  <c r="O59" i="32"/>
  <c r="Q60" i="32" s="1"/>
  <c r="R57" i="32"/>
  <c r="S56" i="32" s="1"/>
  <c r="O56" i="32"/>
  <c r="P56" i="32" s="1"/>
  <c r="R54" i="32"/>
  <c r="P53" i="32"/>
  <c r="O53" i="32"/>
  <c r="X45" i="32"/>
  <c r="R42" i="32"/>
  <c r="S41" i="32" s="1"/>
  <c r="O41" i="32"/>
  <c r="Q42" i="32" s="1"/>
  <c r="R39" i="32"/>
  <c r="P38" i="32"/>
  <c r="O38" i="32"/>
  <c r="Q39" i="32" s="1"/>
  <c r="T36" i="32"/>
  <c r="R36" i="32"/>
  <c r="S35" i="32"/>
  <c r="O35" i="32"/>
  <c r="P35" i="32" s="1"/>
  <c r="U33" i="32"/>
  <c r="W33" i="32" s="1"/>
  <c r="R33" i="32"/>
  <c r="T33" i="32" s="1"/>
  <c r="P32" i="32"/>
  <c r="O32" i="32"/>
  <c r="Q33" i="32" s="1"/>
  <c r="R30" i="32"/>
  <c r="T30" i="32" s="1"/>
  <c r="O29" i="32"/>
  <c r="Q30" i="32" s="1"/>
  <c r="R27" i="32"/>
  <c r="P26" i="32"/>
  <c r="O26" i="32"/>
  <c r="Q27" i="32" s="1"/>
  <c r="T24" i="32"/>
  <c r="R24" i="32"/>
  <c r="S23" i="32"/>
  <c r="O23" i="32"/>
  <c r="P23" i="32" s="1"/>
  <c r="R21" i="32"/>
  <c r="T21" i="32" s="1"/>
  <c r="O20" i="32"/>
  <c r="Q21" i="32" s="1"/>
  <c r="R18" i="32"/>
  <c r="T18" i="32" s="1"/>
  <c r="O17" i="32"/>
  <c r="Q18" i="32" s="1"/>
  <c r="R15" i="32"/>
  <c r="P14" i="32"/>
  <c r="O14" i="32"/>
  <c r="Q15" i="32" s="1"/>
  <c r="T12" i="32"/>
  <c r="R12" i="32"/>
  <c r="S11" i="32"/>
  <c r="O11" i="32"/>
  <c r="P11" i="32" s="1"/>
  <c r="R9" i="32"/>
  <c r="T9" i="32" s="1"/>
  <c r="O8" i="32"/>
  <c r="P8" i="32" s="1"/>
  <c r="R6" i="32"/>
  <c r="T6" i="32" s="1"/>
  <c r="O5" i="32"/>
  <c r="R3" i="32"/>
  <c r="R45" i="32" s="1"/>
  <c r="O2" i="32"/>
  <c r="Q3" i="32" s="1"/>
  <c r="T55" i="31"/>
  <c r="N52" i="31"/>
  <c r="K51" i="31"/>
  <c r="M52" i="31" s="1"/>
  <c r="P49" i="31"/>
  <c r="N49" i="31"/>
  <c r="O48" i="31"/>
  <c r="K48" i="31"/>
  <c r="L48" i="31" s="1"/>
  <c r="Q46" i="31"/>
  <c r="N46" i="31"/>
  <c r="P46" i="31" s="1"/>
  <c r="K45" i="31"/>
  <c r="L45" i="31" s="1"/>
  <c r="N43" i="31"/>
  <c r="K42" i="31"/>
  <c r="T36" i="31"/>
  <c r="N34" i="31"/>
  <c r="K33" i="31"/>
  <c r="M34" i="31" s="1"/>
  <c r="N32" i="31"/>
  <c r="P32" i="31" s="1"/>
  <c r="L31" i="31"/>
  <c r="K31" i="31"/>
  <c r="M32" i="31" s="1"/>
  <c r="N30" i="31"/>
  <c r="O29" i="31" s="1"/>
  <c r="K29" i="31"/>
  <c r="L29" i="31" s="1"/>
  <c r="N28" i="31"/>
  <c r="P28" i="31" s="1"/>
  <c r="K27" i="31"/>
  <c r="N26" i="31"/>
  <c r="K25" i="31"/>
  <c r="M26" i="31" s="1"/>
  <c r="N24" i="31"/>
  <c r="P24" i="31" s="1"/>
  <c r="O23" i="31"/>
  <c r="L23" i="31"/>
  <c r="K23" i="31"/>
  <c r="M24" i="31" s="1"/>
  <c r="N22" i="31"/>
  <c r="O21" i="31" s="1"/>
  <c r="K21" i="31"/>
  <c r="L21" i="31" s="1"/>
  <c r="N20" i="31"/>
  <c r="M20" i="31"/>
  <c r="K19" i="31"/>
  <c r="N12" i="31"/>
  <c r="L12" i="31"/>
  <c r="M12" i="31" s="1"/>
  <c r="O11" i="31"/>
  <c r="P11" i="31"/>
  <c r="L11" i="31"/>
  <c r="M11" i="31" s="1"/>
  <c r="P10" i="31"/>
  <c r="N10" i="31"/>
  <c r="O10" i="31" s="1"/>
  <c r="L10" i="31"/>
  <c r="M10" i="31" s="1"/>
  <c r="P9" i="31"/>
  <c r="N9" i="31"/>
  <c r="O9" i="31" s="1"/>
  <c r="L9" i="31"/>
  <c r="M9" i="31" s="1"/>
  <c r="M13" i="31" s="1"/>
  <c r="P8" i="31"/>
  <c r="O8" i="31"/>
  <c r="P7" i="31"/>
  <c r="O7" i="31"/>
  <c r="N5" i="31"/>
  <c r="P5" i="31" s="1"/>
  <c r="M5" i="31"/>
  <c r="L5" i="31"/>
  <c r="N4" i="31"/>
  <c r="P4" i="31" s="1"/>
  <c r="L4" i="31"/>
  <c r="M4" i="31" s="1"/>
  <c r="N3" i="31"/>
  <c r="P3" i="31" s="1"/>
  <c r="L3" i="31"/>
  <c r="M3" i="31" s="1"/>
  <c r="N2" i="31"/>
  <c r="L2" i="31"/>
  <c r="T7" i="30"/>
  <c r="N5" i="30"/>
  <c r="O4" i="30" s="1"/>
  <c r="K4" i="30"/>
  <c r="M5" i="30" s="1"/>
  <c r="N3" i="30"/>
  <c r="O2" i="30" s="1"/>
  <c r="K2" i="30"/>
  <c r="M3" i="30" s="1"/>
  <c r="U27" i="29"/>
  <c r="O24" i="29"/>
  <c r="N24" i="29"/>
  <c r="M23" i="29"/>
  <c r="L23" i="29"/>
  <c r="O21" i="29"/>
  <c r="P20" i="29" s="1"/>
  <c r="L20" i="29"/>
  <c r="N21" i="29" s="1"/>
  <c r="O18" i="29"/>
  <c r="Q18" i="29" s="1"/>
  <c r="P17" i="29"/>
  <c r="L17" i="29"/>
  <c r="M17" i="29" s="1"/>
  <c r="O15" i="29"/>
  <c r="Q15" i="29" s="1"/>
  <c r="L14" i="29"/>
  <c r="M14" i="29" s="1"/>
  <c r="O12" i="29"/>
  <c r="N12" i="29"/>
  <c r="M11" i="29"/>
  <c r="O9" i="29"/>
  <c r="L8" i="29"/>
  <c r="O6" i="29"/>
  <c r="Q6" i="29" s="1"/>
  <c r="P5" i="29"/>
  <c r="M5" i="29"/>
  <c r="L5" i="29"/>
  <c r="N6" i="29" s="1"/>
  <c r="T46" i="28"/>
  <c r="N41" i="28"/>
  <c r="P41" i="28" s="1"/>
  <c r="M41" i="28"/>
  <c r="K40" i="28"/>
  <c r="L40" i="28" s="1"/>
  <c r="N39" i="28"/>
  <c r="M39" i="28"/>
  <c r="K38" i="28"/>
  <c r="N37" i="28"/>
  <c r="O36" i="28" s="1"/>
  <c r="L36" i="28"/>
  <c r="K36" i="28"/>
  <c r="M37" i="28" s="1"/>
  <c r="N35" i="28"/>
  <c r="O34" i="28" s="1"/>
  <c r="K34" i="28"/>
  <c r="M35" i="28" s="1"/>
  <c r="N33" i="28"/>
  <c r="P33" i="28" s="1"/>
  <c r="K32" i="28"/>
  <c r="L32" i="28" s="1"/>
  <c r="N31" i="28"/>
  <c r="K30" i="28"/>
  <c r="Q31" i="28" s="1"/>
  <c r="R30" i="28" s="1"/>
  <c r="N29" i="28"/>
  <c r="O28" i="28" s="1"/>
  <c r="K28" i="28"/>
  <c r="M29" i="28" s="1"/>
  <c r="Q27" i="28"/>
  <c r="S27" i="28" s="1"/>
  <c r="N27" i="28"/>
  <c r="P27" i="28" s="1"/>
  <c r="O26" i="28"/>
  <c r="K26" i="28"/>
  <c r="L26" i="28" s="1"/>
  <c r="N25" i="28"/>
  <c r="K24" i="28"/>
  <c r="M25" i="28" s="1"/>
  <c r="N23" i="28"/>
  <c r="P23" i="28" s="1"/>
  <c r="O22" i="28"/>
  <c r="K22" i="28"/>
  <c r="M23" i="28" s="1"/>
  <c r="N21" i="28"/>
  <c r="P21" i="28" s="1"/>
  <c r="K20" i="28"/>
  <c r="N19" i="28"/>
  <c r="L18" i="28"/>
  <c r="K18" i="28"/>
  <c r="M19" i="28" s="1"/>
  <c r="N17" i="28"/>
  <c r="Q17" i="28" s="1"/>
  <c r="O16" i="28"/>
  <c r="L16" i="28"/>
  <c r="K16" i="28"/>
  <c r="M17" i="28" s="1"/>
  <c r="P15" i="28"/>
  <c r="N15" i="28"/>
  <c r="O14" i="28"/>
  <c r="K14" i="28"/>
  <c r="L14" i="28" s="1"/>
  <c r="N13" i="28"/>
  <c r="P13" i="28" s="1"/>
  <c r="K12" i="28"/>
  <c r="N11" i="28"/>
  <c r="L10" i="28"/>
  <c r="K10" i="28"/>
  <c r="M11" i="28" s="1"/>
  <c r="N9" i="28"/>
  <c r="Q9" i="28" s="1"/>
  <c r="O8" i="28"/>
  <c r="L8" i="28"/>
  <c r="K8" i="28"/>
  <c r="M9" i="28" s="1"/>
  <c r="P7" i="28"/>
  <c r="N7" i="28"/>
  <c r="O6" i="28"/>
  <c r="K6" i="28"/>
  <c r="L6" i="28" s="1"/>
  <c r="N5" i="28"/>
  <c r="P5" i="28" s="1"/>
  <c r="K4" i="28"/>
  <c r="N3" i="28"/>
  <c r="L2" i="28"/>
  <c r="K2" i="28"/>
  <c r="I38" i="27"/>
  <c r="M38" i="27" s="1"/>
  <c r="M11" i="27"/>
  <c r="M9" i="27"/>
  <c r="M7" i="27"/>
  <c r="M5" i="27"/>
  <c r="M3" i="27"/>
  <c r="L9" i="26"/>
  <c r="M9" i="26" s="1"/>
  <c r="L8" i="26"/>
  <c r="M8" i="26" s="1"/>
  <c r="L6" i="26"/>
  <c r="M6" i="26" s="1"/>
  <c r="L5" i="26"/>
  <c r="N5" i="26" s="1"/>
  <c r="O5" i="26" s="1"/>
  <c r="L4" i="26"/>
  <c r="N4" i="26" s="1"/>
  <c r="O4" i="26" s="1"/>
  <c r="M3" i="26"/>
  <c r="L3" i="26"/>
  <c r="N3" i="26" s="1"/>
  <c r="O3" i="26" s="1"/>
  <c r="L2" i="26"/>
  <c r="M2" i="26" s="1"/>
  <c r="L26" i="25"/>
  <c r="M25" i="25" s="1"/>
  <c r="K25" i="25"/>
  <c r="I25" i="25"/>
  <c r="L22" i="25"/>
  <c r="M21" i="25" s="1"/>
  <c r="O21" i="25"/>
  <c r="K21" i="25"/>
  <c r="I21" i="25"/>
  <c r="P22" i="25" s="1"/>
  <c r="L20" i="25"/>
  <c r="M19" i="25" s="1"/>
  <c r="K19" i="25"/>
  <c r="I19" i="25"/>
  <c r="L32" i="25"/>
  <c r="M31" i="25" s="1"/>
  <c r="O31" i="25"/>
  <c r="K31" i="25"/>
  <c r="I31" i="25"/>
  <c r="P32" i="25" s="1"/>
  <c r="L30" i="25"/>
  <c r="M29" i="25" s="1"/>
  <c r="K29" i="25"/>
  <c r="I29" i="25"/>
  <c r="L28" i="25"/>
  <c r="M27" i="25" s="1"/>
  <c r="K27" i="25"/>
  <c r="I27" i="25"/>
  <c r="I13" i="25"/>
  <c r="I12" i="25"/>
  <c r="I11" i="25"/>
  <c r="I16" i="25"/>
  <c r="I14" i="25"/>
  <c r="I10" i="25"/>
  <c r="I9" i="25"/>
  <c r="I7" i="25"/>
  <c r="I6" i="25"/>
  <c r="I5" i="25"/>
  <c r="I8" i="25"/>
  <c r="I3" i="25"/>
  <c r="U523" i="24"/>
  <c r="O522" i="24"/>
  <c r="L521" i="24"/>
  <c r="U520" i="24"/>
  <c r="O519" i="24"/>
  <c r="L518" i="24"/>
  <c r="U517" i="24"/>
  <c r="O516" i="24"/>
  <c r="L515" i="24"/>
  <c r="U514" i="24"/>
  <c r="O513" i="24"/>
  <c r="L512" i="24"/>
  <c r="U511" i="24"/>
  <c r="O510" i="24"/>
  <c r="L509" i="24"/>
  <c r="U508" i="24"/>
  <c r="O507" i="24"/>
  <c r="L506" i="24"/>
  <c r="U505" i="24"/>
  <c r="O504" i="24"/>
  <c r="L503" i="24"/>
  <c r="U502" i="24"/>
  <c r="O501" i="24"/>
  <c r="L500" i="24"/>
  <c r="U499" i="24"/>
  <c r="O498" i="24"/>
  <c r="L497" i="24"/>
  <c r="U496" i="24"/>
  <c r="O495" i="24"/>
  <c r="L494" i="24"/>
  <c r="U493" i="24"/>
  <c r="O492" i="24"/>
  <c r="L491" i="24"/>
  <c r="U490" i="24"/>
  <c r="O489" i="24"/>
  <c r="L488" i="24"/>
  <c r="U487" i="24"/>
  <c r="O486" i="24"/>
  <c r="L485" i="24"/>
  <c r="U484" i="24"/>
  <c r="O483" i="24"/>
  <c r="L482" i="24"/>
  <c r="U481" i="24"/>
  <c r="O480" i="24"/>
  <c r="L479" i="24"/>
  <c r="U478" i="24"/>
  <c r="O477" i="24"/>
  <c r="L476" i="24"/>
  <c r="U475" i="24"/>
  <c r="O474" i="24"/>
  <c r="L473" i="24"/>
  <c r="U472" i="24"/>
  <c r="O471" i="24"/>
  <c r="L470" i="24"/>
  <c r="U469" i="24"/>
  <c r="O468" i="24"/>
  <c r="L467" i="24"/>
  <c r="U466" i="24"/>
  <c r="O465" i="24"/>
  <c r="L464" i="24"/>
  <c r="U463" i="24"/>
  <c r="O462" i="24"/>
  <c r="L461" i="24"/>
  <c r="U460" i="24"/>
  <c r="O459" i="24"/>
  <c r="L458" i="24"/>
  <c r="U457" i="24"/>
  <c r="O456" i="24"/>
  <c r="N456" i="24"/>
  <c r="M455" i="24"/>
  <c r="U454" i="24"/>
  <c r="Q453" i="24"/>
  <c r="O453" i="24"/>
  <c r="P452" i="24" s="1"/>
  <c r="N453" i="24"/>
  <c r="L452" i="24"/>
  <c r="U451" i="24"/>
  <c r="Q450" i="24"/>
  <c r="O450" i="24"/>
  <c r="P449" i="24"/>
  <c r="L449" i="24"/>
  <c r="N450" i="24" s="1"/>
  <c r="U448" i="24"/>
  <c r="O447" i="24"/>
  <c r="Q447" i="24" s="1"/>
  <c r="L446" i="24"/>
  <c r="U445" i="24"/>
  <c r="O444" i="24"/>
  <c r="P443" i="24" s="1"/>
  <c r="L443" i="24"/>
  <c r="U442" i="24"/>
  <c r="Q441" i="24"/>
  <c r="O441" i="24"/>
  <c r="R441" i="24" s="1"/>
  <c r="S440" i="24" s="1"/>
  <c r="N441" i="24"/>
  <c r="M440" i="24"/>
  <c r="U439" i="24"/>
  <c r="R438" i="24"/>
  <c r="O438" i="24"/>
  <c r="N438" i="24"/>
  <c r="M437" i="24"/>
  <c r="U436" i="24"/>
  <c r="O435" i="24"/>
  <c r="N435" i="24"/>
  <c r="M434" i="24"/>
  <c r="U433" i="24"/>
  <c r="O432" i="24"/>
  <c r="M431" i="24"/>
  <c r="L431" i="24"/>
  <c r="N432" i="24" s="1"/>
  <c r="U430" i="24"/>
  <c r="O429" i="24"/>
  <c r="M428" i="24"/>
  <c r="L428" i="24"/>
  <c r="N429" i="24" s="1"/>
  <c r="U427" i="24"/>
  <c r="O426" i="24"/>
  <c r="M425" i="24"/>
  <c r="L425" i="24"/>
  <c r="N426" i="24" s="1"/>
  <c r="U424" i="24"/>
  <c r="O423" i="24"/>
  <c r="M422" i="24"/>
  <c r="L422" i="24"/>
  <c r="N423" i="24" s="1"/>
  <c r="U421" i="24"/>
  <c r="O420" i="24"/>
  <c r="M419" i="24"/>
  <c r="L419" i="24"/>
  <c r="N420" i="24" s="1"/>
  <c r="U418" i="24"/>
  <c r="O417" i="24"/>
  <c r="M416" i="24"/>
  <c r="L416" i="24"/>
  <c r="N417" i="24" s="1"/>
  <c r="U415" i="24"/>
  <c r="O414" i="24"/>
  <c r="M413" i="24"/>
  <c r="L413" i="24"/>
  <c r="N414" i="24" s="1"/>
  <c r="U412" i="24"/>
  <c r="O411" i="24"/>
  <c r="M410" i="24"/>
  <c r="L410" i="24"/>
  <c r="N411" i="24" s="1"/>
  <c r="U409" i="24"/>
  <c r="O408" i="24"/>
  <c r="M407" i="24"/>
  <c r="L407" i="24"/>
  <c r="N408" i="24" s="1"/>
  <c r="U406" i="24"/>
  <c r="O405" i="24"/>
  <c r="M404" i="24"/>
  <c r="L404" i="24"/>
  <c r="N405" i="24" s="1"/>
  <c r="U403" i="24"/>
  <c r="O402" i="24"/>
  <c r="M401" i="24"/>
  <c r="L401" i="24"/>
  <c r="N402" i="24" s="1"/>
  <c r="U400" i="24"/>
  <c r="O399" i="24"/>
  <c r="L398" i="24"/>
  <c r="U397" i="24"/>
  <c r="O396" i="24"/>
  <c r="L395" i="24"/>
  <c r="N396" i="24" s="1"/>
  <c r="U394" i="24"/>
  <c r="R393" i="24"/>
  <c r="O393" i="24"/>
  <c r="Q393" i="24" s="1"/>
  <c r="L392" i="24"/>
  <c r="M392" i="24" s="1"/>
  <c r="U391" i="24"/>
  <c r="O390" i="24"/>
  <c r="L389" i="24"/>
  <c r="N390" i="24" s="1"/>
  <c r="U388" i="24"/>
  <c r="R387" i="24"/>
  <c r="T387" i="24" s="1"/>
  <c r="O387" i="24"/>
  <c r="Q387" i="24" s="1"/>
  <c r="L386" i="24"/>
  <c r="M386" i="24" s="1"/>
  <c r="U385" i="24"/>
  <c r="O384" i="24"/>
  <c r="L383" i="24"/>
  <c r="N384" i="24" s="1"/>
  <c r="U382" i="24"/>
  <c r="R381" i="24"/>
  <c r="S380" i="24" s="1"/>
  <c r="O381" i="24"/>
  <c r="Q381" i="24" s="1"/>
  <c r="L380" i="24"/>
  <c r="U371" i="24"/>
  <c r="U370" i="24"/>
  <c r="O369" i="24"/>
  <c r="Q369" i="24" s="1"/>
  <c r="L368" i="24"/>
  <c r="U367" i="24"/>
  <c r="O366" i="24"/>
  <c r="L365" i="24"/>
  <c r="M365" i="24" s="1"/>
  <c r="U364" i="24"/>
  <c r="O363" i="24"/>
  <c r="Q363" i="24" s="1"/>
  <c r="L362" i="24"/>
  <c r="U361" i="24"/>
  <c r="R360" i="24"/>
  <c r="T360" i="24" s="1"/>
  <c r="O360" i="24"/>
  <c r="Q360" i="24" s="1"/>
  <c r="L359" i="24"/>
  <c r="M359" i="24" s="1"/>
  <c r="U358" i="24"/>
  <c r="O357" i="24"/>
  <c r="Q357" i="24" s="1"/>
  <c r="L356" i="24"/>
  <c r="U355" i="24"/>
  <c r="Q354" i="24"/>
  <c r="O354" i="24"/>
  <c r="P353" i="24"/>
  <c r="L353" i="24"/>
  <c r="M353" i="24" s="1"/>
  <c r="U352" i="24"/>
  <c r="O351" i="24"/>
  <c r="Q351" i="24" s="1"/>
  <c r="L350" i="24"/>
  <c r="U349" i="24"/>
  <c r="O348" i="24"/>
  <c r="L347" i="24"/>
  <c r="M347" i="24" s="1"/>
  <c r="U346" i="24"/>
  <c r="O345" i="24"/>
  <c r="Q345" i="24" s="1"/>
  <c r="L344" i="24"/>
  <c r="U343" i="24"/>
  <c r="Q342" i="24"/>
  <c r="O342" i="24"/>
  <c r="P341" i="24" s="1"/>
  <c r="L341" i="24"/>
  <c r="M341" i="24" s="1"/>
  <c r="U340" i="24"/>
  <c r="O339" i="24"/>
  <c r="Q339" i="24" s="1"/>
  <c r="L338" i="24"/>
  <c r="U337" i="24"/>
  <c r="O336" i="24"/>
  <c r="L335" i="24"/>
  <c r="M335" i="24" s="1"/>
  <c r="U334" i="24"/>
  <c r="O333" i="24"/>
  <c r="Q333" i="24" s="1"/>
  <c r="L332" i="24"/>
  <c r="U331" i="24"/>
  <c r="Q330" i="24"/>
  <c r="O330" i="24"/>
  <c r="P329" i="24"/>
  <c r="L329" i="24"/>
  <c r="M329" i="24" s="1"/>
  <c r="U328" i="24"/>
  <c r="O327" i="24"/>
  <c r="Q327" i="24" s="1"/>
  <c r="L326" i="24"/>
  <c r="U325" i="24"/>
  <c r="O324" i="24"/>
  <c r="L323" i="24"/>
  <c r="M323" i="24" s="1"/>
  <c r="U322" i="24"/>
  <c r="O321" i="24"/>
  <c r="Q321" i="24" s="1"/>
  <c r="L320" i="24"/>
  <c r="U319" i="24"/>
  <c r="R318" i="24"/>
  <c r="O318" i="24"/>
  <c r="Q318" i="24" s="1"/>
  <c r="P317" i="24"/>
  <c r="L317" i="24"/>
  <c r="M317" i="24" s="1"/>
  <c r="U316" i="24"/>
  <c r="O315" i="24"/>
  <c r="Q315" i="24" s="1"/>
  <c r="L314" i="24"/>
  <c r="U313" i="24"/>
  <c r="O312" i="24"/>
  <c r="L311" i="24"/>
  <c r="M311" i="24" s="1"/>
  <c r="U310" i="24"/>
  <c r="O309" i="24"/>
  <c r="Q309" i="24" s="1"/>
  <c r="L308" i="24"/>
  <c r="U307" i="24"/>
  <c r="R306" i="24"/>
  <c r="O306" i="24"/>
  <c r="Q306" i="24" s="1"/>
  <c r="P305" i="24"/>
  <c r="L305" i="24"/>
  <c r="M305" i="24" s="1"/>
  <c r="U304" i="24"/>
  <c r="O303" i="24"/>
  <c r="Q303" i="24" s="1"/>
  <c r="L302" i="24"/>
  <c r="U301" i="24"/>
  <c r="O300" i="24"/>
  <c r="R300" i="24" s="1"/>
  <c r="L299" i="24"/>
  <c r="M299" i="24" s="1"/>
  <c r="U298" i="24"/>
  <c r="O297" i="24"/>
  <c r="Q297" i="24" s="1"/>
  <c r="L296" i="24"/>
  <c r="U295" i="24"/>
  <c r="O294" i="24"/>
  <c r="Q294" i="24" s="1"/>
  <c r="L293" i="24"/>
  <c r="M293" i="24" s="1"/>
  <c r="U292" i="24"/>
  <c r="O291" i="24"/>
  <c r="Q291" i="24" s="1"/>
  <c r="L290" i="24"/>
  <c r="U289" i="24"/>
  <c r="Q288" i="24"/>
  <c r="O288" i="24"/>
  <c r="P287" i="24" s="1"/>
  <c r="L287" i="24"/>
  <c r="M287" i="24" s="1"/>
  <c r="U286" i="24"/>
  <c r="O285" i="24"/>
  <c r="Q285" i="24" s="1"/>
  <c r="L284" i="24"/>
  <c r="U283" i="24"/>
  <c r="O282" i="24"/>
  <c r="Q282" i="24" s="1"/>
  <c r="L281" i="24"/>
  <c r="M281" i="24" s="1"/>
  <c r="U280" i="24"/>
  <c r="O279" i="24"/>
  <c r="Q279" i="24" s="1"/>
  <c r="L278" i="24"/>
  <c r="U277" i="24"/>
  <c r="Q276" i="24"/>
  <c r="O276" i="24"/>
  <c r="P275" i="24" s="1"/>
  <c r="L275" i="24"/>
  <c r="M275" i="24" s="1"/>
  <c r="U274" i="24"/>
  <c r="O273" i="24"/>
  <c r="Q273" i="24" s="1"/>
  <c r="L272" i="24"/>
  <c r="U271" i="24"/>
  <c r="Q270" i="24"/>
  <c r="O270" i="24"/>
  <c r="P269" i="24"/>
  <c r="L269" i="24"/>
  <c r="U268" i="24"/>
  <c r="O267" i="24"/>
  <c r="Q267" i="24" s="1"/>
  <c r="L266" i="24"/>
  <c r="U265" i="24"/>
  <c r="U372" i="24" s="1"/>
  <c r="O264" i="24"/>
  <c r="L263" i="24"/>
  <c r="M263" i="24" s="1"/>
  <c r="U262" i="24"/>
  <c r="O261" i="24"/>
  <c r="Q261" i="24" s="1"/>
  <c r="L260" i="24"/>
  <c r="U259" i="24"/>
  <c r="O258" i="24"/>
  <c r="L257" i="24"/>
  <c r="U250" i="24"/>
  <c r="O249" i="24"/>
  <c r="Q249" i="24" s="1"/>
  <c r="L248" i="24"/>
  <c r="U247" i="24"/>
  <c r="Q246" i="24"/>
  <c r="O246" i="24"/>
  <c r="P245" i="24" s="1"/>
  <c r="L245" i="24"/>
  <c r="M245" i="24" s="1"/>
  <c r="U244" i="24"/>
  <c r="O243" i="24"/>
  <c r="Q243" i="24" s="1"/>
  <c r="L242" i="24"/>
  <c r="U241" i="24"/>
  <c r="Q240" i="24"/>
  <c r="O240" i="24"/>
  <c r="P239" i="24" s="1"/>
  <c r="L239" i="24"/>
  <c r="U238" i="24"/>
  <c r="O237" i="24"/>
  <c r="Q237" i="24" s="1"/>
  <c r="L236" i="24"/>
  <c r="U235" i="24"/>
  <c r="Q234" i="24"/>
  <c r="O234" i="24"/>
  <c r="P233" i="24" s="1"/>
  <c r="L233" i="24"/>
  <c r="M233" i="24" s="1"/>
  <c r="U232" i="24"/>
  <c r="O231" i="24"/>
  <c r="Q231" i="24" s="1"/>
  <c r="L230" i="24"/>
  <c r="U229" i="24"/>
  <c r="Q228" i="24"/>
  <c r="O228" i="24"/>
  <c r="P227" i="24"/>
  <c r="L227" i="24"/>
  <c r="U226" i="24"/>
  <c r="O225" i="24"/>
  <c r="Q225" i="24" s="1"/>
  <c r="L224" i="24"/>
  <c r="U223" i="24"/>
  <c r="O222" i="24"/>
  <c r="R222" i="24" s="1"/>
  <c r="T222" i="24" s="1"/>
  <c r="P221" i="24"/>
  <c r="L221" i="24"/>
  <c r="M221" i="24" s="1"/>
  <c r="U220" i="24"/>
  <c r="O219" i="24"/>
  <c r="Q219" i="24" s="1"/>
  <c r="L218" i="24"/>
  <c r="U217" i="24"/>
  <c r="O216" i="24"/>
  <c r="R216" i="24" s="1"/>
  <c r="L215" i="24"/>
  <c r="M215" i="24" s="1"/>
  <c r="U214" i="24"/>
  <c r="O213" i="24"/>
  <c r="Q213" i="24" s="1"/>
  <c r="L212" i="24"/>
  <c r="U211" i="24"/>
  <c r="O210" i="24"/>
  <c r="L209" i="24"/>
  <c r="U208" i="24"/>
  <c r="O207" i="24"/>
  <c r="Q207" i="24" s="1"/>
  <c r="L206" i="24"/>
  <c r="N207" i="24" s="1"/>
  <c r="U205" i="24"/>
  <c r="O204" i="24"/>
  <c r="L203" i="24"/>
  <c r="U202" i="24"/>
  <c r="O201" i="24"/>
  <c r="Q201" i="24" s="1"/>
  <c r="M200" i="24"/>
  <c r="L200" i="24"/>
  <c r="N201" i="24" s="1"/>
  <c r="U199" i="24"/>
  <c r="Q198" i="24"/>
  <c r="O198" i="24"/>
  <c r="P197" i="24" s="1"/>
  <c r="M197" i="24"/>
  <c r="L197" i="24"/>
  <c r="N198" i="24" s="1"/>
  <c r="U196" i="24"/>
  <c r="O195" i="24"/>
  <c r="M194" i="24"/>
  <c r="L194" i="24"/>
  <c r="R195" i="24" s="1"/>
  <c r="S194" i="24" s="1"/>
  <c r="U193" i="24"/>
  <c r="Q192" i="24"/>
  <c r="O192" i="24"/>
  <c r="P191" i="24" s="1"/>
  <c r="M191" i="24"/>
  <c r="L191" i="24"/>
  <c r="N192" i="24" s="1"/>
  <c r="U190" i="24"/>
  <c r="O189" i="24"/>
  <c r="N189" i="24"/>
  <c r="L188" i="24"/>
  <c r="M188" i="24" s="1"/>
  <c r="U187" i="24"/>
  <c r="R186" i="24"/>
  <c r="O186" i="24"/>
  <c r="Q186" i="24" s="1"/>
  <c r="P185" i="24"/>
  <c r="L185" i="24"/>
  <c r="N186" i="24" s="1"/>
  <c r="U184" i="24"/>
  <c r="T183" i="24"/>
  <c r="O183" i="24"/>
  <c r="L182" i="24"/>
  <c r="R183" i="24" s="1"/>
  <c r="S182" i="24" s="1"/>
  <c r="U181" i="24"/>
  <c r="Q180" i="24"/>
  <c r="O180" i="24"/>
  <c r="P179" i="24"/>
  <c r="L179" i="24"/>
  <c r="U178" i="24"/>
  <c r="O177" i="24"/>
  <c r="Q177" i="24" s="1"/>
  <c r="M176" i="24"/>
  <c r="L176" i="24"/>
  <c r="N177" i="24" s="1"/>
  <c r="U175" i="24"/>
  <c r="O174" i="24"/>
  <c r="N174" i="24"/>
  <c r="L173" i="24"/>
  <c r="U172" i="24"/>
  <c r="O171" i="24"/>
  <c r="Q171" i="24" s="1"/>
  <c r="M170" i="24"/>
  <c r="L170" i="24"/>
  <c r="N171" i="24" s="1"/>
  <c r="U169" i="24"/>
  <c r="O168" i="24"/>
  <c r="N168" i="24"/>
  <c r="L167" i="24"/>
  <c r="U166" i="24"/>
  <c r="O165" i="24"/>
  <c r="Q165" i="24" s="1"/>
  <c r="M164" i="24"/>
  <c r="L164" i="24"/>
  <c r="N165" i="24" s="1"/>
  <c r="U163" i="24"/>
  <c r="O162" i="24"/>
  <c r="L161" i="24"/>
  <c r="U160" i="24"/>
  <c r="Q159" i="24"/>
  <c r="O159" i="24"/>
  <c r="P158" i="24"/>
  <c r="L158" i="24"/>
  <c r="U157" i="24"/>
  <c r="Q156" i="24"/>
  <c r="O156" i="24"/>
  <c r="P155" i="24"/>
  <c r="L155" i="24"/>
  <c r="U154" i="24"/>
  <c r="O153" i="24"/>
  <c r="M152" i="24"/>
  <c r="L152" i="24"/>
  <c r="N153" i="24" s="1"/>
  <c r="U151" i="24"/>
  <c r="O150" i="24"/>
  <c r="Q150" i="24" s="1"/>
  <c r="P149" i="24"/>
  <c r="L149" i="24"/>
  <c r="N150" i="24" s="1"/>
  <c r="U148" i="24"/>
  <c r="O147" i="24"/>
  <c r="M146" i="24"/>
  <c r="L146" i="24"/>
  <c r="N147" i="24" s="1"/>
  <c r="U145" i="24"/>
  <c r="O144" i="24"/>
  <c r="Q144" i="24" s="1"/>
  <c r="P143" i="24"/>
  <c r="L143" i="24"/>
  <c r="N144" i="24" s="1"/>
  <c r="U142" i="24"/>
  <c r="O141" i="24"/>
  <c r="M140" i="24"/>
  <c r="L140" i="24"/>
  <c r="N141" i="24" s="1"/>
  <c r="U134" i="24"/>
  <c r="Q133" i="24"/>
  <c r="O133" i="24"/>
  <c r="P132" i="24" s="1"/>
  <c r="L132" i="24"/>
  <c r="M132" i="24" s="1"/>
  <c r="O131" i="24"/>
  <c r="Q131" i="24" s="1"/>
  <c r="L130" i="24"/>
  <c r="O129" i="24"/>
  <c r="M128" i="24"/>
  <c r="L128" i="24"/>
  <c r="N129" i="24" s="1"/>
  <c r="O127" i="24"/>
  <c r="M126" i="24"/>
  <c r="L126" i="24"/>
  <c r="N127" i="24" s="1"/>
  <c r="O125" i="24"/>
  <c r="Q125" i="24" s="1"/>
  <c r="L124" i="24"/>
  <c r="M124" i="24" s="1"/>
  <c r="O123" i="24"/>
  <c r="Q123" i="24" s="1"/>
  <c r="N123" i="24"/>
  <c r="L122" i="24"/>
  <c r="O121" i="24"/>
  <c r="L120" i="24"/>
  <c r="N121" i="24" s="1"/>
  <c r="O119" i="24"/>
  <c r="M118" i="24"/>
  <c r="L118" i="24"/>
  <c r="N119" i="24" s="1"/>
  <c r="R117" i="24"/>
  <c r="O117" i="24"/>
  <c r="Q117" i="24" s="1"/>
  <c r="P116" i="24"/>
  <c r="L116" i="24"/>
  <c r="M116" i="24" s="1"/>
  <c r="O115" i="24"/>
  <c r="Q115" i="24" s="1"/>
  <c r="L114" i="24"/>
  <c r="O113" i="24"/>
  <c r="L112" i="24"/>
  <c r="N113" i="24" s="1"/>
  <c r="O111" i="24"/>
  <c r="M110" i="24"/>
  <c r="L110" i="24"/>
  <c r="N111" i="24" s="1"/>
  <c r="O109" i="24"/>
  <c r="Q109" i="24" s="1"/>
  <c r="L108" i="24"/>
  <c r="M108" i="24" s="1"/>
  <c r="O107" i="24"/>
  <c r="Q107" i="24" s="1"/>
  <c r="P106" i="24"/>
  <c r="L106" i="24"/>
  <c r="N107" i="24" s="1"/>
  <c r="O105" i="24"/>
  <c r="M104" i="24"/>
  <c r="L104" i="24"/>
  <c r="N105" i="24" s="1"/>
  <c r="Q103" i="24"/>
  <c r="O103" i="24"/>
  <c r="P102" i="24"/>
  <c r="L102" i="24"/>
  <c r="Q101" i="24"/>
  <c r="O101" i="24"/>
  <c r="P100" i="24"/>
  <c r="L100" i="24"/>
  <c r="N101" i="24" s="1"/>
  <c r="O99" i="24"/>
  <c r="L98" i="24"/>
  <c r="O97" i="24"/>
  <c r="M96" i="24"/>
  <c r="L96" i="24"/>
  <c r="N97" i="24" s="1"/>
  <c r="Q95" i="24"/>
  <c r="O95" i="24"/>
  <c r="P94" i="24"/>
  <c r="L94" i="24"/>
  <c r="N95" i="24" s="1"/>
  <c r="Q93" i="24"/>
  <c r="O93" i="24"/>
  <c r="P92" i="24"/>
  <c r="L92" i="24"/>
  <c r="M92" i="24" s="1"/>
  <c r="O91" i="24"/>
  <c r="Q91" i="24" s="1"/>
  <c r="L90" i="24"/>
  <c r="N91" i="24" s="1"/>
  <c r="O89" i="24"/>
  <c r="M88" i="24"/>
  <c r="L88" i="24"/>
  <c r="N89" i="24" s="1"/>
  <c r="Q87" i="24"/>
  <c r="O87" i="24"/>
  <c r="P86" i="24"/>
  <c r="L86" i="24"/>
  <c r="N87" i="24" s="1"/>
  <c r="Q85" i="24"/>
  <c r="O85" i="24"/>
  <c r="P84" i="24" s="1"/>
  <c r="L84" i="24"/>
  <c r="O83" i="24"/>
  <c r="Q83" i="24" s="1"/>
  <c r="L82" i="24"/>
  <c r="O81" i="24"/>
  <c r="M80" i="24"/>
  <c r="L80" i="24"/>
  <c r="N81" i="24" s="1"/>
  <c r="Q79" i="24"/>
  <c r="O79" i="24"/>
  <c r="P78" i="24"/>
  <c r="L78" i="24"/>
  <c r="N79" i="24" s="1"/>
  <c r="Q77" i="24"/>
  <c r="O77" i="24"/>
  <c r="P76" i="24"/>
  <c r="L76" i="24"/>
  <c r="M76" i="24" s="1"/>
  <c r="O75" i="24"/>
  <c r="Q75" i="24" s="1"/>
  <c r="L74" i="24"/>
  <c r="N75" i="24" s="1"/>
  <c r="O73" i="24"/>
  <c r="M72" i="24"/>
  <c r="L72" i="24"/>
  <c r="N73" i="24" s="1"/>
  <c r="Q71" i="24"/>
  <c r="O71" i="24"/>
  <c r="P70" i="24"/>
  <c r="L70" i="24"/>
  <c r="N71" i="24" s="1"/>
  <c r="Q69" i="24"/>
  <c r="O69" i="24"/>
  <c r="P68" i="24" s="1"/>
  <c r="L68" i="24"/>
  <c r="O67" i="24"/>
  <c r="Q67" i="24" s="1"/>
  <c r="L66" i="24"/>
  <c r="O65" i="24"/>
  <c r="M64" i="24"/>
  <c r="L64" i="24"/>
  <c r="N65" i="24" s="1"/>
  <c r="Q63" i="24"/>
  <c r="O63" i="24"/>
  <c r="P62" i="24"/>
  <c r="L62" i="24"/>
  <c r="N63" i="24" s="1"/>
  <c r="Q61" i="24"/>
  <c r="O61" i="24"/>
  <c r="P60" i="24"/>
  <c r="L60" i="24"/>
  <c r="M60" i="24" s="1"/>
  <c r="O59" i="24"/>
  <c r="Q59" i="24" s="1"/>
  <c r="L58" i="24"/>
  <c r="N59" i="24" s="1"/>
  <c r="O57" i="24"/>
  <c r="M56" i="24"/>
  <c r="L56" i="24"/>
  <c r="N57" i="24" s="1"/>
  <c r="Q55" i="24"/>
  <c r="O55" i="24"/>
  <c r="P54" i="24"/>
  <c r="L54" i="24"/>
  <c r="N55" i="24" s="1"/>
  <c r="Q53" i="24"/>
  <c r="O53" i="24"/>
  <c r="P52" i="24" s="1"/>
  <c r="L52" i="24"/>
  <c r="O51" i="24"/>
  <c r="Q51" i="24" s="1"/>
  <c r="L50" i="24"/>
  <c r="O49" i="24"/>
  <c r="M48" i="24"/>
  <c r="L48" i="24"/>
  <c r="N49" i="24" s="1"/>
  <c r="Q47" i="24"/>
  <c r="O47" i="24"/>
  <c r="P46" i="24"/>
  <c r="L46" i="24"/>
  <c r="N47" i="24" s="1"/>
  <c r="O45" i="24"/>
  <c r="R45" i="24" s="1"/>
  <c r="L44" i="24"/>
  <c r="M44" i="24" s="1"/>
  <c r="O43" i="24"/>
  <c r="Q43" i="24" s="1"/>
  <c r="L42" i="24"/>
  <c r="N43" i="24" s="1"/>
  <c r="O41" i="24"/>
  <c r="M40" i="24"/>
  <c r="L40" i="24"/>
  <c r="N41" i="24" s="1"/>
  <c r="Q39" i="24"/>
  <c r="O39" i="24"/>
  <c r="P38" i="24"/>
  <c r="L38" i="24"/>
  <c r="M38" i="24" s="1"/>
  <c r="U33" i="24"/>
  <c r="R32" i="24"/>
  <c r="O32" i="24"/>
  <c r="P32" i="24" s="1"/>
  <c r="N32" i="24"/>
  <c r="M32" i="24"/>
  <c r="Q31" i="24"/>
  <c r="O31" i="24"/>
  <c r="P31" i="24" s="1"/>
  <c r="N31" i="24"/>
  <c r="M31" i="24"/>
  <c r="O30" i="24"/>
  <c r="N30" i="24"/>
  <c r="M30" i="24"/>
  <c r="R29" i="24"/>
  <c r="Q29" i="24"/>
  <c r="O29" i="24"/>
  <c r="P29" i="24" s="1"/>
  <c r="N29" i="24"/>
  <c r="M29" i="24"/>
  <c r="R28" i="24"/>
  <c r="O28" i="24"/>
  <c r="P28" i="24" s="1"/>
  <c r="N28" i="24"/>
  <c r="M28" i="24"/>
  <c r="Q27" i="24"/>
  <c r="O27" i="24"/>
  <c r="P27" i="24" s="1"/>
  <c r="N27" i="24"/>
  <c r="M27" i="24"/>
  <c r="O26" i="24"/>
  <c r="N26" i="24"/>
  <c r="M26" i="24"/>
  <c r="R25" i="24"/>
  <c r="Q25" i="24"/>
  <c r="O25" i="24"/>
  <c r="P25" i="24" s="1"/>
  <c r="N25" i="24"/>
  <c r="M25" i="24"/>
  <c r="O24" i="24"/>
  <c r="N24" i="24"/>
  <c r="M24" i="24"/>
  <c r="Q23" i="24"/>
  <c r="O23" i="24"/>
  <c r="P23" i="24" s="1"/>
  <c r="N23" i="24"/>
  <c r="R22" i="24"/>
  <c r="Q22" i="24"/>
  <c r="P22" i="24"/>
  <c r="O22" i="24"/>
  <c r="N22" i="24"/>
  <c r="M22" i="24"/>
  <c r="Q21" i="24"/>
  <c r="O21" i="24"/>
  <c r="N21" i="24"/>
  <c r="M21" i="24"/>
  <c r="R20" i="24"/>
  <c r="P20" i="24"/>
  <c r="O20" i="24"/>
  <c r="Q20" i="24" s="1"/>
  <c r="N20" i="24"/>
  <c r="M20" i="24"/>
  <c r="O19" i="24"/>
  <c r="Q19" i="24" s="1"/>
  <c r="N19" i="24"/>
  <c r="M19" i="24"/>
  <c r="R18" i="24"/>
  <c r="Q18" i="24"/>
  <c r="P18" i="24"/>
  <c r="O18" i="24"/>
  <c r="N18" i="24"/>
  <c r="M18" i="24"/>
  <c r="O17" i="24"/>
  <c r="N17" i="24"/>
  <c r="M17" i="24"/>
  <c r="O16" i="24"/>
  <c r="Q16" i="24" s="1"/>
  <c r="N16" i="24"/>
  <c r="M16" i="24"/>
  <c r="R15" i="24"/>
  <c r="S15" i="24" s="1"/>
  <c r="Q15" i="24"/>
  <c r="O15" i="24"/>
  <c r="P15" i="24" s="1"/>
  <c r="N15" i="24"/>
  <c r="M15" i="24"/>
  <c r="O14" i="24"/>
  <c r="R14" i="24" s="1"/>
  <c r="N14" i="24"/>
  <c r="M14" i="24"/>
  <c r="R13" i="24"/>
  <c r="S13" i="24" s="1"/>
  <c r="O13" i="24"/>
  <c r="Q13" i="24" s="1"/>
  <c r="N13" i="24"/>
  <c r="M13" i="24"/>
  <c r="R12" i="24"/>
  <c r="S12" i="24" s="1"/>
  <c r="Q12" i="24"/>
  <c r="P12" i="24"/>
  <c r="O12" i="24"/>
  <c r="N12" i="24"/>
  <c r="M12" i="24"/>
  <c r="Q11" i="24"/>
  <c r="P11" i="24"/>
  <c r="O11" i="24"/>
  <c r="R11" i="24" s="1"/>
  <c r="N11" i="24"/>
  <c r="M11" i="24"/>
  <c r="O10" i="24"/>
  <c r="R10" i="24" s="1"/>
  <c r="N10" i="24"/>
  <c r="M10" i="24"/>
  <c r="R9" i="24"/>
  <c r="S9" i="24" s="1"/>
  <c r="O9" i="24"/>
  <c r="Q9" i="24" s="1"/>
  <c r="N9" i="24"/>
  <c r="M9" i="24"/>
  <c r="R8" i="24"/>
  <c r="S8" i="24" s="1"/>
  <c r="Q8" i="24"/>
  <c r="P8" i="24"/>
  <c r="O8" i="24"/>
  <c r="N8" i="24"/>
  <c r="M8" i="24"/>
  <c r="Q7" i="24"/>
  <c r="P7" i="24"/>
  <c r="O7" i="24"/>
  <c r="R7" i="24" s="1"/>
  <c r="N7" i="24"/>
  <c r="M7" i="24"/>
  <c r="O6" i="24"/>
  <c r="R6" i="24" s="1"/>
  <c r="N6" i="24"/>
  <c r="M6" i="24"/>
  <c r="R5" i="24"/>
  <c r="S5" i="24" s="1"/>
  <c r="O5" i="24"/>
  <c r="Q5" i="24" s="1"/>
  <c r="N5" i="24"/>
  <c r="M5" i="24"/>
  <c r="O4" i="24"/>
  <c r="R4" i="24" s="1"/>
  <c r="N4" i="24"/>
  <c r="M4" i="24"/>
  <c r="P3" i="24"/>
  <c r="O3" i="24"/>
  <c r="R3" i="24" s="1"/>
  <c r="N3" i="24"/>
  <c r="M3" i="24"/>
  <c r="Q2" i="24"/>
  <c r="P2" i="24"/>
  <c r="O2" i="24"/>
  <c r="N2" i="24"/>
  <c r="M2" i="24"/>
  <c r="M80" i="23"/>
  <c r="P76" i="23"/>
  <c r="R76" i="23" s="1"/>
  <c r="M75" i="23"/>
  <c r="P74" i="23"/>
  <c r="M73" i="23"/>
  <c r="O74" i="23" s="1"/>
  <c r="P72" i="23"/>
  <c r="R72" i="23" s="1"/>
  <c r="Q71" i="23"/>
  <c r="M71" i="23"/>
  <c r="O72" i="23" s="1"/>
  <c r="P70" i="23"/>
  <c r="R70" i="23" s="1"/>
  <c r="Q69" i="23"/>
  <c r="M69" i="23"/>
  <c r="N69" i="23" s="1"/>
  <c r="P68" i="23"/>
  <c r="R68" i="23" s="1"/>
  <c r="M67" i="23"/>
  <c r="O68" i="23" s="1"/>
  <c r="P66" i="23"/>
  <c r="N65" i="23"/>
  <c r="M65" i="23"/>
  <c r="O66" i="23" s="1"/>
  <c r="R64" i="23"/>
  <c r="P64" i="23"/>
  <c r="Q63" i="23"/>
  <c r="M63" i="23"/>
  <c r="O64" i="23" s="1"/>
  <c r="P62" i="23"/>
  <c r="Q61" i="23" s="1"/>
  <c r="M61" i="23"/>
  <c r="N61" i="23" s="1"/>
  <c r="P60" i="23"/>
  <c r="R60" i="23" s="1"/>
  <c r="Q59" i="23"/>
  <c r="M59" i="23"/>
  <c r="P58" i="23"/>
  <c r="M57" i="23"/>
  <c r="O58" i="23" s="1"/>
  <c r="P56" i="23"/>
  <c r="R56" i="23" s="1"/>
  <c r="N55" i="23"/>
  <c r="M55" i="23"/>
  <c r="O56" i="23" s="1"/>
  <c r="P54" i="23"/>
  <c r="Q53" i="23" s="1"/>
  <c r="M53" i="23"/>
  <c r="O54" i="23" s="1"/>
  <c r="P52" i="23"/>
  <c r="R52" i="23" s="1"/>
  <c r="Q51" i="23"/>
  <c r="M51" i="23"/>
  <c r="P50" i="23"/>
  <c r="M49" i="23"/>
  <c r="O50" i="23" s="1"/>
  <c r="P48" i="23"/>
  <c r="Q47" i="23" s="1"/>
  <c r="N47" i="23"/>
  <c r="M47" i="23"/>
  <c r="O48" i="23" s="1"/>
  <c r="P46" i="23"/>
  <c r="S46" i="23" s="1"/>
  <c r="Q45" i="23"/>
  <c r="M45" i="23"/>
  <c r="N45" i="23" s="1"/>
  <c r="P44" i="23"/>
  <c r="R44" i="23" s="1"/>
  <c r="Q43" i="23"/>
  <c r="M43" i="23"/>
  <c r="O44" i="23" s="1"/>
  <c r="P42" i="23"/>
  <c r="M41" i="23"/>
  <c r="O42" i="23" s="1"/>
  <c r="P31" i="23"/>
  <c r="N30" i="23"/>
  <c r="M30" i="23"/>
  <c r="O31" i="23" s="1"/>
  <c r="R29" i="23"/>
  <c r="P29" i="23"/>
  <c r="Q28" i="23"/>
  <c r="M28" i="23"/>
  <c r="O29" i="23" s="1"/>
  <c r="P27" i="23"/>
  <c r="Q26" i="23" s="1"/>
  <c r="M26" i="23"/>
  <c r="N26" i="23" s="1"/>
  <c r="P25" i="23"/>
  <c r="R25" i="23" s="1"/>
  <c r="M24" i="23"/>
  <c r="P23" i="23"/>
  <c r="M22" i="23"/>
  <c r="O23" i="23" s="1"/>
  <c r="P21" i="23"/>
  <c r="R21" i="23" s="1"/>
  <c r="Q20" i="23"/>
  <c r="M20" i="23"/>
  <c r="O21" i="23" s="1"/>
  <c r="P19" i="23"/>
  <c r="Q18" i="23" s="1"/>
  <c r="M18" i="23"/>
  <c r="N18" i="23" s="1"/>
  <c r="P17" i="23"/>
  <c r="R17" i="23" s="1"/>
  <c r="M16" i="23"/>
  <c r="O17" i="23" s="1"/>
  <c r="P15" i="23"/>
  <c r="M14" i="23"/>
  <c r="O15" i="23" s="1"/>
  <c r="P13" i="23"/>
  <c r="R13" i="23" s="1"/>
  <c r="N12" i="23"/>
  <c r="M12" i="23"/>
  <c r="O13" i="23" s="1"/>
  <c r="P11" i="23"/>
  <c r="R11" i="23" s="1"/>
  <c r="M10" i="23"/>
  <c r="N10" i="23" s="1"/>
  <c r="P9" i="23"/>
  <c r="R9" i="23" s="1"/>
  <c r="M8" i="23"/>
  <c r="P7" i="23"/>
  <c r="N6" i="23"/>
  <c r="M6" i="23"/>
  <c r="O7" i="23" s="1"/>
  <c r="P5" i="23"/>
  <c r="Q4" i="23" s="1"/>
  <c r="M4" i="23"/>
  <c r="O5" i="23" s="1"/>
  <c r="R3" i="23"/>
  <c r="P3" i="23"/>
  <c r="Q2" i="23"/>
  <c r="N2" i="23"/>
  <c r="M2" i="23"/>
  <c r="O3" i="23" s="1"/>
  <c r="V79" i="22"/>
  <c r="R78" i="22"/>
  <c r="P78" i="22"/>
  <c r="Q77" i="22"/>
  <c r="M77" i="22"/>
  <c r="N77" i="22" s="1"/>
  <c r="V76" i="22"/>
  <c r="P75" i="22"/>
  <c r="M74" i="22"/>
  <c r="O75" i="22" s="1"/>
  <c r="V73" i="22"/>
  <c r="P72" i="22"/>
  <c r="S72" i="22" s="1"/>
  <c r="M71" i="22"/>
  <c r="N71" i="22" s="1"/>
  <c r="V70" i="22"/>
  <c r="P69" i="22"/>
  <c r="N68" i="22"/>
  <c r="M68" i="22"/>
  <c r="O69" i="22" s="1"/>
  <c r="V67" i="22"/>
  <c r="R66" i="22"/>
  <c r="P66" i="22"/>
  <c r="Q65" i="22"/>
  <c r="M65" i="22"/>
  <c r="N65" i="22" s="1"/>
  <c r="V64" i="22"/>
  <c r="P63" i="22"/>
  <c r="N62" i="22"/>
  <c r="M62" i="22"/>
  <c r="V55" i="22"/>
  <c r="P54" i="22"/>
  <c r="R54" i="22" s="1"/>
  <c r="O54" i="22"/>
  <c r="M53" i="22"/>
  <c r="V52" i="22"/>
  <c r="P51" i="22"/>
  <c r="Q50" i="22" s="1"/>
  <c r="N50" i="22"/>
  <c r="M50" i="22"/>
  <c r="O51" i="22" s="1"/>
  <c r="V49" i="22"/>
  <c r="P48" i="22"/>
  <c r="R48" i="22" s="1"/>
  <c r="M47" i="22"/>
  <c r="V46" i="22"/>
  <c r="P45" i="22"/>
  <c r="R45" i="22" s="1"/>
  <c r="N44" i="22"/>
  <c r="M44" i="22"/>
  <c r="O45" i="22" s="1"/>
  <c r="V43" i="22"/>
  <c r="S42" i="22"/>
  <c r="U42" i="22" s="1"/>
  <c r="P42" i="22"/>
  <c r="R42" i="22" s="1"/>
  <c r="O42" i="22"/>
  <c r="N41" i="22"/>
  <c r="V40" i="22"/>
  <c r="P39" i="22"/>
  <c r="N38" i="22"/>
  <c r="M38" i="22"/>
  <c r="O39" i="22" s="1"/>
  <c r="V31" i="22"/>
  <c r="V30" i="22"/>
  <c r="P29" i="22"/>
  <c r="R29" i="22" s="1"/>
  <c r="M28" i="22"/>
  <c r="N28" i="22" s="1"/>
  <c r="V27" i="22"/>
  <c r="R26" i="22"/>
  <c r="P26" i="22"/>
  <c r="Q25" i="22"/>
  <c r="M25" i="22"/>
  <c r="O26" i="22" s="1"/>
  <c r="V24" i="22"/>
  <c r="P23" i="22"/>
  <c r="R23" i="22" s="1"/>
  <c r="M22" i="22"/>
  <c r="V21" i="22"/>
  <c r="P20" i="22"/>
  <c r="R20" i="22" s="1"/>
  <c r="Q19" i="22"/>
  <c r="M19" i="22"/>
  <c r="O20" i="22" s="1"/>
  <c r="V18" i="22"/>
  <c r="P17" i="22"/>
  <c r="R17" i="22" s="1"/>
  <c r="M16" i="22"/>
  <c r="N16" i="22" s="1"/>
  <c r="V15" i="22"/>
  <c r="P14" i="22"/>
  <c r="N13" i="22"/>
  <c r="M13" i="22"/>
  <c r="I11" i="22"/>
  <c r="N6" i="22"/>
  <c r="O6" i="22" s="1"/>
  <c r="O5" i="22"/>
  <c r="N5" i="22"/>
  <c r="M4" i="22"/>
  <c r="O3" i="22"/>
  <c r="O7" i="22" s="1"/>
  <c r="N3" i="22"/>
  <c r="M2" i="22"/>
  <c r="P3" i="22" s="1"/>
  <c r="W297" i="19"/>
  <c r="Q294" i="19"/>
  <c r="S294" i="19" s="1"/>
  <c r="N293" i="19"/>
  <c r="P294" i="19" s="1"/>
  <c r="Q291" i="19"/>
  <c r="N290" i="19"/>
  <c r="P291" i="19" s="1"/>
  <c r="Q288" i="19"/>
  <c r="T288" i="19" s="1"/>
  <c r="N287" i="19"/>
  <c r="P288" i="19" s="1"/>
  <c r="Q285" i="19"/>
  <c r="N284" i="19"/>
  <c r="O284" i="19" s="1"/>
  <c r="Q282" i="19"/>
  <c r="S282" i="19" s="1"/>
  <c r="N281" i="19"/>
  <c r="Q279" i="19"/>
  <c r="O278" i="19"/>
  <c r="N278" i="19"/>
  <c r="P279" i="19" s="1"/>
  <c r="Q276" i="19"/>
  <c r="N275" i="19"/>
  <c r="P276" i="19" s="1"/>
  <c r="Q273" i="19"/>
  <c r="R272" i="19" s="1"/>
  <c r="N272" i="19"/>
  <c r="O272" i="19" s="1"/>
  <c r="W264" i="19"/>
  <c r="Q262" i="19"/>
  <c r="O261" i="19"/>
  <c r="N261" i="19"/>
  <c r="P262" i="19" s="1"/>
  <c r="Q259" i="19"/>
  <c r="T259" i="19" s="1"/>
  <c r="N258" i="19"/>
  <c r="P259" i="19" s="1"/>
  <c r="T256" i="19"/>
  <c r="Q256" i="19"/>
  <c r="R255" i="19" s="1"/>
  <c r="N255" i="19"/>
  <c r="O255" i="19" s="1"/>
  <c r="Q253" i="19"/>
  <c r="S253" i="19" s="1"/>
  <c r="N252" i="19"/>
  <c r="P253" i="19" s="1"/>
  <c r="Q250" i="19"/>
  <c r="O249" i="19"/>
  <c r="N249" i="19"/>
  <c r="P250" i="19" s="1"/>
  <c r="Q247" i="19"/>
  <c r="N246" i="19"/>
  <c r="P247" i="19" s="1"/>
  <c r="Q244" i="19"/>
  <c r="S244" i="19" s="1"/>
  <c r="R243" i="19"/>
  <c r="N243" i="19"/>
  <c r="O243" i="19" s="1"/>
  <c r="Q241" i="19"/>
  <c r="S241" i="19" s="1"/>
  <c r="N240" i="19"/>
  <c r="Q238" i="19"/>
  <c r="N237" i="19"/>
  <c r="P238" i="19" s="1"/>
  <c r="Q235" i="19"/>
  <c r="T235" i="19" s="1"/>
  <c r="O234" i="19"/>
  <c r="N234" i="19"/>
  <c r="P235" i="19" s="1"/>
  <c r="Q232" i="19"/>
  <c r="R231" i="19" s="1"/>
  <c r="Y231" i="19"/>
  <c r="N231" i="19" s="1"/>
  <c r="T232" i="19" s="1"/>
  <c r="Q229" i="19"/>
  <c r="O228" i="19"/>
  <c r="N228" i="19"/>
  <c r="P229" i="19" s="1"/>
  <c r="Q226" i="19"/>
  <c r="S226" i="19" s="1"/>
  <c r="R225" i="19"/>
  <c r="O225" i="19"/>
  <c r="N225" i="19"/>
  <c r="P226" i="19" s="1"/>
  <c r="Q223" i="19"/>
  <c r="N222" i="19"/>
  <c r="O222" i="19" s="1"/>
  <c r="Q220" i="19"/>
  <c r="S220" i="19" s="1"/>
  <c r="N219" i="19"/>
  <c r="Q217" i="19"/>
  <c r="O216" i="19"/>
  <c r="N216" i="19"/>
  <c r="P217" i="19" s="1"/>
  <c r="Q214" i="19"/>
  <c r="S214" i="19" s="1"/>
  <c r="R213" i="19"/>
  <c r="O213" i="19"/>
  <c r="N213" i="19"/>
  <c r="P214" i="19" s="1"/>
  <c r="S211" i="19"/>
  <c r="Q211" i="19"/>
  <c r="R210" i="19" s="1"/>
  <c r="N210" i="19"/>
  <c r="P211" i="19" s="1"/>
  <c r="W202" i="19"/>
  <c r="Q200" i="19"/>
  <c r="N199" i="19"/>
  <c r="P200" i="19" s="1"/>
  <c r="S197" i="19"/>
  <c r="Q197" i="19"/>
  <c r="R196" i="19"/>
  <c r="O196" i="19"/>
  <c r="N196" i="19"/>
  <c r="P197" i="19" s="1"/>
  <c r="Q194" i="19"/>
  <c r="S194" i="19" s="1"/>
  <c r="N193" i="19"/>
  <c r="O193" i="19" s="1"/>
  <c r="Q191" i="19"/>
  <c r="S191" i="19" s="1"/>
  <c r="P191" i="19"/>
  <c r="N190" i="19"/>
  <c r="Q188" i="19"/>
  <c r="O187" i="19"/>
  <c r="N187" i="19"/>
  <c r="P188" i="19" s="1"/>
  <c r="Q185" i="19"/>
  <c r="R184" i="19" s="1"/>
  <c r="N184" i="19"/>
  <c r="P185" i="19" s="1"/>
  <c r="Q182" i="19"/>
  <c r="S182" i="19" s="1"/>
  <c r="R181" i="19"/>
  <c r="N181" i="19"/>
  <c r="O181" i="19" s="1"/>
  <c r="Q179" i="19"/>
  <c r="S179" i="19" s="1"/>
  <c r="N178" i="19"/>
  <c r="Q176" i="19"/>
  <c r="O175" i="19"/>
  <c r="N175" i="19"/>
  <c r="P176" i="19" s="1"/>
  <c r="Q173" i="19"/>
  <c r="R172" i="19"/>
  <c r="O172" i="19"/>
  <c r="N172" i="19"/>
  <c r="P173" i="19" s="1"/>
  <c r="Q170" i="19"/>
  <c r="S170" i="19" s="1"/>
  <c r="N169" i="19"/>
  <c r="O169" i="19" s="1"/>
  <c r="Q167" i="19"/>
  <c r="S167" i="19" s="1"/>
  <c r="P167" i="19"/>
  <c r="N166" i="19"/>
  <c r="Q164" i="19"/>
  <c r="O163" i="19"/>
  <c r="N163" i="19"/>
  <c r="P164" i="19" s="1"/>
  <c r="Q161" i="19"/>
  <c r="R160" i="19" s="1"/>
  <c r="Z160" i="19"/>
  <c r="Y160" i="19"/>
  <c r="Q158" i="19"/>
  <c r="N157" i="19"/>
  <c r="P158" i="19" s="1"/>
  <c r="Q155" i="19"/>
  <c r="R154" i="19" s="1"/>
  <c r="Z154" i="19"/>
  <c r="Y154" i="19"/>
  <c r="N154" i="19" s="1"/>
  <c r="Q152" i="19"/>
  <c r="O151" i="19"/>
  <c r="N151" i="19"/>
  <c r="P152" i="19" s="1"/>
  <c r="W143" i="19"/>
  <c r="T141" i="19"/>
  <c r="V141" i="19" s="1"/>
  <c r="Q141" i="19"/>
  <c r="S141" i="19" s="1"/>
  <c r="N140" i="19"/>
  <c r="O140" i="19" s="1"/>
  <c r="Q138" i="19"/>
  <c r="S138" i="19" s="1"/>
  <c r="N137" i="19"/>
  <c r="Q135" i="19"/>
  <c r="N134" i="19"/>
  <c r="P135" i="19" s="1"/>
  <c r="S132" i="19"/>
  <c r="Q132" i="19"/>
  <c r="R131" i="19"/>
  <c r="O131" i="19"/>
  <c r="N131" i="19"/>
  <c r="P132" i="19" s="1"/>
  <c r="Q129" i="19"/>
  <c r="R128" i="19" s="1"/>
  <c r="N128" i="19"/>
  <c r="O128" i="19" s="1"/>
  <c r="Q126" i="19"/>
  <c r="S126" i="19" s="1"/>
  <c r="P126" i="19"/>
  <c r="N125" i="19"/>
  <c r="Q123" i="19"/>
  <c r="O122" i="19"/>
  <c r="N122" i="19"/>
  <c r="P123" i="19" s="1"/>
  <c r="Q120" i="19"/>
  <c r="S120" i="19" s="1"/>
  <c r="R119" i="19"/>
  <c r="O119" i="19"/>
  <c r="N119" i="19"/>
  <c r="P120" i="19" s="1"/>
  <c r="Q117" i="19"/>
  <c r="S117" i="19" s="1"/>
  <c r="R116" i="19"/>
  <c r="N116" i="19"/>
  <c r="O116" i="19" s="1"/>
  <c r="Q114" i="19"/>
  <c r="S114" i="19" s="1"/>
  <c r="P114" i="19"/>
  <c r="R113" i="19"/>
  <c r="N113" i="19"/>
  <c r="Q111" i="19"/>
  <c r="N110" i="19"/>
  <c r="P111" i="19" s="1"/>
  <c r="S108" i="19"/>
  <c r="Q108" i="19"/>
  <c r="R107" i="19"/>
  <c r="O107" i="19"/>
  <c r="N107" i="19"/>
  <c r="P108" i="19" s="1"/>
  <c r="N104" i="19"/>
  <c r="O104" i="19" s="1"/>
  <c r="Q102" i="19"/>
  <c r="S102" i="19" s="1"/>
  <c r="N101" i="19"/>
  <c r="Q99" i="19"/>
  <c r="N98" i="19"/>
  <c r="P99" i="19" s="1"/>
  <c r="W92" i="19"/>
  <c r="Q90" i="19"/>
  <c r="S90" i="19" s="1"/>
  <c r="R89" i="19"/>
  <c r="O89" i="19"/>
  <c r="N89" i="19"/>
  <c r="P90" i="19" s="1"/>
  <c r="Q87" i="19"/>
  <c r="T87" i="19" s="1"/>
  <c r="O86" i="19"/>
  <c r="N86" i="19"/>
  <c r="P87" i="19" s="1"/>
  <c r="Q84" i="19"/>
  <c r="S84" i="19" s="1"/>
  <c r="R83" i="19"/>
  <c r="N83" i="19"/>
  <c r="Q81" i="19"/>
  <c r="N80" i="19"/>
  <c r="P81" i="19" s="1"/>
  <c r="S78" i="19"/>
  <c r="Q78" i="19"/>
  <c r="R77" i="19"/>
  <c r="O77" i="19"/>
  <c r="N77" i="19"/>
  <c r="P78" i="19" s="1"/>
  <c r="Q75" i="19"/>
  <c r="S75" i="19" s="1"/>
  <c r="N74" i="19"/>
  <c r="O74" i="19" s="1"/>
  <c r="Q72" i="19"/>
  <c r="S72" i="19" s="1"/>
  <c r="N71" i="19"/>
  <c r="Q69" i="19"/>
  <c r="O68" i="19"/>
  <c r="N68" i="19"/>
  <c r="P69" i="19" s="1"/>
  <c r="Q66" i="19"/>
  <c r="S66" i="19" s="1"/>
  <c r="R65" i="19"/>
  <c r="O65" i="19"/>
  <c r="N65" i="19"/>
  <c r="P66" i="19" s="1"/>
  <c r="S63" i="19"/>
  <c r="Q63" i="19"/>
  <c r="R62" i="19" s="1"/>
  <c r="N62" i="19"/>
  <c r="O62" i="19" s="1"/>
  <c r="Q60" i="19"/>
  <c r="S60" i="19" s="1"/>
  <c r="N59" i="19"/>
  <c r="P60" i="19" s="1"/>
  <c r="Q57" i="19"/>
  <c r="O56" i="19"/>
  <c r="N56" i="19"/>
  <c r="Q54" i="19"/>
  <c r="R53" i="19" s="1"/>
  <c r="N53" i="19"/>
  <c r="P54" i="19" s="1"/>
  <c r="W47" i="19"/>
  <c r="Q45" i="19"/>
  <c r="T45" i="19" s="1"/>
  <c r="P45" i="19"/>
  <c r="O44" i="19"/>
  <c r="S43" i="19"/>
  <c r="Q43" i="19"/>
  <c r="R42" i="19"/>
  <c r="N42" i="19"/>
  <c r="O42" i="19" s="1"/>
  <c r="Q41" i="19"/>
  <c r="S41" i="19" s="1"/>
  <c r="N40" i="19"/>
  <c r="Q39" i="19"/>
  <c r="O38" i="19"/>
  <c r="N38" i="19"/>
  <c r="P39" i="19" s="1"/>
  <c r="Q37" i="19"/>
  <c r="S37" i="19" s="1"/>
  <c r="R36" i="19"/>
  <c r="O36" i="19"/>
  <c r="N36" i="19"/>
  <c r="P37" i="19" s="1"/>
  <c r="S35" i="19"/>
  <c r="Q35" i="19"/>
  <c r="R34" i="19"/>
  <c r="N34" i="19"/>
  <c r="O34" i="19" s="1"/>
  <c r="Q33" i="19"/>
  <c r="S33" i="19" s="1"/>
  <c r="N32" i="19"/>
  <c r="P33" i="19" s="1"/>
  <c r="Q31" i="19"/>
  <c r="O30" i="19"/>
  <c r="N30" i="19"/>
  <c r="P31" i="19" s="1"/>
  <c r="Q29" i="19"/>
  <c r="R28" i="19" s="1"/>
  <c r="O28" i="19"/>
  <c r="N28" i="19"/>
  <c r="P29" i="19" s="1"/>
  <c r="Q27" i="19"/>
  <c r="R26" i="19" s="1"/>
  <c r="N26" i="19"/>
  <c r="O26" i="19" s="1"/>
  <c r="Q25" i="19"/>
  <c r="S25" i="19" s="1"/>
  <c r="N24" i="19"/>
  <c r="Q23" i="19"/>
  <c r="N22" i="19"/>
  <c r="P23" i="19" s="1"/>
  <c r="Q21" i="19"/>
  <c r="S21" i="19" s="1"/>
  <c r="O20" i="19"/>
  <c r="N20" i="19"/>
  <c r="P21" i="19" s="1"/>
  <c r="T19" i="19"/>
  <c r="V19" i="19" s="1"/>
  <c r="S19" i="19"/>
  <c r="Q19" i="19"/>
  <c r="P19" i="19"/>
  <c r="R18" i="19"/>
  <c r="O18" i="19"/>
  <c r="Q17" i="19"/>
  <c r="R16" i="19" s="1"/>
  <c r="N16" i="19"/>
  <c r="O16" i="19" s="1"/>
  <c r="Q15" i="19"/>
  <c r="S15" i="19" s="1"/>
  <c r="P15" i="19"/>
  <c r="N14" i="19"/>
  <c r="Q13" i="19"/>
  <c r="N12" i="19"/>
  <c r="P13" i="19" s="1"/>
  <c r="Q4" i="19"/>
  <c r="Q3" i="19"/>
  <c r="Q2" i="19"/>
  <c r="W250" i="18"/>
  <c r="Q247" i="18"/>
  <c r="S247" i="18" s="1"/>
  <c r="R246" i="18"/>
  <c r="N246" i="18"/>
  <c r="P247" i="18" s="1"/>
  <c r="Q244" i="18"/>
  <c r="N243" i="18"/>
  <c r="P244" i="18" s="1"/>
  <c r="Q241" i="18"/>
  <c r="S241" i="18" s="1"/>
  <c r="N240" i="18"/>
  <c r="P241" i="18" s="1"/>
  <c r="T238" i="18"/>
  <c r="V238" i="18" s="1"/>
  <c r="S238" i="18"/>
  <c r="Q238" i="18"/>
  <c r="R237" i="18"/>
  <c r="O237" i="18"/>
  <c r="N237" i="18"/>
  <c r="P238" i="18" s="1"/>
  <c r="Q235" i="18"/>
  <c r="S235" i="18" s="1"/>
  <c r="N234" i="18"/>
  <c r="P235" i="18" s="1"/>
  <c r="Q232" i="18"/>
  <c r="N231" i="18"/>
  <c r="P232" i="18" s="1"/>
  <c r="Q229" i="18"/>
  <c r="R228" i="18" s="1"/>
  <c r="N228" i="18"/>
  <c r="P229" i="18" s="1"/>
  <c r="Q226" i="18"/>
  <c r="O225" i="18"/>
  <c r="N225" i="18"/>
  <c r="W216" i="18"/>
  <c r="S212" i="18"/>
  <c r="Q212" i="18"/>
  <c r="R211" i="18" s="1"/>
  <c r="N211" i="18"/>
  <c r="P212" i="18" s="1"/>
  <c r="Q209" i="18"/>
  <c r="S209" i="18" s="1"/>
  <c r="N208" i="18"/>
  <c r="O208" i="18" s="1"/>
  <c r="Q206" i="18"/>
  <c r="S206" i="18" s="1"/>
  <c r="N205" i="18"/>
  <c r="Q203" i="18"/>
  <c r="N202" i="18"/>
  <c r="P203" i="18" s="1"/>
  <c r="Q200" i="18"/>
  <c r="S200" i="18" s="1"/>
  <c r="N199" i="18"/>
  <c r="P200" i="18" s="1"/>
  <c r="Q197" i="18"/>
  <c r="R196" i="18" s="1"/>
  <c r="N196" i="18"/>
  <c r="O196" i="18" s="1"/>
  <c r="Q194" i="18"/>
  <c r="S194" i="18" s="1"/>
  <c r="N193" i="18"/>
  <c r="O193" i="18" s="1"/>
  <c r="Q191" i="18"/>
  <c r="N190" i="18"/>
  <c r="W175" i="18"/>
  <c r="Q172" i="18"/>
  <c r="R171" i="18" s="1"/>
  <c r="N171" i="18"/>
  <c r="P172" i="18" s="1"/>
  <c r="Q169" i="18"/>
  <c r="S169" i="18" s="1"/>
  <c r="N168" i="18"/>
  <c r="O168" i="18" s="1"/>
  <c r="Q166" i="18"/>
  <c r="N165" i="18"/>
  <c r="P166" i="18" s="1"/>
  <c r="Q163" i="18"/>
  <c r="N162" i="18"/>
  <c r="P163" i="18" s="1"/>
  <c r="S160" i="18"/>
  <c r="Q160" i="18"/>
  <c r="R159" i="18" s="1"/>
  <c r="N159" i="18"/>
  <c r="O159" i="18" s="1"/>
  <c r="T157" i="18"/>
  <c r="V157" i="18" s="1"/>
  <c r="Q157" i="18"/>
  <c r="S157" i="18" s="1"/>
  <c r="P157" i="18"/>
  <c r="O156" i="18"/>
  <c r="Q154" i="18"/>
  <c r="S154" i="18" s="1"/>
  <c r="P154" i="18"/>
  <c r="N153" i="18"/>
  <c r="O153" i="18" s="1"/>
  <c r="Q151" i="18"/>
  <c r="P151" i="18"/>
  <c r="O150" i="18"/>
  <c r="N150" i="18"/>
  <c r="Q148" i="18"/>
  <c r="P148" i="18"/>
  <c r="O147" i="18"/>
  <c r="Q145" i="18"/>
  <c r="R144" i="18" s="1"/>
  <c r="N144" i="18"/>
  <c r="P145" i="18" s="1"/>
  <c r="Q142" i="18"/>
  <c r="S142" i="18" s="1"/>
  <c r="N141" i="18"/>
  <c r="O141" i="18" s="1"/>
  <c r="Q139" i="18"/>
  <c r="S139" i="18" s="1"/>
  <c r="N138" i="18"/>
  <c r="Q136" i="18"/>
  <c r="N135" i="18"/>
  <c r="P136" i="18" s="1"/>
  <c r="W124" i="18"/>
  <c r="Q121" i="18"/>
  <c r="S121" i="18" s="1"/>
  <c r="N120" i="18"/>
  <c r="O120" i="18" s="1"/>
  <c r="Q118" i="18"/>
  <c r="S118" i="18" s="1"/>
  <c r="P118" i="18"/>
  <c r="N117" i="18"/>
  <c r="O117" i="18" s="1"/>
  <c r="Q115" i="18"/>
  <c r="N114" i="18"/>
  <c r="S112" i="18"/>
  <c r="Q112" i="18"/>
  <c r="R111" i="18" s="1"/>
  <c r="N111" i="18"/>
  <c r="P112" i="18" s="1"/>
  <c r="Q109" i="18"/>
  <c r="S109" i="18" s="1"/>
  <c r="N108" i="18"/>
  <c r="O108" i="18" s="1"/>
  <c r="Q106" i="18"/>
  <c r="S106" i="18" s="1"/>
  <c r="N105" i="18"/>
  <c r="Q103" i="18"/>
  <c r="N102" i="18"/>
  <c r="P103" i="18" s="1"/>
  <c r="Q100" i="18"/>
  <c r="S100" i="18" s="1"/>
  <c r="N99" i="18"/>
  <c r="P100" i="18" s="1"/>
  <c r="S97" i="18"/>
  <c r="Q97" i="18"/>
  <c r="R96" i="18" s="1"/>
  <c r="N96" i="18"/>
  <c r="O96" i="18" s="1"/>
  <c r="Q94" i="18"/>
  <c r="S94" i="18" s="1"/>
  <c r="P94" i="18"/>
  <c r="N93" i="18"/>
  <c r="AM92" i="18"/>
  <c r="AL92" i="18"/>
  <c r="AK92" i="18"/>
  <c r="AJ92" i="18"/>
  <c r="AI92" i="18"/>
  <c r="AH92" i="18"/>
  <c r="AG92" i="18"/>
  <c r="AF92" i="18"/>
  <c r="AE92" i="18"/>
  <c r="AD92" i="18"/>
  <c r="AC92" i="18"/>
  <c r="AB92" i="18"/>
  <c r="AA92" i="18"/>
  <c r="Z92" i="18"/>
  <c r="Y92" i="18"/>
  <c r="X92" i="18"/>
  <c r="U92" i="18"/>
  <c r="T92" i="18"/>
  <c r="R92" i="18"/>
  <c r="Q92" i="18"/>
  <c r="P92" i="18"/>
  <c r="O92" i="18"/>
  <c r="N92" i="18"/>
  <c r="M92" i="18"/>
  <c r="K92" i="18"/>
  <c r="J92" i="18"/>
  <c r="I92" i="18"/>
  <c r="H92" i="18"/>
  <c r="G92" i="18"/>
  <c r="F92" i="18"/>
  <c r="E92" i="18"/>
  <c r="D92" i="18"/>
  <c r="C92" i="18"/>
  <c r="B92" i="18"/>
  <c r="A92" i="18"/>
  <c r="W85" i="18"/>
  <c r="Q83" i="18"/>
  <c r="S83" i="18" s="1"/>
  <c r="N82" i="18"/>
  <c r="T83" i="18" s="1"/>
  <c r="Q80" i="18"/>
  <c r="N79" i="18"/>
  <c r="P80" i="18" s="1"/>
  <c r="Q77" i="18"/>
  <c r="R76" i="18" s="1"/>
  <c r="N76" i="18"/>
  <c r="P77" i="18" s="1"/>
  <c r="Q74" i="18"/>
  <c r="R73" i="18" s="1"/>
  <c r="N73" i="18"/>
  <c r="O73" i="18" s="1"/>
  <c r="Q71" i="18"/>
  <c r="S71" i="18" s="1"/>
  <c r="P71" i="18"/>
  <c r="N70" i="18"/>
  <c r="O70" i="18" s="1"/>
  <c r="Q68" i="18"/>
  <c r="N67" i="18"/>
  <c r="Q65" i="18"/>
  <c r="R64" i="18" s="1"/>
  <c r="N64" i="18"/>
  <c r="P65" i="18" s="1"/>
  <c r="Q62" i="18"/>
  <c r="S62" i="18" s="1"/>
  <c r="R61" i="18"/>
  <c r="N61" i="18"/>
  <c r="O61" i="18" s="1"/>
  <c r="Q59" i="18"/>
  <c r="S59" i="18" s="1"/>
  <c r="N58" i="18"/>
  <c r="O58" i="18" s="1"/>
  <c r="Q56" i="18"/>
  <c r="N55" i="18"/>
  <c r="Q53" i="18"/>
  <c r="N52" i="18"/>
  <c r="O52" i="18" s="1"/>
  <c r="W46" i="18"/>
  <c r="Q45" i="18"/>
  <c r="R44" i="18" s="1"/>
  <c r="N44" i="18"/>
  <c r="P45" i="18" s="1"/>
  <c r="Q43" i="18"/>
  <c r="T43" i="18" s="1"/>
  <c r="N42" i="18"/>
  <c r="O42" i="18" s="1"/>
  <c r="Q41" i="18"/>
  <c r="S41" i="18" s="1"/>
  <c r="N40" i="18"/>
  <c r="Q39" i="18"/>
  <c r="N38" i="18"/>
  <c r="O38" i="18" s="1"/>
  <c r="W34" i="18"/>
  <c r="V34" i="18"/>
  <c r="U34" i="18"/>
  <c r="T34" i="18"/>
  <c r="P34" i="18"/>
  <c r="O34" i="18"/>
  <c r="N34" i="18"/>
  <c r="Q33" i="18"/>
  <c r="R33" i="18" s="1"/>
  <c r="Q32" i="18"/>
  <c r="S32" i="18" s="1"/>
  <c r="Q31" i="18"/>
  <c r="Q30" i="18"/>
  <c r="S30" i="18" s="1"/>
  <c r="S29" i="18"/>
  <c r="R29" i="18"/>
  <c r="Q29" i="18"/>
  <c r="Q28" i="18"/>
  <c r="S28" i="18" s="1"/>
  <c r="Q27" i="18"/>
  <c r="Q26" i="18"/>
  <c r="S26" i="18" s="1"/>
  <c r="R25" i="18"/>
  <c r="Q25" i="18"/>
  <c r="S25" i="18" s="1"/>
  <c r="Q24" i="18"/>
  <c r="S24" i="18" s="1"/>
  <c r="Q23" i="18"/>
  <c r="Q22" i="18"/>
  <c r="S22" i="18" s="1"/>
  <c r="S21" i="18"/>
  <c r="R21" i="18"/>
  <c r="Q21" i="18"/>
  <c r="Q20" i="18"/>
  <c r="S20" i="18" s="1"/>
  <c r="Q19" i="18"/>
  <c r="Q18" i="18"/>
  <c r="S18" i="18" s="1"/>
  <c r="R17" i="18"/>
  <c r="Q17" i="18"/>
  <c r="S17" i="18" s="1"/>
  <c r="Q16" i="18"/>
  <c r="S16" i="18" s="1"/>
  <c r="Q15" i="18"/>
  <c r="Q14" i="18"/>
  <c r="S14" i="18" s="1"/>
  <c r="S13" i="18"/>
  <c r="R13" i="18"/>
  <c r="Q13" i="18"/>
  <c r="Q12" i="18"/>
  <c r="S12" i="18" s="1"/>
  <c r="Q11" i="18"/>
  <c r="Q10" i="18"/>
  <c r="S10" i="18" s="1"/>
  <c r="R9" i="18"/>
  <c r="Q9" i="18"/>
  <c r="S9" i="18" s="1"/>
  <c r="Q8" i="18"/>
  <c r="S8" i="18" s="1"/>
  <c r="Q7" i="18"/>
  <c r="Q6" i="18"/>
  <c r="S6" i="18" s="1"/>
  <c r="S5" i="18"/>
  <c r="R5" i="18"/>
  <c r="Q5" i="18"/>
  <c r="Q4" i="18"/>
  <c r="S4" i="18" s="1"/>
  <c r="Q3" i="18"/>
  <c r="Q2" i="18"/>
  <c r="S2" i="18" s="1"/>
  <c r="U11" i="17"/>
  <c r="O9" i="17"/>
  <c r="P8" i="17" s="1"/>
  <c r="L8" i="17"/>
  <c r="M8" i="17" s="1"/>
  <c r="O7" i="17"/>
  <c r="Q7" i="17" s="1"/>
  <c r="L6" i="17"/>
  <c r="O5" i="17"/>
  <c r="L4" i="17"/>
  <c r="N5" i="17" s="1"/>
  <c r="O3" i="17"/>
  <c r="R3" i="17" s="1"/>
  <c r="M2" i="17"/>
  <c r="L2" i="17"/>
  <c r="U63" i="16"/>
  <c r="O61" i="16"/>
  <c r="L60" i="16"/>
  <c r="N61" i="16" s="1"/>
  <c r="O59" i="16"/>
  <c r="P58" i="16" s="1"/>
  <c r="L58" i="16"/>
  <c r="N59" i="16" s="1"/>
  <c r="O57" i="16"/>
  <c r="Q57" i="16" s="1"/>
  <c r="L56" i="16"/>
  <c r="M56" i="16" s="1"/>
  <c r="O55" i="16"/>
  <c r="N55" i="16"/>
  <c r="L54" i="16"/>
  <c r="U46" i="16"/>
  <c r="O42" i="16"/>
  <c r="R42" i="16" s="1"/>
  <c r="M41" i="16"/>
  <c r="L41" i="16"/>
  <c r="N42" i="16" s="1"/>
  <c r="O40" i="16"/>
  <c r="P39" i="16" s="1"/>
  <c r="L39" i="16"/>
  <c r="M39" i="16" s="1"/>
  <c r="O38" i="16"/>
  <c r="L37" i="16"/>
  <c r="U28" i="16"/>
  <c r="Q26" i="16"/>
  <c r="O26" i="16"/>
  <c r="P25" i="16"/>
  <c r="L25" i="16"/>
  <c r="N26" i="16" s="1"/>
  <c r="O24" i="16"/>
  <c r="P23" i="16" s="1"/>
  <c r="L23" i="16"/>
  <c r="M23" i="16" s="1"/>
  <c r="O22" i="16"/>
  <c r="Q22" i="16" s="1"/>
  <c r="N22" i="16"/>
  <c r="L21" i="16"/>
  <c r="O20" i="16"/>
  <c r="L19" i="16"/>
  <c r="U11" i="16"/>
  <c r="L11" i="16"/>
  <c r="O9" i="16"/>
  <c r="R9" i="16" s="1"/>
  <c r="N9" i="16"/>
  <c r="M8" i="16"/>
  <c r="O7" i="16"/>
  <c r="Q7" i="16" s="1"/>
  <c r="N7" i="16"/>
  <c r="M6" i="16"/>
  <c r="O5" i="16"/>
  <c r="R5" i="16" s="1"/>
  <c r="N5" i="16"/>
  <c r="M4" i="16"/>
  <c r="O3" i="16"/>
  <c r="R3" i="16" s="1"/>
  <c r="N3" i="16"/>
  <c r="N11" i="16" s="1"/>
  <c r="C17" i="5" s="1"/>
  <c r="M2" i="16"/>
  <c r="W225" i="15"/>
  <c r="Q222" i="15"/>
  <c r="S222" i="15" s="1"/>
  <c r="N221" i="15"/>
  <c r="O221" i="15" s="1"/>
  <c r="Q219" i="15"/>
  <c r="S219" i="15" s="1"/>
  <c r="N218" i="15"/>
  <c r="Q216" i="15"/>
  <c r="O215" i="15"/>
  <c r="N215" i="15"/>
  <c r="P216" i="15" s="1"/>
  <c r="Q213" i="15"/>
  <c r="S213" i="15" s="1"/>
  <c r="N212" i="15"/>
  <c r="O212" i="15" s="1"/>
  <c r="Q210" i="15"/>
  <c r="S210" i="15" s="1"/>
  <c r="N209" i="15"/>
  <c r="O209" i="15" s="1"/>
  <c r="Q207" i="15"/>
  <c r="S207" i="15" s="1"/>
  <c r="N206" i="15"/>
  <c r="P207" i="15" s="1"/>
  <c r="Q204" i="15"/>
  <c r="N203" i="15"/>
  <c r="P204" i="15" s="1"/>
  <c r="Q201" i="15"/>
  <c r="S201" i="15" s="1"/>
  <c r="N200" i="15"/>
  <c r="O200" i="15" s="1"/>
  <c r="Q198" i="15"/>
  <c r="S198" i="15" s="1"/>
  <c r="N197" i="15"/>
  <c r="O197" i="15" s="1"/>
  <c r="Q195" i="15"/>
  <c r="S195" i="15" s="1"/>
  <c r="N194" i="15"/>
  <c r="Q192" i="15"/>
  <c r="N191" i="15"/>
  <c r="P192" i="15" s="1"/>
  <c r="Q189" i="15"/>
  <c r="N188" i="15"/>
  <c r="O188" i="15" s="1"/>
  <c r="Q186" i="15"/>
  <c r="S186" i="15" s="1"/>
  <c r="N185" i="15"/>
  <c r="O185" i="15" s="1"/>
  <c r="Q183" i="15"/>
  <c r="S183" i="15" s="1"/>
  <c r="N182" i="15"/>
  <c r="P183" i="15" s="1"/>
  <c r="W174" i="15"/>
  <c r="T172" i="15"/>
  <c r="V172" i="15" s="1"/>
  <c r="Q172" i="15"/>
  <c r="S172" i="15" s="1"/>
  <c r="R171" i="15"/>
  <c r="N171" i="15"/>
  <c r="O171" i="15" s="1"/>
  <c r="Q169" i="15"/>
  <c r="S169" i="15" s="1"/>
  <c r="N168" i="15"/>
  <c r="O168" i="15" s="1"/>
  <c r="Q166" i="15"/>
  <c r="S166" i="15" s="1"/>
  <c r="N165" i="15"/>
  <c r="P166" i="15" s="1"/>
  <c r="Q163" i="15"/>
  <c r="N162" i="15"/>
  <c r="P163" i="15" s="1"/>
  <c r="Q160" i="15"/>
  <c r="S160" i="15" s="1"/>
  <c r="O159" i="15"/>
  <c r="N159" i="15"/>
  <c r="P160" i="15" s="1"/>
  <c r="Q157" i="15"/>
  <c r="R156" i="15" s="1"/>
  <c r="N156" i="15"/>
  <c r="O156" i="15" s="1"/>
  <c r="Q154" i="15"/>
  <c r="S154" i="15" s="1"/>
  <c r="N153" i="15"/>
  <c r="P154" i="15" s="1"/>
  <c r="Q151" i="15"/>
  <c r="N150" i="15"/>
  <c r="P151" i="15" s="1"/>
  <c r="Q148" i="15"/>
  <c r="S148" i="15" s="1"/>
  <c r="R147" i="15"/>
  <c r="N147" i="15"/>
  <c r="P148" i="15" s="1"/>
  <c r="Q145" i="15"/>
  <c r="S145" i="15" s="1"/>
  <c r="N144" i="15"/>
  <c r="O144" i="15" s="1"/>
  <c r="Q142" i="15"/>
  <c r="S142" i="15" s="1"/>
  <c r="N141" i="15"/>
  <c r="P142" i="15" s="1"/>
  <c r="Q139" i="15"/>
  <c r="N138" i="15"/>
  <c r="P139" i="15" s="1"/>
  <c r="Q136" i="15"/>
  <c r="O135" i="15"/>
  <c r="N135" i="15"/>
  <c r="P136" i="15" s="1"/>
  <c r="Q133" i="15"/>
  <c r="S133" i="15" s="1"/>
  <c r="N132" i="15"/>
  <c r="O132" i="15" s="1"/>
  <c r="Q130" i="15"/>
  <c r="S130" i="15" s="1"/>
  <c r="N129" i="15"/>
  <c r="Q127" i="15"/>
  <c r="N126" i="15"/>
  <c r="P127" i="15" s="1"/>
  <c r="Q124" i="15"/>
  <c r="S124" i="15" s="1"/>
  <c r="N123" i="15"/>
  <c r="O123" i="15" s="1"/>
  <c r="Q121" i="15"/>
  <c r="S121" i="15" s="1"/>
  <c r="N120" i="15"/>
  <c r="O120" i="15" s="1"/>
  <c r="Q118" i="15"/>
  <c r="S118" i="15" s="1"/>
  <c r="N117" i="15"/>
  <c r="P118" i="15" s="1"/>
  <c r="Q115" i="15"/>
  <c r="N114" i="15"/>
  <c r="P115" i="15" s="1"/>
  <c r="Q112" i="15"/>
  <c r="R111" i="15" s="1"/>
  <c r="N111" i="15"/>
  <c r="T112" i="15" s="1"/>
  <c r="W104" i="15"/>
  <c r="N104" i="15"/>
  <c r="Q101" i="15"/>
  <c r="T101" i="15" s="1"/>
  <c r="U100" i="15" s="1"/>
  <c r="P101" i="15"/>
  <c r="O100" i="15"/>
  <c r="Q98" i="15"/>
  <c r="T98" i="15" s="1"/>
  <c r="U97" i="15" s="1"/>
  <c r="P98" i="15"/>
  <c r="O97" i="15"/>
  <c r="Q95" i="15"/>
  <c r="T95" i="15" s="1"/>
  <c r="U94" i="15" s="1"/>
  <c r="P95" i="15"/>
  <c r="O94" i="15"/>
  <c r="Q92" i="15"/>
  <c r="T92" i="15" s="1"/>
  <c r="U91" i="15" s="1"/>
  <c r="P92" i="15"/>
  <c r="O91" i="15"/>
  <c r="Q89" i="15"/>
  <c r="T89" i="15" s="1"/>
  <c r="U88" i="15" s="1"/>
  <c r="P89" i="15"/>
  <c r="O88" i="15"/>
  <c r="Q86" i="15"/>
  <c r="T86" i="15" s="1"/>
  <c r="U85" i="15" s="1"/>
  <c r="P86" i="15"/>
  <c r="O85" i="15"/>
  <c r="Q83" i="15"/>
  <c r="T83" i="15" s="1"/>
  <c r="U82" i="15" s="1"/>
  <c r="P83" i="15"/>
  <c r="O82" i="15"/>
  <c r="Q80" i="15"/>
  <c r="T80" i="15" s="1"/>
  <c r="U79" i="15" s="1"/>
  <c r="P80" i="15"/>
  <c r="O79" i="15"/>
  <c r="Q77" i="15"/>
  <c r="T77" i="15" s="1"/>
  <c r="U76" i="15" s="1"/>
  <c r="P77" i="15"/>
  <c r="O76" i="15"/>
  <c r="Q74" i="15"/>
  <c r="T74" i="15" s="1"/>
  <c r="U73" i="15" s="1"/>
  <c r="P74" i="15"/>
  <c r="O73" i="15"/>
  <c r="Q71" i="15"/>
  <c r="T71" i="15" s="1"/>
  <c r="U70" i="15" s="1"/>
  <c r="P71" i="15"/>
  <c r="O70" i="15"/>
  <c r="Q68" i="15"/>
  <c r="T68" i="15" s="1"/>
  <c r="U67" i="15" s="1"/>
  <c r="P68" i="15"/>
  <c r="O67" i="15"/>
  <c r="Q65" i="15"/>
  <c r="T65" i="15" s="1"/>
  <c r="U64" i="15" s="1"/>
  <c r="P65" i="15"/>
  <c r="O64" i="15"/>
  <c r="Q62" i="15"/>
  <c r="T62" i="15" s="1"/>
  <c r="P62" i="15"/>
  <c r="O61" i="15"/>
  <c r="W55" i="15"/>
  <c r="Q53" i="15"/>
  <c r="S53" i="15" s="1"/>
  <c r="N52" i="15"/>
  <c r="Q51" i="15"/>
  <c r="N50" i="15"/>
  <c r="P51" i="15" s="1"/>
  <c r="Q49" i="15"/>
  <c r="R48" i="15" s="1"/>
  <c r="N48" i="15"/>
  <c r="O48" i="15" s="1"/>
  <c r="Q47" i="15"/>
  <c r="S47" i="15" s="1"/>
  <c r="N46" i="15"/>
  <c r="O46" i="15" s="1"/>
  <c r="Q45" i="15"/>
  <c r="S45" i="15" s="1"/>
  <c r="N44" i="15"/>
  <c r="Q43" i="15"/>
  <c r="N42" i="15"/>
  <c r="P43" i="15" s="1"/>
  <c r="T41" i="15"/>
  <c r="V41" i="15" s="1"/>
  <c r="Q41" i="15"/>
  <c r="S41" i="15" s="1"/>
  <c r="R40" i="15"/>
  <c r="N40" i="15"/>
  <c r="O40" i="15" s="1"/>
  <c r="Q39" i="15"/>
  <c r="S39" i="15" s="1"/>
  <c r="N38" i="15"/>
  <c r="O38" i="15" s="1"/>
  <c r="Q37" i="15"/>
  <c r="S37" i="15" s="1"/>
  <c r="N36" i="15"/>
  <c r="Q35" i="15"/>
  <c r="N34" i="15"/>
  <c r="P35" i="15" s="1"/>
  <c r="Q33" i="15"/>
  <c r="R32" i="15" s="1"/>
  <c r="N32" i="15"/>
  <c r="O32" i="15" s="1"/>
  <c r="Q31" i="15"/>
  <c r="S31" i="15" s="1"/>
  <c r="N30" i="15"/>
  <c r="O30" i="15" s="1"/>
  <c r="Q29" i="15"/>
  <c r="N28" i="15"/>
  <c r="Q27" i="15"/>
  <c r="T27" i="15" s="1"/>
  <c r="N26" i="15"/>
  <c r="P27" i="15" s="1"/>
  <c r="T25" i="15"/>
  <c r="S25" i="15"/>
  <c r="R24" i="15"/>
  <c r="N24" i="15"/>
  <c r="O24" i="15" s="1"/>
  <c r="W18" i="15"/>
  <c r="V18" i="15"/>
  <c r="U18" i="15"/>
  <c r="T18" i="15"/>
  <c r="P18" i="15"/>
  <c r="O18" i="15"/>
  <c r="Q17" i="15"/>
  <c r="R17" i="15" s="1"/>
  <c r="Q16" i="15"/>
  <c r="R16" i="15" s="1"/>
  <c r="Q15" i="15"/>
  <c r="S15" i="15" s="1"/>
  <c r="Q14" i="15"/>
  <c r="Q13" i="15"/>
  <c r="R13" i="15" s="1"/>
  <c r="Q12" i="15"/>
  <c r="S12" i="15" s="1"/>
  <c r="Q11" i="15"/>
  <c r="Q10" i="15"/>
  <c r="S10" i="15" s="1"/>
  <c r="Q9" i="15"/>
  <c r="R9" i="15" s="1"/>
  <c r="Q8" i="15"/>
  <c r="S8" i="15" s="1"/>
  <c r="Q7" i="15"/>
  <c r="Q6" i="15"/>
  <c r="Q5" i="15"/>
  <c r="Q4" i="15"/>
  <c r="Q3" i="15"/>
  <c r="Q2" i="15"/>
  <c r="P393" i="14"/>
  <c r="Q392" i="14" s="1"/>
  <c r="M392" i="14"/>
  <c r="N392" i="14" s="1"/>
  <c r="P390" i="14"/>
  <c r="M389" i="14"/>
  <c r="O390" i="14" s="1"/>
  <c r="P387" i="14"/>
  <c r="M386" i="14"/>
  <c r="O387" i="14" s="1"/>
  <c r="P384" i="14"/>
  <c r="R384" i="14" s="1"/>
  <c r="M383" i="14"/>
  <c r="N383" i="14" s="1"/>
  <c r="P381" i="14"/>
  <c r="R381" i="14" s="1"/>
  <c r="M380" i="14"/>
  <c r="O381" i="14" s="1"/>
  <c r="P378" i="14"/>
  <c r="R378" i="14" s="1"/>
  <c r="M377" i="14"/>
  <c r="O378" i="14" s="1"/>
  <c r="P375" i="14"/>
  <c r="M374" i="14"/>
  <c r="O375" i="14" s="1"/>
  <c r="P372" i="14"/>
  <c r="R372" i="14" s="1"/>
  <c r="M371" i="14"/>
  <c r="N371" i="14" s="1"/>
  <c r="P369" i="14"/>
  <c r="R369" i="14" s="1"/>
  <c r="M368" i="14"/>
  <c r="O369" i="14" s="1"/>
  <c r="P366" i="14"/>
  <c r="Q365" i="14" s="1"/>
  <c r="M365" i="14"/>
  <c r="P363" i="14"/>
  <c r="M362" i="14"/>
  <c r="O363" i="14" s="1"/>
  <c r="P360" i="14"/>
  <c r="R360" i="14" s="1"/>
  <c r="M359" i="14"/>
  <c r="N359" i="14" s="1"/>
  <c r="P357" i="14"/>
  <c r="R357" i="14" s="1"/>
  <c r="M356" i="14"/>
  <c r="O357" i="14" s="1"/>
  <c r="P354" i="14"/>
  <c r="Q353" i="14" s="1"/>
  <c r="M353" i="14"/>
  <c r="O354" i="14" s="1"/>
  <c r="P351" i="14"/>
  <c r="M350" i="14"/>
  <c r="O351" i="14" s="1"/>
  <c r="P348" i="14"/>
  <c r="R348" i="14" s="1"/>
  <c r="M347" i="14"/>
  <c r="N347" i="14" s="1"/>
  <c r="P345" i="14"/>
  <c r="R345" i="14" s="1"/>
  <c r="M344" i="14"/>
  <c r="O345" i="14" s="1"/>
  <c r="P342" i="14"/>
  <c r="Q341" i="14" s="1"/>
  <c r="M341" i="14"/>
  <c r="P339" i="14"/>
  <c r="M338" i="14"/>
  <c r="O339" i="14" s="1"/>
  <c r="P336" i="14"/>
  <c r="R336" i="14" s="1"/>
  <c r="M335" i="14"/>
  <c r="V325" i="14"/>
  <c r="P322" i="14"/>
  <c r="R322" i="14" s="1"/>
  <c r="M321" i="14"/>
  <c r="O322" i="14" s="1"/>
  <c r="P319" i="14"/>
  <c r="Q318" i="14" s="1"/>
  <c r="M318" i="14"/>
  <c r="O319" i="14" s="1"/>
  <c r="P316" i="14"/>
  <c r="M315" i="14"/>
  <c r="O316" i="14" s="1"/>
  <c r="P313" i="14"/>
  <c r="Q312" i="14" s="1"/>
  <c r="M312" i="14"/>
  <c r="N312" i="14" s="1"/>
  <c r="P310" i="14"/>
  <c r="R310" i="14" s="1"/>
  <c r="M309" i="14"/>
  <c r="O310" i="14" s="1"/>
  <c r="P307" i="14"/>
  <c r="R307" i="14" s="1"/>
  <c r="M306" i="14"/>
  <c r="P304" i="14"/>
  <c r="M303" i="14"/>
  <c r="O304" i="14" s="1"/>
  <c r="P301" i="14"/>
  <c r="R301" i="14" s="1"/>
  <c r="M300" i="14"/>
  <c r="N300" i="14" s="1"/>
  <c r="R298" i="14"/>
  <c r="M297" i="14"/>
  <c r="O298" i="14" s="1"/>
  <c r="P295" i="14"/>
  <c r="R295" i="14" s="1"/>
  <c r="M294" i="14"/>
  <c r="O295" i="14" s="1"/>
  <c r="P292" i="14"/>
  <c r="M291" i="14"/>
  <c r="O292" i="14" s="1"/>
  <c r="P289" i="14"/>
  <c r="R289" i="14" s="1"/>
  <c r="M288" i="14"/>
  <c r="N288" i="14" s="1"/>
  <c r="P286" i="14"/>
  <c r="R286" i="14" s="1"/>
  <c r="M285" i="14"/>
  <c r="O286" i="14" s="1"/>
  <c r="P283" i="14"/>
  <c r="Q282" i="14" s="1"/>
  <c r="M282" i="14"/>
  <c r="P280" i="14"/>
  <c r="M279" i="14"/>
  <c r="O280" i="14" s="1"/>
  <c r="V271" i="14"/>
  <c r="P268" i="14"/>
  <c r="Q267" i="14" s="1"/>
  <c r="M267" i="14"/>
  <c r="N267" i="14" s="1"/>
  <c r="P265" i="14"/>
  <c r="R265" i="14" s="1"/>
  <c r="M264" i="14"/>
  <c r="O265" i="14" s="1"/>
  <c r="P262" i="14"/>
  <c r="Q261" i="14" s="1"/>
  <c r="M261" i="14"/>
  <c r="O262" i="14" s="1"/>
  <c r="P259" i="14"/>
  <c r="M258" i="14"/>
  <c r="O259" i="14" s="1"/>
  <c r="P256" i="14"/>
  <c r="Q255" i="14" s="1"/>
  <c r="M255" i="14"/>
  <c r="N255" i="14" s="1"/>
  <c r="P253" i="14"/>
  <c r="R253" i="14" s="1"/>
  <c r="M252" i="14"/>
  <c r="O253" i="14" s="1"/>
  <c r="P250" i="14"/>
  <c r="Q249" i="14" s="1"/>
  <c r="M249" i="14"/>
  <c r="P247" i="14"/>
  <c r="M246" i="14"/>
  <c r="O247" i="14" s="1"/>
  <c r="P244" i="14"/>
  <c r="R244" i="14" s="1"/>
  <c r="M243" i="14"/>
  <c r="N243" i="14" s="1"/>
  <c r="P241" i="14"/>
  <c r="R241" i="14" s="1"/>
  <c r="M240" i="14"/>
  <c r="O241" i="14" s="1"/>
  <c r="P238" i="14"/>
  <c r="R238" i="14" s="1"/>
  <c r="M237" i="14"/>
  <c r="O238" i="14" s="1"/>
  <c r="P235" i="14"/>
  <c r="M234" i="14"/>
  <c r="O235" i="14" s="1"/>
  <c r="P232" i="14"/>
  <c r="R232" i="14" s="1"/>
  <c r="M231" i="14"/>
  <c r="N231" i="14" s="1"/>
  <c r="P229" i="14"/>
  <c r="R229" i="14" s="1"/>
  <c r="M228" i="14"/>
  <c r="O229" i="14" s="1"/>
  <c r="P226" i="14"/>
  <c r="Q225" i="14" s="1"/>
  <c r="M225" i="14"/>
  <c r="V216" i="14"/>
  <c r="P214" i="14"/>
  <c r="M213" i="14"/>
  <c r="O214" i="14" s="1"/>
  <c r="P211" i="14"/>
  <c r="Q210" i="14" s="1"/>
  <c r="M210" i="14"/>
  <c r="N210" i="14" s="1"/>
  <c r="P208" i="14"/>
  <c r="R208" i="14" s="1"/>
  <c r="M207" i="14"/>
  <c r="O208" i="14" s="1"/>
  <c r="P205" i="14"/>
  <c r="Q204" i="14" s="1"/>
  <c r="M204" i="14"/>
  <c r="P202" i="14"/>
  <c r="M201" i="14"/>
  <c r="O202" i="14" s="1"/>
  <c r="P199" i="14"/>
  <c r="R199" i="14" s="1"/>
  <c r="M198" i="14"/>
  <c r="N198" i="14" s="1"/>
  <c r="P196" i="14"/>
  <c r="R196" i="14" s="1"/>
  <c r="M195" i="14"/>
  <c r="O196" i="14" s="1"/>
  <c r="P193" i="14"/>
  <c r="R193" i="14" s="1"/>
  <c r="M192" i="14"/>
  <c r="O193" i="14" s="1"/>
  <c r="P190" i="14"/>
  <c r="M189" i="14"/>
  <c r="O190" i="14" s="1"/>
  <c r="P187" i="14"/>
  <c r="Q186" i="14" s="1"/>
  <c r="M186" i="14"/>
  <c r="N186" i="14" s="1"/>
  <c r="P184" i="14"/>
  <c r="R184" i="14" s="1"/>
  <c r="M183" i="14"/>
  <c r="O184" i="14" s="1"/>
  <c r="P181" i="14"/>
  <c r="Q180" i="14" s="1"/>
  <c r="M180" i="14"/>
  <c r="P178" i="14"/>
  <c r="M177" i="14"/>
  <c r="O178" i="14" s="1"/>
  <c r="P175" i="14"/>
  <c r="R175" i="14" s="1"/>
  <c r="M174" i="14"/>
  <c r="N174" i="14" s="1"/>
  <c r="P172" i="14"/>
  <c r="R172" i="14" s="1"/>
  <c r="M171" i="14"/>
  <c r="O172" i="14" s="1"/>
  <c r="P169" i="14"/>
  <c r="Q168" i="14" s="1"/>
  <c r="M168" i="14"/>
  <c r="O169" i="14" s="1"/>
  <c r="P166" i="14"/>
  <c r="M165" i="14"/>
  <c r="O166" i="14" s="1"/>
  <c r="P163" i="14"/>
  <c r="Q162" i="14" s="1"/>
  <c r="M162" i="14"/>
  <c r="N162" i="14" s="1"/>
  <c r="P160" i="14"/>
  <c r="R160" i="14" s="1"/>
  <c r="M159" i="14"/>
  <c r="O160" i="14" s="1"/>
  <c r="P157" i="14"/>
  <c r="Q156" i="14" s="1"/>
  <c r="M156" i="14"/>
  <c r="O157" i="14" s="1"/>
  <c r="P154" i="14"/>
  <c r="M153" i="14"/>
  <c r="O154" i="14" s="1"/>
  <c r="P151" i="14"/>
  <c r="Q150" i="14" s="1"/>
  <c r="M150" i="14"/>
  <c r="N150" i="14" s="1"/>
  <c r="P148" i="14"/>
  <c r="R148" i="14" s="1"/>
  <c r="M147" i="14"/>
  <c r="O148" i="14" s="1"/>
  <c r="P145" i="14"/>
  <c r="Q144" i="14" s="1"/>
  <c r="M144" i="14"/>
  <c r="O145" i="14" s="1"/>
  <c r="P142" i="14"/>
  <c r="M141" i="14"/>
  <c r="O142" i="14" s="1"/>
  <c r="P139" i="14"/>
  <c r="Q138" i="14" s="1"/>
  <c r="M138" i="14"/>
  <c r="N138" i="14" s="1"/>
  <c r="P136" i="14"/>
  <c r="R136" i="14" s="1"/>
  <c r="M135" i="14"/>
  <c r="O136" i="14" s="1"/>
  <c r="P133" i="14"/>
  <c r="Q132" i="14" s="1"/>
  <c r="M132" i="14"/>
  <c r="O133" i="14" s="1"/>
  <c r="V125" i="14"/>
  <c r="J125" i="14"/>
  <c r="I125" i="14"/>
  <c r="P120" i="14"/>
  <c r="Q119" i="14" s="1"/>
  <c r="M119" i="14"/>
  <c r="N119" i="14" s="1"/>
  <c r="P117" i="14"/>
  <c r="R117" i="14" s="1"/>
  <c r="M116" i="14"/>
  <c r="O117" i="14" s="1"/>
  <c r="P114" i="14"/>
  <c r="Q113" i="14" s="1"/>
  <c r="M113" i="14"/>
  <c r="P111" i="14"/>
  <c r="M110" i="14"/>
  <c r="O111" i="14" s="1"/>
  <c r="P108" i="14"/>
  <c r="R108" i="14" s="1"/>
  <c r="M107" i="14"/>
  <c r="N107" i="14" s="1"/>
  <c r="P105" i="14"/>
  <c r="R105" i="14" s="1"/>
  <c r="M104" i="14"/>
  <c r="O105" i="14" s="1"/>
  <c r="P102" i="14"/>
  <c r="Q101" i="14" s="1"/>
  <c r="M101" i="14"/>
  <c r="O102" i="14" s="1"/>
  <c r="P99" i="14"/>
  <c r="M98" i="14"/>
  <c r="O99" i="14" s="1"/>
  <c r="P96" i="14"/>
  <c r="R96" i="14" s="1"/>
  <c r="M95" i="14"/>
  <c r="N95" i="14" s="1"/>
  <c r="P93" i="14"/>
  <c r="R93" i="14" s="1"/>
  <c r="M92" i="14"/>
  <c r="O93" i="14" s="1"/>
  <c r="P90" i="14"/>
  <c r="Q89" i="14" s="1"/>
  <c r="M89" i="14"/>
  <c r="P87" i="14"/>
  <c r="M86" i="14"/>
  <c r="O87" i="14" s="1"/>
  <c r="P84" i="14"/>
  <c r="R84" i="14" s="1"/>
  <c r="M83" i="14"/>
  <c r="N83" i="14" s="1"/>
  <c r="P81" i="14"/>
  <c r="R81" i="14" s="1"/>
  <c r="M80" i="14"/>
  <c r="O81" i="14" s="1"/>
  <c r="P78" i="14"/>
  <c r="Q77" i="14" s="1"/>
  <c r="M77" i="14"/>
  <c r="O78" i="14" s="1"/>
  <c r="P75" i="14"/>
  <c r="M74" i="14"/>
  <c r="O75" i="14" s="1"/>
  <c r="P72" i="14"/>
  <c r="Q71" i="14" s="1"/>
  <c r="M71" i="14"/>
  <c r="N71" i="14" s="1"/>
  <c r="P69" i="14"/>
  <c r="M68" i="14"/>
  <c r="O69" i="14" s="1"/>
  <c r="V62" i="14"/>
  <c r="J62" i="14"/>
  <c r="I62" i="14"/>
  <c r="P60" i="14"/>
  <c r="R60" i="14" s="1"/>
  <c r="M59" i="14"/>
  <c r="P58" i="14"/>
  <c r="M57" i="14"/>
  <c r="O58" i="14" s="1"/>
  <c r="P56" i="14"/>
  <c r="R56" i="14" s="1"/>
  <c r="M55" i="14"/>
  <c r="N55" i="14" s="1"/>
  <c r="P54" i="14"/>
  <c r="R54" i="14" s="1"/>
  <c r="M53" i="14"/>
  <c r="O54" i="14" s="1"/>
  <c r="P52" i="14"/>
  <c r="Q51" i="14" s="1"/>
  <c r="M51" i="14"/>
  <c r="O52" i="14" s="1"/>
  <c r="P50" i="14"/>
  <c r="M49" i="14"/>
  <c r="O50" i="14" s="1"/>
  <c r="P48" i="14"/>
  <c r="Q47" i="14" s="1"/>
  <c r="M47" i="14"/>
  <c r="N47" i="14" s="1"/>
  <c r="P46" i="14"/>
  <c r="R46" i="14" s="1"/>
  <c r="M45" i="14"/>
  <c r="O46" i="14" s="1"/>
  <c r="P44" i="14"/>
  <c r="Q43" i="14" s="1"/>
  <c r="M43" i="14"/>
  <c r="P42" i="14"/>
  <c r="M41" i="14"/>
  <c r="O42" i="14" s="1"/>
  <c r="P40" i="14"/>
  <c r="R40" i="14" s="1"/>
  <c r="M39" i="14"/>
  <c r="N39" i="14" s="1"/>
  <c r="P38" i="14"/>
  <c r="R38" i="14" s="1"/>
  <c r="M37" i="14"/>
  <c r="O38" i="14" s="1"/>
  <c r="P36" i="14"/>
  <c r="Q35" i="14" s="1"/>
  <c r="M35" i="14"/>
  <c r="O36" i="14" s="1"/>
  <c r="P34" i="14"/>
  <c r="M33" i="14"/>
  <c r="O34" i="14" s="1"/>
  <c r="P32" i="14"/>
  <c r="Q31" i="14" s="1"/>
  <c r="M31" i="14"/>
  <c r="N31" i="14" s="1"/>
  <c r="P30" i="14"/>
  <c r="R30" i="14" s="1"/>
  <c r="M29" i="14"/>
  <c r="N29" i="14" s="1"/>
  <c r="V22" i="14"/>
  <c r="U22" i="14"/>
  <c r="T22" i="14"/>
  <c r="S22" i="14"/>
  <c r="O22" i="14"/>
  <c r="N22" i="14"/>
  <c r="P21" i="14"/>
  <c r="R21" i="14" s="1"/>
  <c r="P20" i="14"/>
  <c r="Q20" i="14" s="1"/>
  <c r="P19" i="14"/>
  <c r="R19" i="14" s="1"/>
  <c r="P18" i="14"/>
  <c r="P17" i="14"/>
  <c r="R17" i="14" s="1"/>
  <c r="P16" i="14"/>
  <c r="Q16" i="14" s="1"/>
  <c r="P15" i="14"/>
  <c r="Q15" i="14" s="1"/>
  <c r="P14" i="14"/>
  <c r="P13" i="14"/>
  <c r="R13" i="14" s="1"/>
  <c r="P12" i="14"/>
  <c r="Q12" i="14" s="1"/>
  <c r="P11" i="14"/>
  <c r="R11" i="14" s="1"/>
  <c r="P10" i="14"/>
  <c r="P9" i="14"/>
  <c r="R9" i="14" s="1"/>
  <c r="P8" i="14"/>
  <c r="Q8" i="14" s="1"/>
  <c r="P7" i="14"/>
  <c r="R7" i="14" s="1"/>
  <c r="P6" i="14"/>
  <c r="P5" i="14"/>
  <c r="P4" i="14"/>
  <c r="P3" i="14"/>
  <c r="P2" i="14"/>
  <c r="V232" i="13"/>
  <c r="P229" i="13"/>
  <c r="R229" i="13" s="1"/>
  <c r="M228" i="13"/>
  <c r="O229" i="13" s="1"/>
  <c r="P169" i="13"/>
  <c r="R169" i="13" s="1"/>
  <c r="M168" i="13"/>
  <c r="P166" i="13"/>
  <c r="M165" i="13"/>
  <c r="O166" i="13" s="1"/>
  <c r="P163" i="13"/>
  <c r="R163" i="13" s="1"/>
  <c r="M162" i="13"/>
  <c r="N162" i="13" s="1"/>
  <c r="P160" i="13"/>
  <c r="R160" i="13" s="1"/>
  <c r="M159" i="13"/>
  <c r="O160" i="13" s="1"/>
  <c r="P157" i="13"/>
  <c r="R157" i="13" s="1"/>
  <c r="M156" i="13"/>
  <c r="O157" i="13" s="1"/>
  <c r="P154" i="13"/>
  <c r="M153" i="13"/>
  <c r="O154" i="13" s="1"/>
  <c r="P151" i="13"/>
  <c r="Q150" i="13" s="1"/>
  <c r="M150" i="13"/>
  <c r="N150" i="13" s="1"/>
  <c r="P148" i="13"/>
  <c r="R148" i="13" s="1"/>
  <c r="M147" i="13"/>
  <c r="O148" i="13" s="1"/>
  <c r="P145" i="13"/>
  <c r="R145" i="13" s="1"/>
  <c r="M144" i="13"/>
  <c r="P142" i="13"/>
  <c r="M141" i="13"/>
  <c r="O142" i="13" s="1"/>
  <c r="P139" i="13"/>
  <c r="R139" i="13" s="1"/>
  <c r="M138" i="13"/>
  <c r="N138" i="13" s="1"/>
  <c r="P136" i="13"/>
  <c r="R136" i="13" s="1"/>
  <c r="M135" i="13"/>
  <c r="O136" i="13" s="1"/>
  <c r="P133" i="13"/>
  <c r="R133" i="13" s="1"/>
  <c r="M132" i="13"/>
  <c r="O133" i="13" s="1"/>
  <c r="P130" i="13"/>
  <c r="M129" i="13"/>
  <c r="O130" i="13" s="1"/>
  <c r="P127" i="13"/>
  <c r="Q126" i="13" s="1"/>
  <c r="M126" i="13"/>
  <c r="N126" i="13" s="1"/>
  <c r="P124" i="13"/>
  <c r="R124" i="13" s="1"/>
  <c r="M123" i="13"/>
  <c r="O124" i="13" s="1"/>
  <c r="P121" i="13"/>
  <c r="Q120" i="13" s="1"/>
  <c r="M120" i="13"/>
  <c r="P118" i="13"/>
  <c r="M117" i="13"/>
  <c r="O118" i="13" s="1"/>
  <c r="P115" i="13"/>
  <c r="Q114" i="13" s="1"/>
  <c r="M114" i="13"/>
  <c r="N114" i="13" s="1"/>
  <c r="P112" i="13"/>
  <c r="M111" i="13"/>
  <c r="N111" i="13" s="1"/>
  <c r="V98" i="13"/>
  <c r="P96" i="13"/>
  <c r="M95" i="13"/>
  <c r="O96" i="13" s="1"/>
  <c r="P93" i="13"/>
  <c r="R93" i="13" s="1"/>
  <c r="M92" i="13"/>
  <c r="O93" i="13" s="1"/>
  <c r="P90" i="13"/>
  <c r="M89" i="13"/>
  <c r="O90" i="13" s="1"/>
  <c r="P87" i="13"/>
  <c r="Q86" i="13" s="1"/>
  <c r="M86" i="13"/>
  <c r="N86" i="13" s="1"/>
  <c r="P84" i="13"/>
  <c r="M83" i="13"/>
  <c r="O84" i="13" s="1"/>
  <c r="P81" i="13"/>
  <c r="Q80" i="13" s="1"/>
  <c r="M80" i="13"/>
  <c r="P78" i="13"/>
  <c r="M77" i="13"/>
  <c r="O78" i="13" s="1"/>
  <c r="P75" i="13"/>
  <c r="R75" i="13" s="1"/>
  <c r="M74" i="13"/>
  <c r="P72" i="13"/>
  <c r="R72" i="13" s="1"/>
  <c r="M71" i="13"/>
  <c r="N71" i="13" s="1"/>
  <c r="P69" i="13"/>
  <c r="R69" i="13" s="1"/>
  <c r="M68" i="13"/>
  <c r="O69" i="13" s="1"/>
  <c r="P66" i="13"/>
  <c r="Q65" i="13" s="1"/>
  <c r="M65" i="13"/>
  <c r="O66" i="13" s="1"/>
  <c r="P63" i="13"/>
  <c r="M62" i="13"/>
  <c r="O63" i="13" s="1"/>
  <c r="P60" i="13"/>
  <c r="Q59" i="13" s="1"/>
  <c r="M59" i="13"/>
  <c r="N59" i="13" s="1"/>
  <c r="P57" i="13"/>
  <c r="R57" i="13" s="1"/>
  <c r="M56" i="13"/>
  <c r="O57" i="13" s="1"/>
  <c r="P54" i="13"/>
  <c r="R54" i="13" s="1"/>
  <c r="M53" i="13"/>
  <c r="O54" i="13" s="1"/>
  <c r="P51" i="13"/>
  <c r="M50" i="13"/>
  <c r="O51" i="13" s="1"/>
  <c r="P48" i="13"/>
  <c r="Q47" i="13" s="1"/>
  <c r="M47" i="13"/>
  <c r="N47" i="13" s="1"/>
  <c r="P45" i="13"/>
  <c r="R45" i="13" s="1"/>
  <c r="M44" i="13"/>
  <c r="O45" i="13" s="1"/>
  <c r="P42" i="13"/>
  <c r="Q41" i="13" s="1"/>
  <c r="M41" i="13"/>
  <c r="O42" i="13" s="1"/>
  <c r="P39" i="13"/>
  <c r="M38" i="13"/>
  <c r="O39" i="13" s="1"/>
  <c r="P36" i="13"/>
  <c r="Q35" i="13" s="1"/>
  <c r="M35" i="13"/>
  <c r="N35" i="13" s="1"/>
  <c r="P33" i="13"/>
  <c r="R33" i="13" s="1"/>
  <c r="M32" i="13"/>
  <c r="O33" i="13" s="1"/>
  <c r="P30" i="13"/>
  <c r="R30" i="13" s="1"/>
  <c r="M29" i="13"/>
  <c r="O30" i="13" s="1"/>
  <c r="P27" i="13"/>
  <c r="M26" i="13"/>
  <c r="O27" i="13" s="1"/>
  <c r="P24" i="13"/>
  <c r="Q23" i="13" s="1"/>
  <c r="M23" i="13"/>
  <c r="N23" i="13" s="1"/>
  <c r="P21" i="13"/>
  <c r="R21" i="13" s="1"/>
  <c r="M20" i="13"/>
  <c r="O21" i="13" s="1"/>
  <c r="P18" i="13"/>
  <c r="R18" i="13" s="1"/>
  <c r="M17" i="13"/>
  <c r="O18" i="13" s="1"/>
  <c r="P15" i="13"/>
  <c r="M14" i="13"/>
  <c r="O15" i="13" s="1"/>
  <c r="P12" i="13"/>
  <c r="R12" i="13" s="1"/>
  <c r="M11" i="13"/>
  <c r="N11" i="13" s="1"/>
  <c r="P9" i="13"/>
  <c r="R9" i="13" s="1"/>
  <c r="M8" i="13"/>
  <c r="O9" i="13" s="1"/>
  <c r="P6" i="13"/>
  <c r="Q5" i="13" s="1"/>
  <c r="M5" i="13"/>
  <c r="O6" i="13" s="1"/>
  <c r="P3" i="13"/>
  <c r="M2" i="13"/>
  <c r="O3" i="13" s="1"/>
  <c r="P519" i="12"/>
  <c r="Q518" i="12" s="1"/>
  <c r="M518" i="12"/>
  <c r="P516" i="12"/>
  <c r="M515" i="12"/>
  <c r="O515" i="12" s="1"/>
  <c r="P513" i="12"/>
  <c r="Q512" i="12" s="1"/>
  <c r="M512" i="12"/>
  <c r="N512" i="12" s="1"/>
  <c r="P510" i="12"/>
  <c r="R510" i="12" s="1"/>
  <c r="M509" i="12"/>
  <c r="O509" i="12" s="1"/>
  <c r="P507" i="12"/>
  <c r="Q506" i="12" s="1"/>
  <c r="M506" i="12"/>
  <c r="P504" i="12"/>
  <c r="M503" i="12"/>
  <c r="O503" i="12" s="1"/>
  <c r="P501" i="12"/>
  <c r="Q500" i="12" s="1"/>
  <c r="M500" i="12"/>
  <c r="N500" i="12" s="1"/>
  <c r="P498" i="12"/>
  <c r="R498" i="12" s="1"/>
  <c r="M497" i="12"/>
  <c r="O497" i="12" s="1"/>
  <c r="P495" i="12"/>
  <c r="M494" i="12"/>
  <c r="P492" i="12"/>
  <c r="M491" i="12"/>
  <c r="O491" i="12" s="1"/>
  <c r="P489" i="12"/>
  <c r="Q488" i="12" s="1"/>
  <c r="M488" i="12"/>
  <c r="N488" i="12" s="1"/>
  <c r="P486" i="12"/>
  <c r="R486" i="12" s="1"/>
  <c r="Q485" i="12"/>
  <c r="M485" i="12"/>
  <c r="O485" i="12" s="1"/>
  <c r="P483" i="12"/>
  <c r="Q482" i="12" s="1"/>
  <c r="M482" i="12"/>
  <c r="P480" i="12"/>
  <c r="O479" i="12"/>
  <c r="P477" i="12"/>
  <c r="Q476" i="12" s="1"/>
  <c r="M476" i="12"/>
  <c r="N476" i="12" s="1"/>
  <c r="P474" i="12"/>
  <c r="R474" i="12" s="1"/>
  <c r="M473" i="12"/>
  <c r="O473" i="12" s="1"/>
  <c r="P471" i="12"/>
  <c r="Q470" i="12" s="1"/>
  <c r="M470" i="12"/>
  <c r="P468" i="12"/>
  <c r="M467" i="12"/>
  <c r="O467" i="12" s="1"/>
  <c r="P465" i="12"/>
  <c r="Q464" i="12" s="1"/>
  <c r="M464" i="12"/>
  <c r="N464" i="12" s="1"/>
  <c r="P462" i="12"/>
  <c r="R462" i="12" s="1"/>
  <c r="N461" i="12"/>
  <c r="M461" i="12"/>
  <c r="O461" i="12" s="1"/>
  <c r="P448" i="12"/>
  <c r="M447" i="12"/>
  <c r="O447" i="12" s="1"/>
  <c r="P445" i="12"/>
  <c r="R445" i="12" s="1"/>
  <c r="M444" i="12"/>
  <c r="N444" i="12" s="1"/>
  <c r="P442" i="12"/>
  <c r="R442" i="12" s="1"/>
  <c r="M441" i="12"/>
  <c r="O441" i="12" s="1"/>
  <c r="P439" i="12"/>
  <c r="M438" i="12"/>
  <c r="P436" i="12"/>
  <c r="M435" i="12"/>
  <c r="O435" i="12" s="1"/>
  <c r="R433" i="12"/>
  <c r="P433" i="12"/>
  <c r="Q432" i="12" s="1"/>
  <c r="M432" i="12"/>
  <c r="N432" i="12" s="1"/>
  <c r="P430" i="12"/>
  <c r="R430" i="12" s="1"/>
  <c r="M429" i="12"/>
  <c r="O429" i="12" s="1"/>
  <c r="P427" i="12"/>
  <c r="Q426" i="12" s="1"/>
  <c r="M426" i="12"/>
  <c r="P424" i="12"/>
  <c r="M423" i="12"/>
  <c r="O423" i="12" s="1"/>
  <c r="P421" i="12"/>
  <c r="Q420" i="12" s="1"/>
  <c r="M420" i="12"/>
  <c r="N420" i="12" s="1"/>
  <c r="P418" i="12"/>
  <c r="R418" i="12" s="1"/>
  <c r="M417" i="12"/>
  <c r="O417" i="12" s="1"/>
  <c r="R415" i="12"/>
  <c r="P415" i="12"/>
  <c r="Q414" i="12" s="1"/>
  <c r="M414" i="12"/>
  <c r="P412" i="12"/>
  <c r="N411" i="12"/>
  <c r="M411" i="12"/>
  <c r="O411" i="12" s="1"/>
  <c r="P409" i="12"/>
  <c r="Q408" i="12" s="1"/>
  <c r="O408" i="12"/>
  <c r="M408" i="12"/>
  <c r="N408" i="12" s="1"/>
  <c r="P406" i="12"/>
  <c r="R406" i="12" s="1"/>
  <c r="Q405" i="12"/>
  <c r="N405" i="12"/>
  <c r="M405" i="12"/>
  <c r="O405" i="12" s="1"/>
  <c r="P403" i="12"/>
  <c r="Q402" i="12" s="1"/>
  <c r="M402" i="12"/>
  <c r="P400" i="12"/>
  <c r="M399" i="12"/>
  <c r="O399" i="12" s="1"/>
  <c r="R397" i="12"/>
  <c r="P397" i="12"/>
  <c r="Q396" i="12"/>
  <c r="O396" i="12"/>
  <c r="M396" i="12"/>
  <c r="N396" i="12" s="1"/>
  <c r="P394" i="12"/>
  <c r="R394" i="12" s="1"/>
  <c r="Q393" i="12"/>
  <c r="N393" i="12"/>
  <c r="M393" i="12"/>
  <c r="O393" i="12" s="1"/>
  <c r="P391" i="12"/>
  <c r="Q390" i="12" s="1"/>
  <c r="M390" i="12"/>
  <c r="P388" i="12"/>
  <c r="M387" i="12"/>
  <c r="O387" i="12" s="1"/>
  <c r="P385" i="12"/>
  <c r="Q384" i="12" s="1"/>
  <c r="M384" i="12"/>
  <c r="N384" i="12" s="1"/>
  <c r="P382" i="12"/>
  <c r="R382" i="12" s="1"/>
  <c r="M381" i="12"/>
  <c r="O381" i="12" s="1"/>
  <c r="P379" i="12"/>
  <c r="Q378" i="12" s="1"/>
  <c r="M378" i="12"/>
  <c r="P376" i="12"/>
  <c r="M375" i="12"/>
  <c r="O375" i="12" s="1"/>
  <c r="P373" i="12"/>
  <c r="Q372" i="12" s="1"/>
  <c r="M372" i="12"/>
  <c r="N372" i="12" s="1"/>
  <c r="R370" i="12"/>
  <c r="M369" i="12"/>
  <c r="O369" i="12" s="1"/>
  <c r="P367" i="12"/>
  <c r="R367" i="12" s="1"/>
  <c r="M366" i="12"/>
  <c r="P364" i="12"/>
  <c r="M363" i="12"/>
  <c r="O363" i="12" s="1"/>
  <c r="P361" i="12"/>
  <c r="Q360" i="12" s="1"/>
  <c r="M360" i="12"/>
  <c r="N360" i="12" s="1"/>
  <c r="P358" i="12"/>
  <c r="R358" i="12" s="1"/>
  <c r="N357" i="12"/>
  <c r="M357" i="12"/>
  <c r="O357" i="12" s="1"/>
  <c r="P355" i="12"/>
  <c r="Q354" i="12" s="1"/>
  <c r="M354" i="12"/>
  <c r="P352" i="12"/>
  <c r="M351" i="12"/>
  <c r="O351" i="12" s="1"/>
  <c r="P349" i="12"/>
  <c r="Q348" i="12" s="1"/>
  <c r="M348" i="12"/>
  <c r="N348" i="12" s="1"/>
  <c r="P346" i="12"/>
  <c r="R346" i="12" s="1"/>
  <c r="N345" i="12"/>
  <c r="M345" i="12"/>
  <c r="O345" i="12" s="1"/>
  <c r="P343" i="12"/>
  <c r="Q342" i="12" s="1"/>
  <c r="M342" i="12"/>
  <c r="R327" i="12"/>
  <c r="P327" i="12"/>
  <c r="Q326" i="12" s="1"/>
  <c r="M326" i="12"/>
  <c r="N326" i="12" s="1"/>
  <c r="P324" i="12"/>
  <c r="R324" i="12" s="1"/>
  <c r="M323" i="12"/>
  <c r="O323" i="12" s="1"/>
  <c r="R321" i="12"/>
  <c r="P321" i="12"/>
  <c r="Q320" i="12" s="1"/>
  <c r="M320" i="12"/>
  <c r="P318" i="12"/>
  <c r="M317" i="12"/>
  <c r="O317" i="12" s="1"/>
  <c r="P315" i="12"/>
  <c r="Q314" i="12" s="1"/>
  <c r="M314" i="12"/>
  <c r="N314" i="12" s="1"/>
  <c r="P312" i="12"/>
  <c r="R312" i="12" s="1"/>
  <c r="M311" i="12"/>
  <c r="O311" i="12" s="1"/>
  <c r="R309" i="12"/>
  <c r="P309" i="12"/>
  <c r="Q308" i="12" s="1"/>
  <c r="M308" i="12"/>
  <c r="P306" i="12"/>
  <c r="N305" i="12"/>
  <c r="M305" i="12"/>
  <c r="O305" i="12" s="1"/>
  <c r="P303" i="12"/>
  <c r="Q302" i="12" s="1"/>
  <c r="M302" i="12"/>
  <c r="N302" i="12" s="1"/>
  <c r="P300" i="12"/>
  <c r="R300" i="12" s="1"/>
  <c r="M299" i="12"/>
  <c r="O299" i="12" s="1"/>
  <c r="R297" i="12"/>
  <c r="P297" i="12"/>
  <c r="Q296" i="12" s="1"/>
  <c r="M296" i="12"/>
  <c r="P294" i="12"/>
  <c r="N293" i="12"/>
  <c r="M293" i="12"/>
  <c r="O293" i="12" s="1"/>
  <c r="P291" i="12"/>
  <c r="Q290" i="12" s="1"/>
  <c r="O290" i="12"/>
  <c r="M290" i="12"/>
  <c r="N290" i="12" s="1"/>
  <c r="P288" i="12"/>
  <c r="R288" i="12" s="1"/>
  <c r="Q287" i="12"/>
  <c r="N287" i="12"/>
  <c r="M287" i="12"/>
  <c r="O287" i="12" s="1"/>
  <c r="P285" i="12"/>
  <c r="Q284" i="12" s="1"/>
  <c r="M284" i="12"/>
  <c r="P282" i="12"/>
  <c r="M281" i="12"/>
  <c r="O281" i="12" s="1"/>
  <c r="P279" i="12"/>
  <c r="Q278" i="12" s="1"/>
  <c r="M278" i="12"/>
  <c r="O278" i="12" s="1"/>
  <c r="R266" i="12"/>
  <c r="P266" i="12"/>
  <c r="Q265" i="12" s="1"/>
  <c r="M265" i="12"/>
  <c r="P263" i="12"/>
  <c r="N262" i="12"/>
  <c r="M262" i="12"/>
  <c r="O262" i="12" s="1"/>
  <c r="P260" i="12"/>
  <c r="Q259" i="12" s="1"/>
  <c r="O259" i="12"/>
  <c r="M259" i="12"/>
  <c r="N259" i="12" s="1"/>
  <c r="P257" i="12"/>
  <c r="R257" i="12" s="1"/>
  <c r="Q256" i="12"/>
  <c r="N256" i="12"/>
  <c r="M256" i="12"/>
  <c r="O256" i="12" s="1"/>
  <c r="P254" i="12"/>
  <c r="Q253" i="12" s="1"/>
  <c r="M253" i="12"/>
  <c r="P251" i="12"/>
  <c r="M250" i="12"/>
  <c r="O250" i="12" s="1"/>
  <c r="R248" i="12"/>
  <c r="P248" i="12"/>
  <c r="Q247" i="12" s="1"/>
  <c r="M247" i="12"/>
  <c r="N247" i="12" s="1"/>
  <c r="P245" i="12"/>
  <c r="R245" i="12" s="1"/>
  <c r="Q244" i="12"/>
  <c r="N244" i="12"/>
  <c r="M244" i="12"/>
  <c r="O244" i="12" s="1"/>
  <c r="P242" i="12"/>
  <c r="Q241" i="12" s="1"/>
  <c r="M241" i="12"/>
  <c r="P239" i="12"/>
  <c r="M238" i="12"/>
  <c r="O238" i="12" s="1"/>
  <c r="R236" i="12"/>
  <c r="P236" i="12"/>
  <c r="Q235" i="12" s="1"/>
  <c r="M235" i="12"/>
  <c r="N235" i="12" s="1"/>
  <c r="P233" i="12"/>
  <c r="R233" i="12" s="1"/>
  <c r="M232" i="12"/>
  <c r="O232" i="12" s="1"/>
  <c r="P230" i="12"/>
  <c r="Q229" i="12" s="1"/>
  <c r="M229" i="12"/>
  <c r="P227" i="12"/>
  <c r="N226" i="12"/>
  <c r="M226" i="12"/>
  <c r="O226" i="12" s="1"/>
  <c r="P224" i="12"/>
  <c r="Q223" i="12" s="1"/>
  <c r="O223" i="12"/>
  <c r="M223" i="12"/>
  <c r="N223" i="12" s="1"/>
  <c r="P221" i="12"/>
  <c r="R221" i="12" s="1"/>
  <c r="Q220" i="12"/>
  <c r="N220" i="12"/>
  <c r="M220" i="12"/>
  <c r="O220" i="12" s="1"/>
  <c r="P218" i="12"/>
  <c r="Q217" i="12" s="1"/>
  <c r="M217" i="12"/>
  <c r="P215" i="12"/>
  <c r="M214" i="12"/>
  <c r="O214" i="12" s="1"/>
  <c r="P212" i="12"/>
  <c r="Q211" i="12" s="1"/>
  <c r="M211" i="12"/>
  <c r="N211" i="12" s="1"/>
  <c r="P209" i="12"/>
  <c r="R209" i="12" s="1"/>
  <c r="M208" i="12"/>
  <c r="O208" i="12" s="1"/>
  <c r="R206" i="12"/>
  <c r="P206" i="12"/>
  <c r="Q205" i="12" s="1"/>
  <c r="M205" i="12"/>
  <c r="P203" i="12"/>
  <c r="N202" i="12"/>
  <c r="M202" i="12"/>
  <c r="O202" i="12" s="1"/>
  <c r="P200" i="12"/>
  <c r="Q199" i="12" s="1"/>
  <c r="O199" i="12"/>
  <c r="M199" i="12"/>
  <c r="N199" i="12" s="1"/>
  <c r="P197" i="12"/>
  <c r="R197" i="12" s="1"/>
  <c r="M196" i="12"/>
  <c r="O196" i="12" s="1"/>
  <c r="P194" i="12"/>
  <c r="Q193" i="12" s="1"/>
  <c r="M193" i="12"/>
  <c r="P191" i="12"/>
  <c r="M190" i="12"/>
  <c r="O190" i="12" s="1"/>
  <c r="R188" i="12"/>
  <c r="P188" i="12"/>
  <c r="Q187" i="12" s="1"/>
  <c r="O187" i="12"/>
  <c r="M187" i="12"/>
  <c r="N187" i="12" s="1"/>
  <c r="P185" i="12"/>
  <c r="R185" i="12" s="1"/>
  <c r="Q184" i="12"/>
  <c r="N184" i="12"/>
  <c r="M184" i="12"/>
  <c r="O184" i="12" s="1"/>
  <c r="P182" i="12"/>
  <c r="Q181" i="12" s="1"/>
  <c r="M181" i="12"/>
  <c r="P179" i="12"/>
  <c r="M178" i="12"/>
  <c r="O178" i="12" s="1"/>
  <c r="P176" i="12"/>
  <c r="O175" i="12"/>
  <c r="M175" i="12"/>
  <c r="N175" i="12" s="1"/>
  <c r="P173" i="12"/>
  <c r="R173" i="12" s="1"/>
  <c r="Q172" i="12"/>
  <c r="N172" i="12"/>
  <c r="M172" i="12"/>
  <c r="O172" i="12" s="1"/>
  <c r="P170" i="12"/>
  <c r="Q169" i="12" s="1"/>
  <c r="M169" i="12"/>
  <c r="P167" i="12"/>
  <c r="M166" i="12"/>
  <c r="O166" i="12" s="1"/>
  <c r="P164" i="12"/>
  <c r="Q163" i="12" s="1"/>
  <c r="M163" i="12"/>
  <c r="N163" i="12" s="1"/>
  <c r="P161" i="12"/>
  <c r="R161" i="12" s="1"/>
  <c r="N160" i="12"/>
  <c r="M160" i="12"/>
  <c r="O160" i="12" s="1"/>
  <c r="P158" i="12"/>
  <c r="Q157" i="12" s="1"/>
  <c r="M157" i="12"/>
  <c r="P155" i="12"/>
  <c r="M154" i="12"/>
  <c r="O154" i="12" s="1"/>
  <c r="P152" i="12"/>
  <c r="R152" i="12" s="1"/>
  <c r="AE151" i="12"/>
  <c r="AD151" i="12"/>
  <c r="AC151" i="12"/>
  <c r="Q151" i="12"/>
  <c r="R149" i="12"/>
  <c r="P149" i="12"/>
  <c r="Q148" i="12" s="1"/>
  <c r="O148" i="12"/>
  <c r="M148" i="12"/>
  <c r="N148" i="12" s="1"/>
  <c r="R136" i="12"/>
  <c r="P136" i="12"/>
  <c r="Q135" i="12" s="1"/>
  <c r="M135" i="12"/>
  <c r="N135" i="12" s="1"/>
  <c r="S133" i="12"/>
  <c r="P133" i="12"/>
  <c r="R133" i="12" s="1"/>
  <c r="Q132" i="12"/>
  <c r="N132" i="12"/>
  <c r="M132" i="12"/>
  <c r="O132" i="12" s="1"/>
  <c r="P130" i="12"/>
  <c r="R130" i="12" s="1"/>
  <c r="M129" i="12"/>
  <c r="P127" i="12"/>
  <c r="N126" i="12"/>
  <c r="M126" i="12"/>
  <c r="O126" i="12" s="1"/>
  <c r="R124" i="12"/>
  <c r="P124" i="12"/>
  <c r="Q123" i="12"/>
  <c r="M123" i="12"/>
  <c r="N123" i="12" s="1"/>
  <c r="P121" i="12"/>
  <c r="R121" i="12" s="1"/>
  <c r="N120" i="12"/>
  <c r="M120" i="12"/>
  <c r="O120" i="12" s="1"/>
  <c r="P118" i="12"/>
  <c r="Q117" i="12" s="1"/>
  <c r="M117" i="12"/>
  <c r="P115" i="12"/>
  <c r="M114" i="12"/>
  <c r="O114" i="12" s="1"/>
  <c r="P112" i="12"/>
  <c r="Q111" i="12" s="1"/>
  <c r="M111" i="12"/>
  <c r="N111" i="12" s="1"/>
  <c r="P109" i="12"/>
  <c r="R109" i="12" s="1"/>
  <c r="N108" i="12"/>
  <c r="M108" i="12"/>
  <c r="O108" i="12" s="1"/>
  <c r="R106" i="12"/>
  <c r="P106" i="12"/>
  <c r="Q105" i="12" s="1"/>
  <c r="M105" i="12"/>
  <c r="P103" i="12"/>
  <c r="M102" i="12"/>
  <c r="O102" i="12" s="1"/>
  <c r="P100" i="12"/>
  <c r="Q99" i="12" s="1"/>
  <c r="M99" i="12"/>
  <c r="N99" i="12" s="1"/>
  <c r="P97" i="12"/>
  <c r="M96" i="12"/>
  <c r="O96" i="12" s="1"/>
  <c r="V89" i="12"/>
  <c r="P87" i="12"/>
  <c r="S87" i="12" s="1"/>
  <c r="O87" i="12"/>
  <c r="Q86" i="12"/>
  <c r="N86" i="12"/>
  <c r="P85" i="12"/>
  <c r="R85" i="12" s="1"/>
  <c r="Q84" i="12"/>
  <c r="M84" i="12"/>
  <c r="N84" i="12" s="1"/>
  <c r="P83" i="12"/>
  <c r="R83" i="12" s="1"/>
  <c r="N82" i="12"/>
  <c r="M82" i="12"/>
  <c r="O83" i="12" s="1"/>
  <c r="P81" i="12"/>
  <c r="Q80" i="12" s="1"/>
  <c r="O81" i="12"/>
  <c r="M80" i="12"/>
  <c r="P79" i="12"/>
  <c r="N78" i="12"/>
  <c r="M78" i="12"/>
  <c r="O79" i="12" s="1"/>
  <c r="P77" i="12"/>
  <c r="R77" i="12" s="1"/>
  <c r="Q76" i="12"/>
  <c r="M76" i="12"/>
  <c r="N76" i="12" s="1"/>
  <c r="P75" i="12"/>
  <c r="R75" i="12" s="1"/>
  <c r="N74" i="12"/>
  <c r="M74" i="12"/>
  <c r="O75" i="12" s="1"/>
  <c r="P73" i="12"/>
  <c r="Q72" i="12" s="1"/>
  <c r="M72" i="12"/>
  <c r="P71" i="12"/>
  <c r="N70" i="12"/>
  <c r="M70" i="12"/>
  <c r="O71" i="12" s="1"/>
  <c r="P69" i="12"/>
  <c r="R69" i="12" s="1"/>
  <c r="M68" i="12"/>
  <c r="N68" i="12" s="1"/>
  <c r="P67" i="12"/>
  <c r="R67" i="12" s="1"/>
  <c r="M66" i="12"/>
  <c r="O67" i="12" s="1"/>
  <c r="P65" i="12"/>
  <c r="R65" i="12" s="1"/>
  <c r="Q64" i="12"/>
  <c r="M64" i="12"/>
  <c r="O65" i="12" s="1"/>
  <c r="P63" i="12"/>
  <c r="M62" i="12"/>
  <c r="O63" i="12" s="1"/>
  <c r="P61" i="12"/>
  <c r="R61" i="12" s="1"/>
  <c r="M60" i="12"/>
  <c r="N60" i="12" s="1"/>
  <c r="P59" i="12"/>
  <c r="R59" i="12" s="1"/>
  <c r="N58" i="12"/>
  <c r="M58" i="12"/>
  <c r="O59" i="12" s="1"/>
  <c r="R57" i="12"/>
  <c r="P57" i="12"/>
  <c r="Q56" i="12" s="1"/>
  <c r="M56" i="12"/>
  <c r="P55" i="12"/>
  <c r="N54" i="12"/>
  <c r="M54" i="12"/>
  <c r="O55" i="12" s="1"/>
  <c r="P53" i="12"/>
  <c r="Q52" i="12" s="1"/>
  <c r="M52" i="12"/>
  <c r="N52" i="12" s="1"/>
  <c r="R51" i="12"/>
  <c r="M50" i="12"/>
  <c r="O51" i="12" s="1"/>
  <c r="P49" i="12"/>
  <c r="Q48" i="12" s="1"/>
  <c r="M48" i="12"/>
  <c r="O49" i="12" s="1"/>
  <c r="P47" i="12"/>
  <c r="M46" i="12"/>
  <c r="O47" i="12" s="1"/>
  <c r="P45" i="12"/>
  <c r="Q44" i="12" s="1"/>
  <c r="M44" i="12"/>
  <c r="N44" i="12" s="1"/>
  <c r="P43" i="12"/>
  <c r="R43" i="12" s="1"/>
  <c r="N42" i="12"/>
  <c r="M42" i="12"/>
  <c r="O43" i="12" s="1"/>
  <c r="R41" i="12"/>
  <c r="P41" i="12"/>
  <c r="Q40" i="12"/>
  <c r="M40" i="12"/>
  <c r="P39" i="12"/>
  <c r="M38" i="12"/>
  <c r="O39" i="12" s="1"/>
  <c r="P37" i="12"/>
  <c r="Q36" i="12" s="1"/>
  <c r="M36" i="12"/>
  <c r="N36" i="12" s="1"/>
  <c r="P35" i="12"/>
  <c r="R35" i="12" s="1"/>
  <c r="M34" i="12"/>
  <c r="O35" i="12" s="1"/>
  <c r="P33" i="12"/>
  <c r="Q32" i="12" s="1"/>
  <c r="M32" i="12"/>
  <c r="O33" i="12" s="1"/>
  <c r="P31" i="12"/>
  <c r="M30" i="12"/>
  <c r="O31" i="12" s="1"/>
  <c r="P29" i="12"/>
  <c r="Q28" i="12" s="1"/>
  <c r="M28" i="12"/>
  <c r="N28" i="12" s="1"/>
  <c r="P27" i="12"/>
  <c r="R27" i="12" s="1"/>
  <c r="N26" i="12"/>
  <c r="M26" i="12"/>
  <c r="O27" i="12" s="1"/>
  <c r="R25" i="12"/>
  <c r="P25" i="12"/>
  <c r="Q24" i="12"/>
  <c r="M24" i="12"/>
  <c r="P23" i="12"/>
  <c r="M22" i="12"/>
  <c r="O23" i="12" s="1"/>
  <c r="P21" i="12"/>
  <c r="R21" i="12" s="1"/>
  <c r="M20" i="12"/>
  <c r="V14" i="12"/>
  <c r="U14" i="12"/>
  <c r="T14" i="12"/>
  <c r="S14" i="12"/>
  <c r="P13" i="12"/>
  <c r="Q13" i="12" s="1"/>
  <c r="Q12" i="12"/>
  <c r="P12" i="12"/>
  <c r="R12" i="12" s="1"/>
  <c r="O12" i="12"/>
  <c r="P11" i="12"/>
  <c r="Q10" i="12"/>
  <c r="P10" i="12"/>
  <c r="R10" i="12" s="1"/>
  <c r="O10" i="12"/>
  <c r="P9" i="12"/>
  <c r="Q9" i="12" s="1"/>
  <c r="N9" i="12"/>
  <c r="P8" i="12"/>
  <c r="R8" i="12" s="1"/>
  <c r="N8" i="12"/>
  <c r="P7" i="12"/>
  <c r="Q6" i="12"/>
  <c r="P6" i="12"/>
  <c r="R6" i="12" s="1"/>
  <c r="O6" i="12"/>
  <c r="P5" i="12"/>
  <c r="Q5" i="12" s="1"/>
  <c r="P4" i="12"/>
  <c r="P3" i="12"/>
  <c r="P2" i="12"/>
  <c r="Q274" i="11"/>
  <c r="S274" i="11" s="1"/>
  <c r="N273" i="11"/>
  <c r="P274" i="11" s="1"/>
  <c r="Q271" i="11"/>
  <c r="S271" i="11" s="1"/>
  <c r="R270" i="11"/>
  <c r="N270" i="11"/>
  <c r="Q268" i="11"/>
  <c r="S268" i="11" s="1"/>
  <c r="N267" i="11"/>
  <c r="P268" i="11" s="1"/>
  <c r="Q265" i="11"/>
  <c r="S265" i="11" s="1"/>
  <c r="N264" i="11"/>
  <c r="Q262" i="11"/>
  <c r="S262" i="11" s="1"/>
  <c r="N261" i="11"/>
  <c r="P262" i="11" s="1"/>
  <c r="Q259" i="11"/>
  <c r="S259" i="11" s="1"/>
  <c r="N258" i="11"/>
  <c r="Q256" i="11"/>
  <c r="S256" i="11" s="1"/>
  <c r="N255" i="11"/>
  <c r="P256" i="11" s="1"/>
  <c r="Q253" i="11"/>
  <c r="S253" i="11" s="1"/>
  <c r="N252" i="11"/>
  <c r="Q250" i="11"/>
  <c r="S250" i="11" s="1"/>
  <c r="N249" i="11"/>
  <c r="P250" i="11" s="1"/>
  <c r="Q247" i="11"/>
  <c r="S247" i="11" s="1"/>
  <c r="R246" i="11"/>
  <c r="N246" i="11"/>
  <c r="Q244" i="11"/>
  <c r="S244" i="11" s="1"/>
  <c r="N243" i="11"/>
  <c r="P244" i="11" s="1"/>
  <c r="Q241" i="11"/>
  <c r="S241" i="11" s="1"/>
  <c r="R240" i="11"/>
  <c r="N240" i="11"/>
  <c r="Q238" i="11"/>
  <c r="S238" i="11" s="1"/>
  <c r="N237" i="11"/>
  <c r="P238" i="11" s="1"/>
  <c r="Q235" i="11"/>
  <c r="S235" i="11" s="1"/>
  <c r="R234" i="11"/>
  <c r="N234" i="11"/>
  <c r="Q232" i="11"/>
  <c r="S232" i="11" s="1"/>
  <c r="N231" i="11"/>
  <c r="P232" i="11" s="1"/>
  <c r="Q229" i="11"/>
  <c r="S229" i="11" s="1"/>
  <c r="N228" i="11"/>
  <c r="Q226" i="11"/>
  <c r="S226" i="11" s="1"/>
  <c r="P226" i="11"/>
  <c r="O225" i="11"/>
  <c r="N225" i="11"/>
  <c r="Q214" i="11"/>
  <c r="S214" i="11" s="1"/>
  <c r="N213" i="11"/>
  <c r="T213" i="11" s="1"/>
  <c r="Q211" i="11"/>
  <c r="S211" i="11" s="1"/>
  <c r="N210" i="11"/>
  <c r="T210" i="11" s="1"/>
  <c r="Q208" i="11"/>
  <c r="S208" i="11" s="1"/>
  <c r="T207" i="11"/>
  <c r="N207" i="11"/>
  <c r="O207" i="11" s="1"/>
  <c r="Q205" i="11"/>
  <c r="S205" i="11" s="1"/>
  <c r="N204" i="11"/>
  <c r="P205" i="11" s="1"/>
  <c r="Q202" i="11"/>
  <c r="S202" i="11" s="1"/>
  <c r="T201" i="11"/>
  <c r="N201" i="11"/>
  <c r="O201" i="11" s="1"/>
  <c r="Q199" i="11"/>
  <c r="S199" i="11" s="1"/>
  <c r="T198" i="11"/>
  <c r="V199" i="11" s="1"/>
  <c r="N198" i="11"/>
  <c r="O198" i="11" s="1"/>
  <c r="Q196" i="11"/>
  <c r="T195" i="11" s="1"/>
  <c r="N195" i="11"/>
  <c r="P196" i="11" s="1"/>
  <c r="Q193" i="11"/>
  <c r="S193" i="11" s="1"/>
  <c r="N192" i="11"/>
  <c r="P193" i="11" s="1"/>
  <c r="Q190" i="11"/>
  <c r="S190" i="11" s="1"/>
  <c r="P190" i="11"/>
  <c r="T189" i="11"/>
  <c r="O189" i="11"/>
  <c r="N189" i="11"/>
  <c r="Q187" i="11"/>
  <c r="T186" i="11" s="1"/>
  <c r="P187" i="11"/>
  <c r="O186" i="11"/>
  <c r="N186" i="11"/>
  <c r="Q184" i="11"/>
  <c r="S184" i="11" s="1"/>
  <c r="N183" i="11"/>
  <c r="T183" i="11" s="1"/>
  <c r="Q181" i="11"/>
  <c r="S181" i="11" s="1"/>
  <c r="T180" i="11"/>
  <c r="V181" i="11" s="1"/>
  <c r="N180" i="11"/>
  <c r="O180" i="11" s="1"/>
  <c r="Q178" i="11"/>
  <c r="S178" i="11" s="1"/>
  <c r="O177" i="11"/>
  <c r="N177" i="11"/>
  <c r="P178" i="11" s="1"/>
  <c r="Q175" i="11"/>
  <c r="T174" i="11" s="1"/>
  <c r="V175" i="11" s="1"/>
  <c r="P175" i="11"/>
  <c r="O174" i="11"/>
  <c r="N174" i="11"/>
  <c r="Q172" i="11"/>
  <c r="T171" i="11" s="1"/>
  <c r="P172" i="11"/>
  <c r="O171" i="11"/>
  <c r="N171" i="11"/>
  <c r="Q169" i="11"/>
  <c r="S169" i="11" s="1"/>
  <c r="N168" i="11"/>
  <c r="T168" i="11" s="1"/>
  <c r="V169" i="11" s="1"/>
  <c r="Q166" i="11"/>
  <c r="N165" i="11"/>
  <c r="N216" i="11" s="1"/>
  <c r="Q153" i="11"/>
  <c r="S153" i="11" s="1"/>
  <c r="N152" i="11"/>
  <c r="T152" i="11" s="1"/>
  <c r="Q150" i="11"/>
  <c r="S150" i="11" s="1"/>
  <c r="T149" i="11"/>
  <c r="N149" i="11"/>
  <c r="O149" i="11" s="1"/>
  <c r="Q147" i="11"/>
  <c r="S147" i="11" s="1"/>
  <c r="T146" i="11"/>
  <c r="V147" i="11" s="1"/>
  <c r="N146" i="11"/>
  <c r="O146" i="11" s="1"/>
  <c r="S144" i="11"/>
  <c r="Q144" i="11"/>
  <c r="T143" i="11"/>
  <c r="R143" i="11"/>
  <c r="N143" i="11"/>
  <c r="O143" i="11" s="1"/>
  <c r="W141" i="11"/>
  <c r="S141" i="11"/>
  <c r="Q141" i="11"/>
  <c r="T140" i="11"/>
  <c r="V141" i="11" s="1"/>
  <c r="R140" i="11"/>
  <c r="N140" i="11"/>
  <c r="O140" i="11" s="1"/>
  <c r="Q138" i="11"/>
  <c r="T137" i="11" s="1"/>
  <c r="O137" i="11"/>
  <c r="N137" i="11"/>
  <c r="P138" i="11" s="1"/>
  <c r="Q135" i="11"/>
  <c r="T134" i="11" s="1"/>
  <c r="O134" i="11"/>
  <c r="N134" i="11"/>
  <c r="P135" i="11" s="1"/>
  <c r="Q132" i="11"/>
  <c r="S132" i="11" s="1"/>
  <c r="N131" i="11"/>
  <c r="T131" i="11" s="1"/>
  <c r="Q129" i="11"/>
  <c r="N128" i="11"/>
  <c r="P129" i="11" s="1"/>
  <c r="Q126" i="11"/>
  <c r="S126" i="11" s="1"/>
  <c r="T125" i="11"/>
  <c r="N125" i="11"/>
  <c r="P126" i="11" s="1"/>
  <c r="Q123" i="11"/>
  <c r="T122" i="11" s="1"/>
  <c r="N122" i="11"/>
  <c r="P123" i="11" s="1"/>
  <c r="S120" i="11"/>
  <c r="Q120" i="11"/>
  <c r="T119" i="11"/>
  <c r="R119" i="11"/>
  <c r="N119" i="11"/>
  <c r="O119" i="11" s="1"/>
  <c r="Q117" i="11"/>
  <c r="S117" i="11" s="1"/>
  <c r="O116" i="11"/>
  <c r="N116" i="11"/>
  <c r="P117" i="11" s="1"/>
  <c r="Q114" i="11"/>
  <c r="S114" i="11" s="1"/>
  <c r="N113" i="11"/>
  <c r="T113" i="11" s="1"/>
  <c r="Q111" i="11"/>
  <c r="S111" i="11" s="1"/>
  <c r="N110" i="11"/>
  <c r="T110" i="11" s="1"/>
  <c r="Q108" i="11"/>
  <c r="S108" i="11" s="1"/>
  <c r="T107" i="11"/>
  <c r="N107" i="11"/>
  <c r="O107" i="11" s="1"/>
  <c r="Q105" i="11"/>
  <c r="S105" i="11" s="1"/>
  <c r="T104" i="11"/>
  <c r="W105" i="11" s="1"/>
  <c r="N104" i="11"/>
  <c r="Q93" i="11"/>
  <c r="S93" i="11" s="1"/>
  <c r="T92" i="11"/>
  <c r="V93" i="11" s="1"/>
  <c r="N92" i="11"/>
  <c r="O92" i="11" s="1"/>
  <c r="S90" i="11"/>
  <c r="Q90" i="11"/>
  <c r="T89" i="11"/>
  <c r="R89" i="11"/>
  <c r="N89" i="11"/>
  <c r="O89" i="11" s="1"/>
  <c r="S87" i="11"/>
  <c r="Q87" i="11"/>
  <c r="T86" i="11"/>
  <c r="V87" i="11" s="1"/>
  <c r="R86" i="11"/>
  <c r="N86" i="11"/>
  <c r="O86" i="11" s="1"/>
  <c r="Q84" i="11"/>
  <c r="T83" i="11" s="1"/>
  <c r="P84" i="11"/>
  <c r="O83" i="11"/>
  <c r="Q81" i="11"/>
  <c r="S81" i="11" s="1"/>
  <c r="R80" i="11"/>
  <c r="N80" i="11"/>
  <c r="Q78" i="11"/>
  <c r="S78" i="11" s="1"/>
  <c r="N77" i="11"/>
  <c r="P78" i="11" s="1"/>
  <c r="Q75" i="11"/>
  <c r="S75" i="11" s="1"/>
  <c r="R74" i="11"/>
  <c r="N74" i="11"/>
  <c r="Q72" i="11"/>
  <c r="S72" i="11" s="1"/>
  <c r="N71" i="11"/>
  <c r="P72" i="11" s="1"/>
  <c r="Q69" i="11"/>
  <c r="S69" i="11" s="1"/>
  <c r="N68" i="11"/>
  <c r="Q66" i="11"/>
  <c r="S66" i="11" s="1"/>
  <c r="N65" i="11"/>
  <c r="P66" i="11" s="1"/>
  <c r="Q63" i="11"/>
  <c r="S63" i="11" s="1"/>
  <c r="R62" i="11"/>
  <c r="N62" i="11"/>
  <c r="Q60" i="11"/>
  <c r="N59" i="11"/>
  <c r="P60" i="11" s="1"/>
  <c r="S50" i="11"/>
  <c r="Q50" i="11"/>
  <c r="R49" i="11"/>
  <c r="N49" i="11"/>
  <c r="O49" i="11" s="1"/>
  <c r="Q48" i="11"/>
  <c r="S48" i="11" s="1"/>
  <c r="N47" i="11"/>
  <c r="P48" i="11" s="1"/>
  <c r="Q46" i="11"/>
  <c r="S46" i="11" s="1"/>
  <c r="R45" i="11"/>
  <c r="N45" i="11"/>
  <c r="P46" i="11" s="1"/>
  <c r="Q44" i="11"/>
  <c r="N43" i="11"/>
  <c r="P44" i="11" s="1"/>
  <c r="S42" i="11"/>
  <c r="Q42" i="11"/>
  <c r="R41" i="11"/>
  <c r="N41" i="11"/>
  <c r="O41" i="11" s="1"/>
  <c r="T40" i="11"/>
  <c r="V40" i="11" s="1"/>
  <c r="Q40" i="11"/>
  <c r="S40" i="11" s="1"/>
  <c r="N39" i="11"/>
  <c r="P40" i="11" s="1"/>
  <c r="S38" i="11"/>
  <c r="Q38" i="11"/>
  <c r="R37" i="11"/>
  <c r="N37" i="11"/>
  <c r="P38" i="11" s="1"/>
  <c r="Q36" i="11"/>
  <c r="N35" i="11"/>
  <c r="P36" i="11" s="1"/>
  <c r="S34" i="11"/>
  <c r="Q34" i="11"/>
  <c r="R33" i="11" s="1"/>
  <c r="N33" i="11"/>
  <c r="O33" i="11" s="1"/>
  <c r="Q32" i="11"/>
  <c r="S32" i="11" s="1"/>
  <c r="N31" i="11"/>
  <c r="P32" i="11" s="1"/>
  <c r="S30" i="11"/>
  <c r="Q30" i="11"/>
  <c r="R29" i="11"/>
  <c r="N29" i="11"/>
  <c r="P30" i="11" s="1"/>
  <c r="Q28" i="11"/>
  <c r="N27" i="11"/>
  <c r="P28" i="11" s="1"/>
  <c r="Q26" i="11"/>
  <c r="R25" i="11" s="1"/>
  <c r="N25" i="11"/>
  <c r="O25" i="11" s="1"/>
  <c r="Q24" i="11"/>
  <c r="S24" i="11" s="1"/>
  <c r="N23" i="11"/>
  <c r="P24" i="11" s="1"/>
  <c r="Q22" i="11"/>
  <c r="R21" i="11" s="1"/>
  <c r="N21" i="11"/>
  <c r="P22" i="11" s="1"/>
  <c r="Q20" i="11"/>
  <c r="N19" i="11"/>
  <c r="P20" i="11" s="1"/>
  <c r="Q18" i="11"/>
  <c r="R17" i="11" s="1"/>
  <c r="N17" i="11"/>
  <c r="O17" i="11" s="1"/>
  <c r="Q16" i="11"/>
  <c r="S16" i="11" s="1"/>
  <c r="N15" i="11"/>
  <c r="T16" i="11" s="1"/>
  <c r="U15" i="11" s="1"/>
  <c r="P9" i="11"/>
  <c r="O9" i="11"/>
  <c r="Q8" i="11"/>
  <c r="Q7" i="11"/>
  <c r="Q6" i="11"/>
  <c r="Q5" i="11"/>
  <c r="Q4" i="11"/>
  <c r="Q3" i="11"/>
  <c r="Q2" i="11"/>
  <c r="V156" i="10"/>
  <c r="P153" i="10"/>
  <c r="R153" i="10" s="1"/>
  <c r="M152" i="10"/>
  <c r="O153" i="10" s="1"/>
  <c r="P150" i="10"/>
  <c r="M149" i="10"/>
  <c r="O150" i="10" s="1"/>
  <c r="P147" i="10"/>
  <c r="R147" i="10" s="1"/>
  <c r="M146" i="10"/>
  <c r="N146" i="10" s="1"/>
  <c r="P144" i="10"/>
  <c r="R144" i="10" s="1"/>
  <c r="M143" i="10"/>
  <c r="O144" i="10" s="1"/>
  <c r="P141" i="10"/>
  <c r="R141" i="10" s="1"/>
  <c r="M140" i="10"/>
  <c r="O141" i="10" s="1"/>
  <c r="P138" i="10"/>
  <c r="N137" i="10"/>
  <c r="M137" i="10"/>
  <c r="O138" i="10" s="1"/>
  <c r="P135" i="10"/>
  <c r="R135" i="10" s="1"/>
  <c r="M134" i="10"/>
  <c r="N134" i="10" s="1"/>
  <c r="P132" i="10"/>
  <c r="R132" i="10" s="1"/>
  <c r="N131" i="10"/>
  <c r="M131" i="10"/>
  <c r="O132" i="10" s="1"/>
  <c r="P129" i="10"/>
  <c r="R129" i="10" s="1"/>
  <c r="M128" i="10"/>
  <c r="O129" i="10" s="1"/>
  <c r="P126" i="10"/>
  <c r="M125" i="10"/>
  <c r="O126" i="10" s="1"/>
  <c r="V117" i="10"/>
  <c r="P114" i="10"/>
  <c r="R114" i="10" s="1"/>
  <c r="N113" i="10"/>
  <c r="M113" i="10"/>
  <c r="O114" i="10" s="1"/>
  <c r="P110" i="10"/>
  <c r="Q109" i="10" s="1"/>
  <c r="M109" i="10"/>
  <c r="P107" i="10"/>
  <c r="M106" i="10"/>
  <c r="O107" i="10" s="1"/>
  <c r="P104" i="10"/>
  <c r="R104" i="10" s="1"/>
  <c r="Q103" i="10"/>
  <c r="M103" i="10"/>
  <c r="N103" i="10" s="1"/>
  <c r="P101" i="10"/>
  <c r="R101" i="10" s="1"/>
  <c r="M100" i="10"/>
  <c r="O101" i="10" s="1"/>
  <c r="P98" i="10"/>
  <c r="R98" i="10" s="1"/>
  <c r="O98" i="10"/>
  <c r="Q97" i="10"/>
  <c r="M97" i="10"/>
  <c r="P95" i="10"/>
  <c r="M94" i="10"/>
  <c r="O95" i="10" s="1"/>
  <c r="P92" i="10"/>
  <c r="R92" i="10" s="1"/>
  <c r="Q91" i="10"/>
  <c r="M91" i="10"/>
  <c r="N91" i="10" s="1"/>
  <c r="P89" i="10"/>
  <c r="R89" i="10" s="1"/>
  <c r="M88" i="10"/>
  <c r="O89" i="10" s="1"/>
  <c r="P86" i="10"/>
  <c r="R86" i="10" s="1"/>
  <c r="M85" i="10"/>
  <c r="P83" i="10"/>
  <c r="M82" i="10"/>
  <c r="O83" i="10" s="1"/>
  <c r="P80" i="10"/>
  <c r="R80" i="10" s="1"/>
  <c r="Q79" i="10"/>
  <c r="M79" i="10"/>
  <c r="N79" i="10" s="1"/>
  <c r="P77" i="10"/>
  <c r="R77" i="10" s="1"/>
  <c r="M76" i="10"/>
  <c r="O77" i="10" s="1"/>
  <c r="P74" i="10"/>
  <c r="R74" i="10" s="1"/>
  <c r="O74" i="10"/>
  <c r="M73" i="10"/>
  <c r="P71" i="10"/>
  <c r="N70" i="10"/>
  <c r="M70" i="10"/>
  <c r="O71" i="10" s="1"/>
  <c r="P68" i="10"/>
  <c r="R68" i="10" s="1"/>
  <c r="M67" i="10"/>
  <c r="N67" i="10" s="1"/>
  <c r="P65" i="10"/>
  <c r="R65" i="10" s="1"/>
  <c r="M64" i="10"/>
  <c r="O65" i="10" s="1"/>
  <c r="P62" i="10"/>
  <c r="R62" i="10" s="1"/>
  <c r="M61" i="10"/>
  <c r="P59" i="10"/>
  <c r="N58" i="10"/>
  <c r="M58" i="10"/>
  <c r="O59" i="10" s="1"/>
  <c r="P56" i="10"/>
  <c r="R56" i="10" s="1"/>
  <c r="M55" i="10"/>
  <c r="N55" i="10" s="1"/>
  <c r="P53" i="10"/>
  <c r="R53" i="10" s="1"/>
  <c r="M52" i="10"/>
  <c r="O53" i="10" s="1"/>
  <c r="R50" i="10"/>
  <c r="P50" i="10"/>
  <c r="Q49" i="10"/>
  <c r="M49" i="10"/>
  <c r="O50" i="10" s="1"/>
  <c r="P47" i="10"/>
  <c r="M46" i="10"/>
  <c r="O47" i="10" s="1"/>
  <c r="V39" i="10"/>
  <c r="P36" i="10"/>
  <c r="M35" i="10"/>
  <c r="O36" i="10" s="1"/>
  <c r="R33" i="10"/>
  <c r="P33" i="10"/>
  <c r="O33" i="10"/>
  <c r="Q32" i="10"/>
  <c r="M32" i="10"/>
  <c r="P30" i="10"/>
  <c r="M29" i="10"/>
  <c r="O30" i="10" s="1"/>
  <c r="P27" i="10"/>
  <c r="R27" i="10" s="1"/>
  <c r="M26" i="10"/>
  <c r="O27" i="10" s="1"/>
  <c r="P24" i="10"/>
  <c r="M23" i="10"/>
  <c r="O24" i="10" s="1"/>
  <c r="R21" i="10"/>
  <c r="P21" i="10"/>
  <c r="Q20" i="10"/>
  <c r="M20" i="10"/>
  <c r="P18" i="10"/>
  <c r="M17" i="10"/>
  <c r="O18" i="10" s="1"/>
  <c r="R15" i="10"/>
  <c r="P15" i="10"/>
  <c r="O15" i="10"/>
  <c r="Q14" i="10"/>
  <c r="M14" i="10"/>
  <c r="P12" i="10"/>
  <c r="N11" i="10"/>
  <c r="M11" i="10"/>
  <c r="O12" i="10" s="1"/>
  <c r="P9" i="10"/>
  <c r="Q8" i="10" s="1"/>
  <c r="O9" i="10"/>
  <c r="M8" i="10"/>
  <c r="P6" i="10"/>
  <c r="N5" i="10"/>
  <c r="M5" i="10"/>
  <c r="O6" i="10" s="1"/>
  <c r="P3" i="10"/>
  <c r="R3" i="10" s="1"/>
  <c r="Q2" i="10"/>
  <c r="M2" i="10"/>
  <c r="V448" i="9"/>
  <c r="P446" i="9"/>
  <c r="M445" i="9"/>
  <c r="O446" i="9" s="1"/>
  <c r="P443" i="9"/>
  <c r="R443" i="9" s="1"/>
  <c r="M442" i="9"/>
  <c r="O443" i="9" s="1"/>
  <c r="P440" i="9"/>
  <c r="S440" i="9" s="1"/>
  <c r="N439" i="9"/>
  <c r="M439" i="9"/>
  <c r="O440" i="9" s="1"/>
  <c r="P437" i="9"/>
  <c r="Q436" i="9" s="1"/>
  <c r="O437" i="9"/>
  <c r="M436" i="9"/>
  <c r="P434" i="9"/>
  <c r="M433" i="9"/>
  <c r="O434" i="9" s="1"/>
  <c r="P431" i="9"/>
  <c r="Q430" i="9" s="1"/>
  <c r="M430" i="9"/>
  <c r="O431" i="9" s="1"/>
  <c r="P428" i="9"/>
  <c r="N427" i="9"/>
  <c r="M427" i="9"/>
  <c r="O428" i="9" s="1"/>
  <c r="P425" i="9"/>
  <c r="R425" i="9" s="1"/>
  <c r="M424" i="9"/>
  <c r="P422" i="9"/>
  <c r="S422" i="9" s="1"/>
  <c r="U422" i="9" s="1"/>
  <c r="M421" i="9"/>
  <c r="O422" i="9" s="1"/>
  <c r="P419" i="9"/>
  <c r="R419" i="9" s="1"/>
  <c r="O419" i="9"/>
  <c r="M418" i="9"/>
  <c r="P416" i="9"/>
  <c r="M415" i="9"/>
  <c r="O416" i="9" s="1"/>
  <c r="P413" i="9"/>
  <c r="Q412" i="9" s="1"/>
  <c r="O413" i="9"/>
  <c r="M412" i="9"/>
  <c r="P410" i="9"/>
  <c r="M409" i="9"/>
  <c r="O410" i="9" s="1"/>
  <c r="P407" i="9"/>
  <c r="R407" i="9" s="1"/>
  <c r="Q406" i="9"/>
  <c r="M406" i="9"/>
  <c r="O407" i="9" s="1"/>
  <c r="P404" i="9"/>
  <c r="M403" i="9"/>
  <c r="O404" i="9" s="1"/>
  <c r="V392" i="9"/>
  <c r="P390" i="9"/>
  <c r="Q389" i="9" s="1"/>
  <c r="M389" i="9"/>
  <c r="O390" i="9" s="1"/>
  <c r="R387" i="9"/>
  <c r="P387" i="9"/>
  <c r="Q386" i="9" s="1"/>
  <c r="N386" i="9"/>
  <c r="M386" i="9"/>
  <c r="O387" i="9" s="1"/>
  <c r="P384" i="9"/>
  <c r="Q383" i="9" s="1"/>
  <c r="N383" i="9"/>
  <c r="M383" i="9"/>
  <c r="O384" i="9" s="1"/>
  <c r="R381" i="9"/>
  <c r="P381" i="9"/>
  <c r="Q380" i="9" s="1"/>
  <c r="M380" i="9"/>
  <c r="P378" i="9"/>
  <c r="N377" i="9"/>
  <c r="M377" i="9"/>
  <c r="O378" i="9" s="1"/>
  <c r="P375" i="9"/>
  <c r="Q374" i="9" s="1"/>
  <c r="N374" i="9"/>
  <c r="M374" i="9"/>
  <c r="O375" i="9" s="1"/>
  <c r="P372" i="9"/>
  <c r="R372" i="9" s="1"/>
  <c r="Q371" i="9"/>
  <c r="N371" i="9"/>
  <c r="M371" i="9"/>
  <c r="O372" i="9" s="1"/>
  <c r="P369" i="9"/>
  <c r="Q368" i="9" s="1"/>
  <c r="M368" i="9"/>
  <c r="P366" i="9"/>
  <c r="N365" i="9"/>
  <c r="M365" i="9"/>
  <c r="O366" i="9" s="1"/>
  <c r="P363" i="9"/>
  <c r="R363" i="9" s="1"/>
  <c r="Q362" i="9"/>
  <c r="N362" i="9"/>
  <c r="M362" i="9"/>
  <c r="O363" i="9" s="1"/>
  <c r="P360" i="9"/>
  <c r="Q359" i="9" s="1"/>
  <c r="N359" i="9"/>
  <c r="M359" i="9"/>
  <c r="O360" i="9" s="1"/>
  <c r="P357" i="9"/>
  <c r="R357" i="9" s="1"/>
  <c r="Q356" i="9"/>
  <c r="M356" i="9"/>
  <c r="O357" i="9" s="1"/>
  <c r="P354" i="9"/>
  <c r="M353" i="9"/>
  <c r="O354" i="9" s="1"/>
  <c r="P351" i="9"/>
  <c r="R351" i="9" s="1"/>
  <c r="N350" i="9"/>
  <c r="M350" i="9"/>
  <c r="O351" i="9" s="1"/>
  <c r="S348" i="9"/>
  <c r="U348" i="9" s="1"/>
  <c r="R348" i="9"/>
  <c r="P348" i="9"/>
  <c r="Q347" i="9" s="1"/>
  <c r="N347" i="9"/>
  <c r="M347" i="9"/>
  <c r="O348" i="9" s="1"/>
  <c r="P345" i="9"/>
  <c r="Q344" i="9" s="1"/>
  <c r="M344" i="9"/>
  <c r="O345" i="9" s="1"/>
  <c r="P342" i="9"/>
  <c r="N341" i="9"/>
  <c r="M341" i="9"/>
  <c r="O342" i="9" s="1"/>
  <c r="P339" i="9"/>
  <c r="Q338" i="9" s="1"/>
  <c r="N338" i="9"/>
  <c r="M338" i="9"/>
  <c r="O339" i="9" s="1"/>
  <c r="R336" i="9"/>
  <c r="P336" i="9"/>
  <c r="Q335" i="9" s="1"/>
  <c r="M335" i="9"/>
  <c r="O336" i="9" s="1"/>
  <c r="P333" i="9"/>
  <c r="R333" i="9" s="1"/>
  <c r="M332" i="9"/>
  <c r="P330" i="9"/>
  <c r="N329" i="9"/>
  <c r="M329" i="9"/>
  <c r="O330" i="9" s="1"/>
  <c r="P327" i="9"/>
  <c r="R327" i="9" s="1"/>
  <c r="Q326" i="9"/>
  <c r="M326" i="9"/>
  <c r="O327" i="9" s="1"/>
  <c r="R324" i="9"/>
  <c r="P324" i="9"/>
  <c r="Q323" i="9"/>
  <c r="M323" i="9"/>
  <c r="O324" i="9" s="1"/>
  <c r="P321" i="9"/>
  <c r="R321" i="9" s="1"/>
  <c r="M320" i="9"/>
  <c r="P318" i="9"/>
  <c r="N317" i="9"/>
  <c r="M317" i="9"/>
  <c r="O318" i="9" s="1"/>
  <c r="R315" i="9"/>
  <c r="P315" i="9"/>
  <c r="Q314" i="9"/>
  <c r="M314" i="9"/>
  <c r="O315" i="9" s="1"/>
  <c r="P312" i="9"/>
  <c r="S312" i="9" s="1"/>
  <c r="N311" i="9"/>
  <c r="M311" i="9"/>
  <c r="O312" i="9" s="1"/>
  <c r="R309" i="9"/>
  <c r="P309" i="9"/>
  <c r="Q308" i="9" s="1"/>
  <c r="M308" i="9"/>
  <c r="O309" i="9" s="1"/>
  <c r="P306" i="9"/>
  <c r="N305" i="9"/>
  <c r="M305" i="9"/>
  <c r="O306" i="9" s="1"/>
  <c r="R303" i="9"/>
  <c r="P303" i="9"/>
  <c r="Q302" i="9" s="1"/>
  <c r="M302" i="9"/>
  <c r="O303" i="9" s="1"/>
  <c r="R300" i="9"/>
  <c r="P300" i="9"/>
  <c r="Q299" i="9"/>
  <c r="M299" i="9"/>
  <c r="N299" i="9" s="1"/>
  <c r="P297" i="9"/>
  <c r="R297" i="9" s="1"/>
  <c r="M296" i="9"/>
  <c r="P294" i="9"/>
  <c r="N293" i="9"/>
  <c r="M293" i="9"/>
  <c r="O294" i="9" s="1"/>
  <c r="V285" i="9"/>
  <c r="P283" i="9"/>
  <c r="R283" i="9" s="1"/>
  <c r="Q282" i="9"/>
  <c r="M282" i="9"/>
  <c r="N282" i="9" s="1"/>
  <c r="P280" i="9"/>
  <c r="R280" i="9" s="1"/>
  <c r="M279" i="9"/>
  <c r="O280" i="9" s="1"/>
  <c r="P277" i="9"/>
  <c r="N276" i="9"/>
  <c r="M276" i="9"/>
  <c r="O277" i="9" s="1"/>
  <c r="P274" i="9"/>
  <c r="Q273" i="9" s="1"/>
  <c r="M273" i="9"/>
  <c r="O274" i="9" s="1"/>
  <c r="P271" i="9"/>
  <c r="Q270" i="9" s="1"/>
  <c r="M270" i="9"/>
  <c r="O271" i="9" s="1"/>
  <c r="P268" i="9"/>
  <c r="R268" i="9" s="1"/>
  <c r="O268" i="9"/>
  <c r="M267" i="9"/>
  <c r="P265" i="9"/>
  <c r="N264" i="9"/>
  <c r="M264" i="9"/>
  <c r="O265" i="9" s="1"/>
  <c r="P262" i="9"/>
  <c r="R262" i="9" s="1"/>
  <c r="Q261" i="9"/>
  <c r="N261" i="9"/>
  <c r="M261" i="9"/>
  <c r="O262" i="9" s="1"/>
  <c r="P259" i="9"/>
  <c r="Q258" i="9" s="1"/>
  <c r="M258" i="9"/>
  <c r="O259" i="9" s="1"/>
  <c r="P256" i="9"/>
  <c r="R256" i="9" s="1"/>
  <c r="M255" i="9"/>
  <c r="O256" i="9" s="1"/>
  <c r="P253" i="9"/>
  <c r="N252" i="9"/>
  <c r="M252" i="9"/>
  <c r="O253" i="9" s="1"/>
  <c r="P250" i="9"/>
  <c r="R250" i="9" s="1"/>
  <c r="M249" i="9"/>
  <c r="O250" i="9" s="1"/>
  <c r="P247" i="9"/>
  <c r="R247" i="9" s="1"/>
  <c r="Q246" i="9"/>
  <c r="M246" i="9"/>
  <c r="O247" i="9" s="1"/>
  <c r="P244" i="9"/>
  <c r="Q243" i="9" s="1"/>
  <c r="M243" i="9"/>
  <c r="P241" i="9"/>
  <c r="N240" i="9"/>
  <c r="M240" i="9"/>
  <c r="O241" i="9" s="1"/>
  <c r="P238" i="9"/>
  <c r="Q237" i="9" s="1"/>
  <c r="N237" i="9"/>
  <c r="M237" i="9"/>
  <c r="O238" i="9" s="1"/>
  <c r="P235" i="9"/>
  <c r="R235" i="9" s="1"/>
  <c r="M234" i="9"/>
  <c r="O235" i="9" s="1"/>
  <c r="P232" i="9"/>
  <c r="Q231" i="9" s="1"/>
  <c r="M231" i="9"/>
  <c r="P229" i="9"/>
  <c r="N228" i="9"/>
  <c r="M228" i="9"/>
  <c r="O229" i="9" s="1"/>
  <c r="P226" i="9"/>
  <c r="R226" i="9" s="1"/>
  <c r="Q225" i="9"/>
  <c r="N225" i="9"/>
  <c r="M225" i="9"/>
  <c r="O226" i="9" s="1"/>
  <c r="P223" i="9"/>
  <c r="Q222" i="9" s="1"/>
  <c r="M222" i="9"/>
  <c r="S223" i="9" s="1"/>
  <c r="V213" i="9"/>
  <c r="P211" i="9"/>
  <c r="M210" i="9"/>
  <c r="O211" i="9" s="1"/>
  <c r="R208" i="9"/>
  <c r="P208" i="9"/>
  <c r="Q207" i="9" s="1"/>
  <c r="N207" i="9"/>
  <c r="M207" i="9"/>
  <c r="O208" i="9" s="1"/>
  <c r="P205" i="9"/>
  <c r="Q204" i="9" s="1"/>
  <c r="M204" i="9"/>
  <c r="N204" i="9" s="1"/>
  <c r="P202" i="9"/>
  <c r="R202" i="9" s="1"/>
  <c r="M201" i="9"/>
  <c r="P199" i="9"/>
  <c r="M198" i="9"/>
  <c r="O199" i="9" s="1"/>
  <c r="P196" i="9"/>
  <c r="S196" i="9" s="1"/>
  <c r="M195" i="9"/>
  <c r="O196" i="9" s="1"/>
  <c r="R193" i="9"/>
  <c r="P193" i="9"/>
  <c r="Q192" i="9"/>
  <c r="M192" i="9"/>
  <c r="N192" i="9" s="1"/>
  <c r="P190" i="9"/>
  <c r="R190" i="9" s="1"/>
  <c r="M189" i="9"/>
  <c r="O190" i="9" s="1"/>
  <c r="P187" i="9"/>
  <c r="N186" i="9"/>
  <c r="M186" i="9"/>
  <c r="O187" i="9" s="1"/>
  <c r="P184" i="9"/>
  <c r="Q183" i="9" s="1"/>
  <c r="M183" i="9"/>
  <c r="O184" i="9" s="1"/>
  <c r="S181" i="9"/>
  <c r="U181" i="9" s="1"/>
  <c r="R181" i="9"/>
  <c r="P181" i="9"/>
  <c r="Q180" i="9"/>
  <c r="M180" i="9"/>
  <c r="N180" i="9" s="1"/>
  <c r="P178" i="9"/>
  <c r="R178" i="9" s="1"/>
  <c r="Q177" i="9"/>
  <c r="M177" i="9"/>
  <c r="P175" i="9"/>
  <c r="M174" i="9"/>
  <c r="O175" i="9" s="1"/>
  <c r="R172" i="9"/>
  <c r="P172" i="9"/>
  <c r="Q171" i="9" s="1"/>
  <c r="M171" i="9"/>
  <c r="O172" i="9" s="1"/>
  <c r="P169" i="9"/>
  <c r="Q168" i="9" s="1"/>
  <c r="M168" i="9"/>
  <c r="O169" i="9" s="1"/>
  <c r="R166" i="9"/>
  <c r="P166" i="9"/>
  <c r="Q165" i="9"/>
  <c r="M165" i="9"/>
  <c r="O166" i="9" s="1"/>
  <c r="P163" i="9"/>
  <c r="M162" i="9"/>
  <c r="O163" i="9" s="1"/>
  <c r="R160" i="9"/>
  <c r="P160" i="9"/>
  <c r="Q159" i="9" s="1"/>
  <c r="M159" i="9"/>
  <c r="O160" i="9" s="1"/>
  <c r="P157" i="9"/>
  <c r="Q156" i="9" s="1"/>
  <c r="M156" i="9"/>
  <c r="O157" i="9" s="1"/>
  <c r="R154" i="9"/>
  <c r="P154" i="9"/>
  <c r="Q153" i="9"/>
  <c r="M153" i="9"/>
  <c r="O154" i="9" s="1"/>
  <c r="P151" i="9"/>
  <c r="M150" i="9"/>
  <c r="O151" i="9" s="1"/>
  <c r="R148" i="9"/>
  <c r="P148" i="9"/>
  <c r="Q147" i="9" s="1"/>
  <c r="M147" i="9"/>
  <c r="O148" i="9" s="1"/>
  <c r="V139" i="9"/>
  <c r="P137" i="9"/>
  <c r="R137" i="9" s="1"/>
  <c r="Q136" i="9"/>
  <c r="N136" i="9"/>
  <c r="M136" i="9"/>
  <c r="O137" i="9" s="1"/>
  <c r="R134" i="9"/>
  <c r="P134" i="9"/>
  <c r="Q133" i="9"/>
  <c r="M133" i="9"/>
  <c r="N133" i="9" s="1"/>
  <c r="P131" i="9"/>
  <c r="R131" i="9" s="1"/>
  <c r="M130" i="9"/>
  <c r="P128" i="9"/>
  <c r="N127" i="9"/>
  <c r="M127" i="9"/>
  <c r="O128" i="9" s="1"/>
  <c r="P125" i="9"/>
  <c r="R125" i="9" s="1"/>
  <c r="Q124" i="9"/>
  <c r="N124" i="9"/>
  <c r="M124" i="9"/>
  <c r="O125" i="9" s="1"/>
  <c r="P122" i="9"/>
  <c r="S122" i="9" s="1"/>
  <c r="U122" i="9" s="1"/>
  <c r="Q121" i="9"/>
  <c r="M121" i="9"/>
  <c r="N121" i="9" s="1"/>
  <c r="P119" i="9"/>
  <c r="R119" i="9" s="1"/>
  <c r="M118" i="9"/>
  <c r="N118" i="9" s="1"/>
  <c r="P116" i="9"/>
  <c r="M115" i="9"/>
  <c r="P113" i="9"/>
  <c r="R113" i="9" s="1"/>
  <c r="Q112" i="9"/>
  <c r="N112" i="9"/>
  <c r="M112" i="9"/>
  <c r="O113" i="9" s="1"/>
  <c r="R110" i="9"/>
  <c r="P110" i="9"/>
  <c r="Q109" i="9" s="1"/>
  <c r="M109" i="9"/>
  <c r="N109" i="9" s="1"/>
  <c r="P107" i="9"/>
  <c r="R107" i="9" s="1"/>
  <c r="O107" i="9"/>
  <c r="M106" i="9"/>
  <c r="N106" i="9" s="1"/>
  <c r="P104" i="9"/>
  <c r="M103" i="9"/>
  <c r="R101" i="9"/>
  <c r="P101" i="9"/>
  <c r="Q100" i="9"/>
  <c r="N100" i="9"/>
  <c r="M100" i="9"/>
  <c r="O101" i="9" s="1"/>
  <c r="P98" i="9"/>
  <c r="Q97" i="9" s="1"/>
  <c r="M97" i="9"/>
  <c r="O98" i="9" s="1"/>
  <c r="R95" i="9"/>
  <c r="P95" i="9"/>
  <c r="O95" i="9"/>
  <c r="Q94" i="9"/>
  <c r="M94" i="9"/>
  <c r="N94" i="9" s="1"/>
  <c r="P92" i="9"/>
  <c r="R92" i="9" s="1"/>
  <c r="M91" i="9"/>
  <c r="S92" i="9" s="1"/>
  <c r="P89" i="9"/>
  <c r="N88" i="9"/>
  <c r="M88" i="9"/>
  <c r="O89" i="9" s="1"/>
  <c r="V82" i="9"/>
  <c r="S80" i="9"/>
  <c r="U80" i="9" s="1"/>
  <c r="R80" i="9"/>
  <c r="P80" i="9"/>
  <c r="Q79" i="9"/>
  <c r="M79" i="9"/>
  <c r="N79" i="9" s="1"/>
  <c r="P78" i="9"/>
  <c r="R78" i="9" s="1"/>
  <c r="M77" i="9"/>
  <c r="N77" i="9" s="1"/>
  <c r="P76" i="9"/>
  <c r="R76" i="9" s="1"/>
  <c r="M75" i="9"/>
  <c r="S76" i="9" s="1"/>
  <c r="P74" i="9"/>
  <c r="R74" i="9" s="1"/>
  <c r="N73" i="9"/>
  <c r="M73" i="9"/>
  <c r="O74" i="9" s="1"/>
  <c r="R72" i="9"/>
  <c r="P72" i="9"/>
  <c r="Q71" i="9"/>
  <c r="M71" i="9"/>
  <c r="N71" i="9" s="1"/>
  <c r="P70" i="9"/>
  <c r="R70" i="9" s="1"/>
  <c r="Q69" i="9"/>
  <c r="M69" i="9"/>
  <c r="N69" i="9" s="1"/>
  <c r="P68" i="9"/>
  <c r="R68" i="9" s="1"/>
  <c r="M67" i="9"/>
  <c r="S68" i="9" s="1"/>
  <c r="P66" i="9"/>
  <c r="R66" i="9" s="1"/>
  <c r="N65" i="9"/>
  <c r="M65" i="9"/>
  <c r="O66" i="9" s="1"/>
  <c r="P64" i="9"/>
  <c r="R64" i="9" s="1"/>
  <c r="Q63" i="9"/>
  <c r="M63" i="9"/>
  <c r="N63" i="9" s="1"/>
  <c r="P62" i="9"/>
  <c r="R62" i="9" s="1"/>
  <c r="Q61" i="9"/>
  <c r="M61" i="9"/>
  <c r="N61" i="9" s="1"/>
  <c r="P60" i="9"/>
  <c r="R60" i="9" s="1"/>
  <c r="M59" i="9"/>
  <c r="S60" i="9" s="1"/>
  <c r="P58" i="9"/>
  <c r="R58" i="9" s="1"/>
  <c r="M57" i="9"/>
  <c r="O58" i="9" s="1"/>
  <c r="R56" i="9"/>
  <c r="P56" i="9"/>
  <c r="Q55" i="9"/>
  <c r="M55" i="9"/>
  <c r="N55" i="9" s="1"/>
  <c r="P54" i="9"/>
  <c r="R54" i="9" s="1"/>
  <c r="M53" i="9"/>
  <c r="N53" i="9" s="1"/>
  <c r="P52" i="9"/>
  <c r="R52" i="9" s="1"/>
  <c r="M51" i="9"/>
  <c r="S52" i="9" s="1"/>
  <c r="P50" i="9"/>
  <c r="R50" i="9" s="1"/>
  <c r="N49" i="9"/>
  <c r="M49" i="9"/>
  <c r="O50" i="9" s="1"/>
  <c r="P48" i="9"/>
  <c r="Q47" i="9" s="1"/>
  <c r="M47" i="9"/>
  <c r="N47" i="9" s="1"/>
  <c r="S46" i="9"/>
  <c r="U46" i="9" s="1"/>
  <c r="P46" i="9"/>
  <c r="R46" i="9" s="1"/>
  <c r="M45" i="9"/>
  <c r="N45" i="9" s="1"/>
  <c r="P44" i="9"/>
  <c r="R44" i="9" s="1"/>
  <c r="M43" i="9"/>
  <c r="P42" i="9"/>
  <c r="R42" i="9" s="1"/>
  <c r="M41" i="9"/>
  <c r="O42" i="9" s="1"/>
  <c r="P40" i="9"/>
  <c r="Q39" i="9" s="1"/>
  <c r="M39" i="9"/>
  <c r="N39" i="9" s="1"/>
  <c r="P38" i="9"/>
  <c r="R38" i="9" s="1"/>
  <c r="M37" i="9"/>
  <c r="N37" i="9" s="1"/>
  <c r="P36" i="9"/>
  <c r="R36" i="9" s="1"/>
  <c r="M35" i="9"/>
  <c r="S36" i="9" s="1"/>
  <c r="P34" i="9"/>
  <c r="R34" i="9" s="1"/>
  <c r="N33" i="9"/>
  <c r="M33" i="9"/>
  <c r="O34" i="9" s="1"/>
  <c r="P32" i="9"/>
  <c r="Q31" i="9" s="1"/>
  <c r="M31" i="9"/>
  <c r="N31" i="9" s="1"/>
  <c r="S30" i="9"/>
  <c r="U30" i="9" s="1"/>
  <c r="P30" i="9"/>
  <c r="R30" i="9" s="1"/>
  <c r="M29" i="9"/>
  <c r="N29" i="9" s="1"/>
  <c r="P28" i="9"/>
  <c r="R28" i="9" s="1"/>
  <c r="M27" i="9"/>
  <c r="P26" i="9"/>
  <c r="M25" i="9"/>
  <c r="M82" i="9" s="1"/>
  <c r="V19" i="9"/>
  <c r="U19" i="9"/>
  <c r="T19" i="9"/>
  <c r="S19" i="9"/>
  <c r="O19" i="9"/>
  <c r="N19" i="9"/>
  <c r="R18" i="9"/>
  <c r="Q18" i="9"/>
  <c r="P18" i="9"/>
  <c r="P17" i="9"/>
  <c r="R17" i="9" s="1"/>
  <c r="P16" i="9"/>
  <c r="R16" i="9" s="1"/>
  <c r="R15" i="9"/>
  <c r="P15" i="9"/>
  <c r="Q15" i="9" s="1"/>
  <c r="P14" i="9"/>
  <c r="R14" i="9" s="1"/>
  <c r="P13" i="9"/>
  <c r="R13" i="9" s="1"/>
  <c r="P12" i="9"/>
  <c r="R12" i="9" s="1"/>
  <c r="P11" i="9"/>
  <c r="Q11" i="9" s="1"/>
  <c r="P10" i="9"/>
  <c r="R10" i="9" s="1"/>
  <c r="P9" i="9"/>
  <c r="R9" i="9" s="1"/>
  <c r="P8" i="9"/>
  <c r="R8" i="9" s="1"/>
  <c r="P7" i="9"/>
  <c r="Q7" i="9" s="1"/>
  <c r="R6" i="9"/>
  <c r="Q6" i="9"/>
  <c r="P6" i="9"/>
  <c r="P5" i="9"/>
  <c r="R5" i="9" s="1"/>
  <c r="P4" i="9"/>
  <c r="R4" i="9" s="1"/>
  <c r="R3" i="9"/>
  <c r="P3" i="9"/>
  <c r="Q3" i="9" s="1"/>
  <c r="P2" i="9"/>
  <c r="Q2" i="9" s="1"/>
  <c r="L204" i="8"/>
  <c r="O201" i="8"/>
  <c r="R201" i="8" s="1"/>
  <c r="N201" i="8"/>
  <c r="M201" i="8"/>
  <c r="O200" i="8"/>
  <c r="R200" i="8" s="1"/>
  <c r="N200" i="8"/>
  <c r="M200" i="8"/>
  <c r="O199" i="8"/>
  <c r="R199" i="8" s="1"/>
  <c r="N199" i="8"/>
  <c r="M199" i="8"/>
  <c r="O198" i="8"/>
  <c r="R198" i="8" s="1"/>
  <c r="N198" i="8"/>
  <c r="M198" i="8"/>
  <c r="O197" i="8"/>
  <c r="R197" i="8" s="1"/>
  <c r="N197" i="8"/>
  <c r="M197" i="8"/>
  <c r="O196" i="8"/>
  <c r="R196" i="8" s="1"/>
  <c r="N196" i="8"/>
  <c r="M196" i="8"/>
  <c r="O195" i="8"/>
  <c r="R195" i="8" s="1"/>
  <c r="N195" i="8"/>
  <c r="M195" i="8"/>
  <c r="O194" i="8"/>
  <c r="R194" i="8" s="1"/>
  <c r="N194" i="8"/>
  <c r="M194" i="8"/>
  <c r="O193" i="8"/>
  <c r="R193" i="8" s="1"/>
  <c r="N193" i="8"/>
  <c r="M193" i="8"/>
  <c r="O192" i="8"/>
  <c r="R192" i="8" s="1"/>
  <c r="N192" i="8"/>
  <c r="M192" i="8"/>
  <c r="O191" i="8"/>
  <c r="R191" i="8" s="1"/>
  <c r="N191" i="8"/>
  <c r="M191" i="8"/>
  <c r="O190" i="8"/>
  <c r="R190" i="8" s="1"/>
  <c r="N190" i="8"/>
  <c r="M190" i="8"/>
  <c r="O189" i="8"/>
  <c r="R189" i="8" s="1"/>
  <c r="N189" i="8"/>
  <c r="M189" i="8"/>
  <c r="O188" i="8"/>
  <c r="R188" i="8" s="1"/>
  <c r="N188" i="8"/>
  <c r="M188" i="8"/>
  <c r="O187" i="8"/>
  <c r="R187" i="8" s="1"/>
  <c r="N187" i="8"/>
  <c r="M187" i="8"/>
  <c r="O186" i="8"/>
  <c r="R186" i="8" s="1"/>
  <c r="N186" i="8"/>
  <c r="M186" i="8"/>
  <c r="O185" i="8"/>
  <c r="R185" i="8" s="1"/>
  <c r="N185" i="8"/>
  <c r="M185" i="8"/>
  <c r="O184" i="8"/>
  <c r="R184" i="8" s="1"/>
  <c r="N184" i="8"/>
  <c r="M184" i="8"/>
  <c r="O183" i="8"/>
  <c r="R183" i="8" s="1"/>
  <c r="N183" i="8"/>
  <c r="M183" i="8"/>
  <c r="O182" i="8"/>
  <c r="R182" i="8" s="1"/>
  <c r="N182" i="8"/>
  <c r="M182" i="8"/>
  <c r="O181" i="8"/>
  <c r="R181" i="8" s="1"/>
  <c r="N181" i="8"/>
  <c r="M181" i="8"/>
  <c r="O180" i="8"/>
  <c r="R180" i="8" s="1"/>
  <c r="N180" i="8"/>
  <c r="M180" i="8"/>
  <c r="O179" i="8"/>
  <c r="R179" i="8" s="1"/>
  <c r="N179" i="8"/>
  <c r="M179" i="8"/>
  <c r="O178" i="8"/>
  <c r="R178" i="8" s="1"/>
  <c r="N178" i="8"/>
  <c r="M178" i="8"/>
  <c r="O177" i="8"/>
  <c r="R177" i="8" s="1"/>
  <c r="N177" i="8"/>
  <c r="M177" i="8"/>
  <c r="O176" i="8"/>
  <c r="R176" i="8" s="1"/>
  <c r="N176" i="8"/>
  <c r="M176" i="8"/>
  <c r="O175" i="8"/>
  <c r="R175" i="8" s="1"/>
  <c r="N175" i="8"/>
  <c r="M175" i="8"/>
  <c r="O174" i="8"/>
  <c r="R174" i="8" s="1"/>
  <c r="N174" i="8"/>
  <c r="N204" i="8" s="1"/>
  <c r="C11" i="36" s="1"/>
  <c r="M174" i="8"/>
  <c r="L164" i="8"/>
  <c r="O161" i="8"/>
  <c r="R161" i="8" s="1"/>
  <c r="N161" i="8"/>
  <c r="M161" i="8"/>
  <c r="O160" i="8"/>
  <c r="R160" i="8" s="1"/>
  <c r="N160" i="8"/>
  <c r="M160" i="8"/>
  <c r="O159" i="8"/>
  <c r="R159" i="8" s="1"/>
  <c r="N159" i="8"/>
  <c r="M159" i="8"/>
  <c r="O158" i="8"/>
  <c r="R158" i="8" s="1"/>
  <c r="N158" i="8"/>
  <c r="M158" i="8"/>
  <c r="O157" i="8"/>
  <c r="R157" i="8" s="1"/>
  <c r="N157" i="8"/>
  <c r="M157" i="8"/>
  <c r="O156" i="8"/>
  <c r="R156" i="8" s="1"/>
  <c r="N156" i="8"/>
  <c r="M156" i="8"/>
  <c r="O155" i="8"/>
  <c r="R155" i="8" s="1"/>
  <c r="N155" i="8"/>
  <c r="M155" i="8"/>
  <c r="O154" i="8"/>
  <c r="R154" i="8" s="1"/>
  <c r="N154" i="8"/>
  <c r="M154" i="8"/>
  <c r="O153" i="8"/>
  <c r="R153" i="8" s="1"/>
  <c r="N153" i="8"/>
  <c r="M153" i="8"/>
  <c r="O152" i="8"/>
  <c r="R152" i="8" s="1"/>
  <c r="N152" i="8"/>
  <c r="M152" i="8"/>
  <c r="O151" i="8"/>
  <c r="R151" i="8" s="1"/>
  <c r="N151" i="8"/>
  <c r="M151" i="8"/>
  <c r="O150" i="8"/>
  <c r="R150" i="8" s="1"/>
  <c r="N150" i="8"/>
  <c r="M150" i="8"/>
  <c r="O149" i="8"/>
  <c r="R149" i="8" s="1"/>
  <c r="N149" i="8"/>
  <c r="M149" i="8"/>
  <c r="O148" i="8"/>
  <c r="R148" i="8" s="1"/>
  <c r="N148" i="8"/>
  <c r="M148" i="8"/>
  <c r="O147" i="8"/>
  <c r="R147" i="8" s="1"/>
  <c r="N147" i="8"/>
  <c r="M147" i="8"/>
  <c r="O146" i="8"/>
  <c r="R146" i="8" s="1"/>
  <c r="N146" i="8"/>
  <c r="M146" i="8"/>
  <c r="O145" i="8"/>
  <c r="R145" i="8" s="1"/>
  <c r="N145" i="8"/>
  <c r="M145" i="8"/>
  <c r="O144" i="8"/>
  <c r="R144" i="8" s="1"/>
  <c r="N144" i="8"/>
  <c r="M144" i="8"/>
  <c r="O143" i="8"/>
  <c r="R143" i="8" s="1"/>
  <c r="N143" i="8"/>
  <c r="M143" i="8"/>
  <c r="O142" i="8"/>
  <c r="R142" i="8" s="1"/>
  <c r="N142" i="8"/>
  <c r="M142" i="8"/>
  <c r="L131" i="8"/>
  <c r="O128" i="8"/>
  <c r="R128" i="8" s="1"/>
  <c r="N128" i="8"/>
  <c r="M128" i="8"/>
  <c r="O127" i="8"/>
  <c r="R127" i="8" s="1"/>
  <c r="N127" i="8"/>
  <c r="M127" i="8"/>
  <c r="O126" i="8"/>
  <c r="R126" i="8" s="1"/>
  <c r="N126" i="8"/>
  <c r="M126" i="8"/>
  <c r="O125" i="8"/>
  <c r="R125" i="8" s="1"/>
  <c r="N125" i="8"/>
  <c r="M125" i="8"/>
  <c r="O124" i="8"/>
  <c r="R124" i="8" s="1"/>
  <c r="N124" i="8"/>
  <c r="M124" i="8"/>
  <c r="O123" i="8"/>
  <c r="R123" i="8" s="1"/>
  <c r="N123" i="8"/>
  <c r="M123" i="8"/>
  <c r="O122" i="8"/>
  <c r="R122" i="8" s="1"/>
  <c r="N122" i="8"/>
  <c r="M122" i="8"/>
  <c r="O121" i="8"/>
  <c r="R121" i="8" s="1"/>
  <c r="N121" i="8"/>
  <c r="M121" i="8"/>
  <c r="O120" i="8"/>
  <c r="R120" i="8" s="1"/>
  <c r="N120" i="8"/>
  <c r="M120" i="8"/>
  <c r="O119" i="8"/>
  <c r="R119" i="8" s="1"/>
  <c r="N119" i="8"/>
  <c r="M119" i="8"/>
  <c r="O118" i="8"/>
  <c r="R118" i="8" s="1"/>
  <c r="N118" i="8"/>
  <c r="M118" i="8"/>
  <c r="O117" i="8"/>
  <c r="R117" i="8" s="1"/>
  <c r="N117" i="8"/>
  <c r="M117" i="8"/>
  <c r="O116" i="8"/>
  <c r="R116" i="8" s="1"/>
  <c r="N116" i="8"/>
  <c r="M116" i="8"/>
  <c r="O115" i="8"/>
  <c r="R115" i="8" s="1"/>
  <c r="N115" i="8"/>
  <c r="M115" i="8"/>
  <c r="O114" i="8"/>
  <c r="R114" i="8" s="1"/>
  <c r="N114" i="8"/>
  <c r="M114" i="8"/>
  <c r="O113" i="8"/>
  <c r="R113" i="8" s="1"/>
  <c r="N113" i="8"/>
  <c r="M113" i="8"/>
  <c r="O112" i="8"/>
  <c r="R112" i="8" s="1"/>
  <c r="N112" i="8"/>
  <c r="M112" i="8"/>
  <c r="O111" i="8"/>
  <c r="R111" i="8" s="1"/>
  <c r="N111" i="8"/>
  <c r="M111" i="8"/>
  <c r="O110" i="8"/>
  <c r="R110" i="8" s="1"/>
  <c r="N110" i="8"/>
  <c r="N131" i="8" s="1"/>
  <c r="C12" i="3" s="1"/>
  <c r="M110" i="8"/>
  <c r="L101" i="8"/>
  <c r="O98" i="8"/>
  <c r="R98" i="8" s="1"/>
  <c r="N98" i="8"/>
  <c r="M98" i="8"/>
  <c r="O97" i="8"/>
  <c r="R97" i="8" s="1"/>
  <c r="N97" i="8"/>
  <c r="M97" i="8"/>
  <c r="O96" i="8"/>
  <c r="R96" i="8" s="1"/>
  <c r="N96" i="8"/>
  <c r="M96" i="8"/>
  <c r="O95" i="8"/>
  <c r="R95" i="8" s="1"/>
  <c r="N95" i="8"/>
  <c r="M95" i="8"/>
  <c r="O94" i="8"/>
  <c r="R94" i="8" s="1"/>
  <c r="N94" i="8"/>
  <c r="M94" i="8"/>
  <c r="O93" i="8"/>
  <c r="R93" i="8" s="1"/>
  <c r="N93" i="8"/>
  <c r="M93" i="8"/>
  <c r="O92" i="8"/>
  <c r="R92" i="8" s="1"/>
  <c r="N92" i="8"/>
  <c r="M92" i="8"/>
  <c r="O91" i="8"/>
  <c r="R91" i="8" s="1"/>
  <c r="N91" i="8"/>
  <c r="M91" i="8"/>
  <c r="O90" i="8"/>
  <c r="R90" i="8" s="1"/>
  <c r="N90" i="8"/>
  <c r="M90" i="8"/>
  <c r="O89" i="8"/>
  <c r="R89" i="8" s="1"/>
  <c r="N89" i="8"/>
  <c r="M89" i="8"/>
  <c r="O88" i="8"/>
  <c r="R88" i="8" s="1"/>
  <c r="N88" i="8"/>
  <c r="M88" i="8"/>
  <c r="O87" i="8"/>
  <c r="R87" i="8" s="1"/>
  <c r="N87" i="8"/>
  <c r="M87" i="8"/>
  <c r="O86" i="8"/>
  <c r="R86" i="8" s="1"/>
  <c r="N86" i="8"/>
  <c r="M86" i="8"/>
  <c r="O85" i="8"/>
  <c r="R85" i="8" s="1"/>
  <c r="N85" i="8"/>
  <c r="M85" i="8"/>
  <c r="O84" i="8"/>
  <c r="R84" i="8" s="1"/>
  <c r="N84" i="8"/>
  <c r="M84" i="8"/>
  <c r="O83" i="8"/>
  <c r="R83" i="8" s="1"/>
  <c r="N83" i="8"/>
  <c r="M83" i="8"/>
  <c r="O82" i="8"/>
  <c r="R82" i="8" s="1"/>
  <c r="N82" i="8"/>
  <c r="M82" i="8"/>
  <c r="O81" i="8"/>
  <c r="R81" i="8" s="1"/>
  <c r="N81" i="8"/>
  <c r="M81" i="8"/>
  <c r="O80" i="8"/>
  <c r="R80" i="8" s="1"/>
  <c r="N80" i="8"/>
  <c r="N101" i="8" s="1"/>
  <c r="C13" i="4" s="1"/>
  <c r="M80" i="8"/>
  <c r="M101" i="8" s="1"/>
  <c r="M103" i="8" s="1"/>
  <c r="L73" i="8"/>
  <c r="O70" i="8"/>
  <c r="R70" i="8" s="1"/>
  <c r="T70" i="8" s="1"/>
  <c r="N70" i="8"/>
  <c r="M70" i="8"/>
  <c r="O69" i="8"/>
  <c r="P69" i="8" s="1"/>
  <c r="N69" i="8"/>
  <c r="M69" i="8"/>
  <c r="R68" i="8"/>
  <c r="T68" i="8" s="1"/>
  <c r="Q68" i="8"/>
  <c r="O68" i="8"/>
  <c r="P68" i="8" s="1"/>
  <c r="N68" i="8"/>
  <c r="M68" i="8"/>
  <c r="O67" i="8"/>
  <c r="P67" i="8" s="1"/>
  <c r="N67" i="8"/>
  <c r="M67" i="8"/>
  <c r="R66" i="8"/>
  <c r="T66" i="8" s="1"/>
  <c r="Q66" i="8"/>
  <c r="O66" i="8"/>
  <c r="P66" i="8" s="1"/>
  <c r="N66" i="8"/>
  <c r="M66" i="8"/>
  <c r="O65" i="8"/>
  <c r="R65" i="8" s="1"/>
  <c r="T65" i="8" s="1"/>
  <c r="N65" i="8"/>
  <c r="M65" i="8"/>
  <c r="R64" i="8"/>
  <c r="T64" i="8" s="1"/>
  <c r="Q64" i="8"/>
  <c r="O64" i="8"/>
  <c r="P64" i="8" s="1"/>
  <c r="N64" i="8"/>
  <c r="M64" i="8"/>
  <c r="O63" i="8"/>
  <c r="R63" i="8" s="1"/>
  <c r="T63" i="8" s="1"/>
  <c r="N63" i="8"/>
  <c r="M63" i="8"/>
  <c r="R62" i="8"/>
  <c r="T62" i="8" s="1"/>
  <c r="Q62" i="8"/>
  <c r="O62" i="8"/>
  <c r="P62" i="8" s="1"/>
  <c r="N62" i="8"/>
  <c r="M62" i="8"/>
  <c r="O61" i="8"/>
  <c r="R61" i="8" s="1"/>
  <c r="T61" i="8" s="1"/>
  <c r="N61" i="8"/>
  <c r="M61" i="8"/>
  <c r="R60" i="8"/>
  <c r="T60" i="8" s="1"/>
  <c r="Q60" i="8"/>
  <c r="O60" i="8"/>
  <c r="P60" i="8" s="1"/>
  <c r="N60" i="8"/>
  <c r="M60" i="8"/>
  <c r="O59" i="8"/>
  <c r="R59" i="8" s="1"/>
  <c r="T59" i="8" s="1"/>
  <c r="N59" i="8"/>
  <c r="M59" i="8"/>
  <c r="R58" i="8"/>
  <c r="T58" i="8" s="1"/>
  <c r="Q58" i="8"/>
  <c r="O58" i="8"/>
  <c r="P58" i="8" s="1"/>
  <c r="N58" i="8"/>
  <c r="M58" i="8"/>
  <c r="O57" i="8"/>
  <c r="R57" i="8" s="1"/>
  <c r="T57" i="8" s="1"/>
  <c r="N57" i="8"/>
  <c r="M57" i="8"/>
  <c r="R56" i="8"/>
  <c r="T56" i="8" s="1"/>
  <c r="O56" i="8"/>
  <c r="Q56" i="8" s="1"/>
  <c r="N56" i="8"/>
  <c r="M56" i="8"/>
  <c r="R55" i="8"/>
  <c r="T55" i="8" s="1"/>
  <c r="Q55" i="8"/>
  <c r="P55" i="8"/>
  <c r="O55" i="8"/>
  <c r="N55" i="8"/>
  <c r="M55" i="8"/>
  <c r="O54" i="8"/>
  <c r="R54" i="8" s="1"/>
  <c r="T54" i="8" s="1"/>
  <c r="N54" i="8"/>
  <c r="M54" i="8"/>
  <c r="O53" i="8"/>
  <c r="R53" i="8" s="1"/>
  <c r="T53" i="8" s="1"/>
  <c r="N53" i="8"/>
  <c r="M53" i="8"/>
  <c r="R52" i="8"/>
  <c r="T52" i="8" s="1"/>
  <c r="Q52" i="8"/>
  <c r="P52" i="8"/>
  <c r="O52" i="8"/>
  <c r="N52" i="8"/>
  <c r="M52" i="8"/>
  <c r="M73" i="8" s="1"/>
  <c r="B11" i="5" s="1"/>
  <c r="K28" i="5" s="1"/>
  <c r="L46" i="8"/>
  <c r="O44" i="8"/>
  <c r="P44" i="8" s="1"/>
  <c r="N44" i="8"/>
  <c r="M44" i="8"/>
  <c r="O43" i="8"/>
  <c r="P43" i="8" s="1"/>
  <c r="N43" i="8"/>
  <c r="M43" i="8"/>
  <c r="O42" i="8"/>
  <c r="P42" i="8" s="1"/>
  <c r="N42" i="8"/>
  <c r="M42" i="8"/>
  <c r="O41" i="8"/>
  <c r="P41" i="8" s="1"/>
  <c r="N41" i="8"/>
  <c r="M41" i="8"/>
  <c r="O40" i="8"/>
  <c r="P40" i="8" s="1"/>
  <c r="N40" i="8"/>
  <c r="M40" i="8"/>
  <c r="O39" i="8"/>
  <c r="P39" i="8" s="1"/>
  <c r="N39" i="8"/>
  <c r="M39" i="8"/>
  <c r="Q38" i="8"/>
  <c r="O38" i="8"/>
  <c r="P38" i="8" s="1"/>
  <c r="N38" i="8"/>
  <c r="M38" i="8"/>
  <c r="Q37" i="8"/>
  <c r="O37" i="8"/>
  <c r="P37" i="8" s="1"/>
  <c r="N37" i="8"/>
  <c r="M37" i="8"/>
  <c r="Q36" i="8"/>
  <c r="O36" i="8"/>
  <c r="P36" i="8" s="1"/>
  <c r="N36" i="8"/>
  <c r="M36" i="8"/>
  <c r="Q35" i="8"/>
  <c r="O35" i="8"/>
  <c r="P35" i="8" s="1"/>
  <c r="N35" i="8"/>
  <c r="M35" i="8"/>
  <c r="Q34" i="8"/>
  <c r="O34" i="8"/>
  <c r="P34" i="8" s="1"/>
  <c r="N34" i="8"/>
  <c r="M34" i="8"/>
  <c r="Q33" i="8"/>
  <c r="O33" i="8"/>
  <c r="P33" i="8" s="1"/>
  <c r="N33" i="8"/>
  <c r="M33" i="8"/>
  <c r="Q32" i="8"/>
  <c r="O32" i="8"/>
  <c r="P32" i="8" s="1"/>
  <c r="N32" i="8"/>
  <c r="M32" i="8"/>
  <c r="O31" i="8"/>
  <c r="P31" i="8" s="1"/>
  <c r="N31" i="8"/>
  <c r="M31" i="8"/>
  <c r="O30" i="8"/>
  <c r="P30" i="8" s="1"/>
  <c r="N30" i="8"/>
  <c r="M30" i="8"/>
  <c r="O29" i="8"/>
  <c r="P29" i="8" s="1"/>
  <c r="N29" i="8"/>
  <c r="M29" i="8"/>
  <c r="O28" i="8"/>
  <c r="P28" i="8" s="1"/>
  <c r="N28" i="8"/>
  <c r="M28" i="8"/>
  <c r="O27" i="8"/>
  <c r="P27" i="8" s="1"/>
  <c r="N27" i="8"/>
  <c r="M27" i="8"/>
  <c r="O26" i="8"/>
  <c r="P26" i="8" s="1"/>
  <c r="N26" i="8"/>
  <c r="M26" i="8"/>
  <c r="O25" i="8"/>
  <c r="P25" i="8" s="1"/>
  <c r="N25" i="8"/>
  <c r="M25" i="8"/>
  <c r="O24" i="8"/>
  <c r="P24" i="8" s="1"/>
  <c r="N24" i="8"/>
  <c r="M24" i="8"/>
  <c r="O23" i="8"/>
  <c r="O46" i="8" s="1"/>
  <c r="N23" i="8"/>
  <c r="M23" i="8"/>
  <c r="L19" i="8"/>
  <c r="O18" i="8"/>
  <c r="Q18" i="8" s="1"/>
  <c r="N18" i="8"/>
  <c r="M18" i="8"/>
  <c r="R17" i="8"/>
  <c r="S17" i="8" s="1"/>
  <c r="P17" i="8"/>
  <c r="O17" i="8"/>
  <c r="Q17" i="8" s="1"/>
  <c r="N17" i="8"/>
  <c r="M17" i="8"/>
  <c r="O16" i="8"/>
  <c r="Q16" i="8" s="1"/>
  <c r="N16" i="8"/>
  <c r="M16" i="8"/>
  <c r="R15" i="8"/>
  <c r="S15" i="8" s="1"/>
  <c r="O15" i="8"/>
  <c r="Q15" i="8" s="1"/>
  <c r="N15" i="8"/>
  <c r="M15" i="8"/>
  <c r="O14" i="8"/>
  <c r="Q14" i="8" s="1"/>
  <c r="N14" i="8"/>
  <c r="M14" i="8"/>
  <c r="R13" i="8"/>
  <c r="S13" i="8" s="1"/>
  <c r="O13" i="8"/>
  <c r="Q13" i="8" s="1"/>
  <c r="N13" i="8"/>
  <c r="M13" i="8"/>
  <c r="O12" i="8"/>
  <c r="Q12" i="8" s="1"/>
  <c r="N12" i="8"/>
  <c r="M12" i="8"/>
  <c r="R11" i="8"/>
  <c r="S11" i="8" s="1"/>
  <c r="O11" i="8"/>
  <c r="Q11" i="8" s="1"/>
  <c r="N11" i="8"/>
  <c r="M11" i="8"/>
  <c r="O10" i="8"/>
  <c r="Q10" i="8" s="1"/>
  <c r="N10" i="8"/>
  <c r="M10" i="8"/>
  <c r="R9" i="8"/>
  <c r="S9" i="8" s="1"/>
  <c r="O9" i="8"/>
  <c r="Q9" i="8" s="1"/>
  <c r="N9" i="8"/>
  <c r="M9" i="8"/>
  <c r="O8" i="8"/>
  <c r="Q8" i="8" s="1"/>
  <c r="N8" i="8"/>
  <c r="M8" i="8"/>
  <c r="R7" i="8"/>
  <c r="S7" i="8" s="1"/>
  <c r="O7" i="8"/>
  <c r="Q7" i="8" s="1"/>
  <c r="N7" i="8"/>
  <c r="M7" i="8"/>
  <c r="O6" i="8"/>
  <c r="Q6" i="8" s="1"/>
  <c r="N6" i="8"/>
  <c r="M6" i="8"/>
  <c r="O5" i="8"/>
  <c r="Q5" i="8" s="1"/>
  <c r="N5" i="8"/>
  <c r="M5" i="8"/>
  <c r="R4" i="8"/>
  <c r="S4" i="8" s="1"/>
  <c r="O4" i="8"/>
  <c r="Q4" i="8" s="1"/>
  <c r="N4" i="8"/>
  <c r="M4" i="8"/>
  <c r="O3" i="8"/>
  <c r="Q3" i="8" s="1"/>
  <c r="N3" i="8"/>
  <c r="M3" i="8"/>
  <c r="O2" i="8"/>
  <c r="Q2" i="8" s="1"/>
  <c r="N2" i="8"/>
  <c r="N19" i="8" s="1"/>
  <c r="M2" i="8"/>
  <c r="U706" i="7"/>
  <c r="O703" i="7"/>
  <c r="Q703" i="7" s="1"/>
  <c r="L702" i="7"/>
  <c r="M702" i="7" s="1"/>
  <c r="O700" i="7"/>
  <c r="Q700" i="7" s="1"/>
  <c r="L699" i="7"/>
  <c r="N700" i="7" s="1"/>
  <c r="O697" i="7"/>
  <c r="Q697" i="7" s="1"/>
  <c r="L696" i="7"/>
  <c r="O694" i="7"/>
  <c r="L693" i="7"/>
  <c r="O691" i="7"/>
  <c r="P690" i="7" s="1"/>
  <c r="L690" i="7"/>
  <c r="M690" i="7" s="1"/>
  <c r="O688" i="7"/>
  <c r="Q688" i="7" s="1"/>
  <c r="L687" i="7"/>
  <c r="N688" i="7" s="1"/>
  <c r="O685" i="7"/>
  <c r="Q685" i="7" s="1"/>
  <c r="L684" i="7"/>
  <c r="O682" i="7"/>
  <c r="R682" i="7" s="1"/>
  <c r="L681" i="7"/>
  <c r="N682" i="7" s="1"/>
  <c r="O679" i="7"/>
  <c r="L678" i="7"/>
  <c r="M678" i="7" s="1"/>
  <c r="O676" i="7"/>
  <c r="Q676" i="7" s="1"/>
  <c r="L675" i="7"/>
  <c r="N676" i="7" s="1"/>
  <c r="O673" i="7"/>
  <c r="L672" i="7"/>
  <c r="O670" i="7"/>
  <c r="R670" i="7" s="1"/>
  <c r="L669" i="7"/>
  <c r="N670" i="7" s="1"/>
  <c r="O667" i="7"/>
  <c r="Q667" i="7" s="1"/>
  <c r="L666" i="7"/>
  <c r="M666" i="7" s="1"/>
  <c r="O664" i="7"/>
  <c r="Q664" i="7" s="1"/>
  <c r="L663" i="7"/>
  <c r="O661" i="7"/>
  <c r="Q661" i="7" s="1"/>
  <c r="L660" i="7"/>
  <c r="O658" i="7"/>
  <c r="L657" i="7"/>
  <c r="N658" i="7" s="1"/>
  <c r="O655" i="7"/>
  <c r="P654" i="7" s="1"/>
  <c r="L654" i="7"/>
  <c r="M654" i="7" s="1"/>
  <c r="O652" i="7"/>
  <c r="Q652" i="7" s="1"/>
  <c r="L651" i="7"/>
  <c r="O649" i="7"/>
  <c r="Q649" i="7" s="1"/>
  <c r="L648" i="7"/>
  <c r="O646" i="7"/>
  <c r="L645" i="7"/>
  <c r="N646" i="7" s="1"/>
  <c r="O643" i="7"/>
  <c r="P642" i="7" s="1"/>
  <c r="L642" i="7"/>
  <c r="M642" i="7" s="1"/>
  <c r="O640" i="7"/>
  <c r="Q640" i="7" s="1"/>
  <c r="L639" i="7"/>
  <c r="N640" i="7" s="1"/>
  <c r="O637" i="7"/>
  <c r="P636" i="7" s="1"/>
  <c r="L636" i="7"/>
  <c r="N637" i="7" s="1"/>
  <c r="O634" i="7"/>
  <c r="L633" i="7"/>
  <c r="N634" i="7" s="1"/>
  <c r="O631" i="7"/>
  <c r="Q631" i="7" s="1"/>
  <c r="L630" i="7"/>
  <c r="M630" i="7" s="1"/>
  <c r="O628" i="7"/>
  <c r="Q628" i="7" s="1"/>
  <c r="L627" i="7"/>
  <c r="O625" i="7"/>
  <c r="Q625" i="7" s="1"/>
  <c r="L624" i="7"/>
  <c r="O622" i="7"/>
  <c r="L621" i="7"/>
  <c r="N622" i="7" s="1"/>
  <c r="O619" i="7"/>
  <c r="Q619" i="7" s="1"/>
  <c r="L618" i="7"/>
  <c r="M618" i="7" s="1"/>
  <c r="U606" i="7"/>
  <c r="O603" i="7"/>
  <c r="Q603" i="7" s="1"/>
  <c r="L602" i="7"/>
  <c r="O600" i="7"/>
  <c r="Q600" i="7" s="1"/>
  <c r="L599" i="7"/>
  <c r="N600" i="7" s="1"/>
  <c r="O597" i="7"/>
  <c r="L596" i="7"/>
  <c r="O594" i="7"/>
  <c r="Q594" i="7" s="1"/>
  <c r="L593" i="7"/>
  <c r="M593" i="7" s="1"/>
  <c r="O591" i="7"/>
  <c r="Q591" i="7" s="1"/>
  <c r="L590" i="7"/>
  <c r="N591" i="7" s="1"/>
  <c r="O588" i="7"/>
  <c r="Q588" i="7" s="1"/>
  <c r="L587" i="7"/>
  <c r="N588" i="7" s="1"/>
  <c r="O585" i="7"/>
  <c r="L584" i="7"/>
  <c r="O582" i="7"/>
  <c r="Q582" i="7" s="1"/>
  <c r="L581" i="7"/>
  <c r="M581" i="7" s="1"/>
  <c r="O579" i="7"/>
  <c r="Q579" i="7" s="1"/>
  <c r="L578" i="7"/>
  <c r="O576" i="7"/>
  <c r="Q576" i="7" s="1"/>
  <c r="L575" i="7"/>
  <c r="N576" i="7" s="1"/>
  <c r="O573" i="7"/>
  <c r="L572" i="7"/>
  <c r="O570" i="7"/>
  <c r="Q570" i="7" s="1"/>
  <c r="L569" i="7"/>
  <c r="M569" i="7" s="1"/>
  <c r="O567" i="7"/>
  <c r="Q567" i="7" s="1"/>
  <c r="L566" i="7"/>
  <c r="N567" i="7" s="1"/>
  <c r="O564" i="7"/>
  <c r="Q564" i="7" s="1"/>
  <c r="L563" i="7"/>
  <c r="N564" i="7" s="1"/>
  <c r="O561" i="7"/>
  <c r="L560" i="7"/>
  <c r="O558" i="7"/>
  <c r="Q558" i="7" s="1"/>
  <c r="L557" i="7"/>
  <c r="M557" i="7" s="1"/>
  <c r="O555" i="7"/>
  <c r="Q555" i="7" s="1"/>
  <c r="L554" i="7"/>
  <c r="O552" i="7"/>
  <c r="Q552" i="7" s="1"/>
  <c r="N552" i="7"/>
  <c r="P551" i="7"/>
  <c r="L551" i="7"/>
  <c r="O549" i="7"/>
  <c r="L548" i="7"/>
  <c r="O546" i="7"/>
  <c r="Q546" i="7" s="1"/>
  <c r="L545" i="7"/>
  <c r="M545" i="7" s="1"/>
  <c r="O543" i="7"/>
  <c r="Q543" i="7" s="1"/>
  <c r="L542" i="7"/>
  <c r="N543" i="7" s="1"/>
  <c r="O540" i="7"/>
  <c r="Q540" i="7" s="1"/>
  <c r="L539" i="7"/>
  <c r="N540" i="7" s="1"/>
  <c r="O537" i="7"/>
  <c r="L536" i="7"/>
  <c r="N537" i="7" s="1"/>
  <c r="O534" i="7"/>
  <c r="L533" i="7"/>
  <c r="N534" i="7" s="1"/>
  <c r="O531" i="7"/>
  <c r="L530" i="7"/>
  <c r="N531" i="7" s="1"/>
  <c r="O528" i="7"/>
  <c r="P527" i="7" s="1"/>
  <c r="L527" i="7"/>
  <c r="N528" i="7" s="1"/>
  <c r="O525" i="7"/>
  <c r="L524" i="7"/>
  <c r="N525" i="7" s="1"/>
  <c r="O522" i="7"/>
  <c r="L521" i="7"/>
  <c r="N522" i="7" s="1"/>
  <c r="O519" i="7"/>
  <c r="Q519" i="7" s="1"/>
  <c r="AG518" i="7"/>
  <c r="L518" i="7" s="1"/>
  <c r="O516" i="7"/>
  <c r="Q516" i="7" s="1"/>
  <c r="AG515" i="7"/>
  <c r="L515" i="7" s="1"/>
  <c r="O513" i="7"/>
  <c r="Q513" i="7" s="1"/>
  <c r="AG512" i="7"/>
  <c r="L512" i="7" s="1"/>
  <c r="O510" i="7"/>
  <c r="AK509" i="7"/>
  <c r="AJ509" i="7"/>
  <c r="O507" i="7"/>
  <c r="Q507" i="7" s="1"/>
  <c r="L506" i="7"/>
  <c r="N507" i="7" s="1"/>
  <c r="O504" i="7"/>
  <c r="L503" i="7"/>
  <c r="N504" i="7" s="1"/>
  <c r="O501" i="7"/>
  <c r="Q501" i="7" s="1"/>
  <c r="L500" i="7"/>
  <c r="O498" i="7"/>
  <c r="L497" i="7"/>
  <c r="O495" i="7"/>
  <c r="Q495" i="7" s="1"/>
  <c r="L494" i="7"/>
  <c r="N495" i="7" s="1"/>
  <c r="O492" i="7"/>
  <c r="L491" i="7"/>
  <c r="O489" i="7"/>
  <c r="Q489" i="7" s="1"/>
  <c r="L488" i="7"/>
  <c r="N489" i="7" s="1"/>
  <c r="O486" i="7"/>
  <c r="L485" i="7"/>
  <c r="N486" i="7" s="1"/>
  <c r="O483" i="7"/>
  <c r="Q483" i="7" s="1"/>
  <c r="AE482" i="7"/>
  <c r="AD482" i="7"/>
  <c r="AB482" i="7"/>
  <c r="O480" i="7"/>
  <c r="Q480" i="7" s="1"/>
  <c r="L479" i="7"/>
  <c r="N480" i="7" s="1"/>
  <c r="O477" i="7"/>
  <c r="R477" i="7" s="1"/>
  <c r="T477" i="7" s="1"/>
  <c r="L476" i="7"/>
  <c r="N477" i="7" s="1"/>
  <c r="O474" i="7"/>
  <c r="L473" i="7"/>
  <c r="N474" i="7" s="1"/>
  <c r="O471" i="7"/>
  <c r="L470" i="7"/>
  <c r="N471" i="7" s="1"/>
  <c r="O468" i="7"/>
  <c r="Q468" i="7" s="1"/>
  <c r="L467" i="7"/>
  <c r="N468" i="7" s="1"/>
  <c r="U459" i="7"/>
  <c r="O456" i="7"/>
  <c r="L455" i="7"/>
  <c r="N456" i="7" s="1"/>
  <c r="O453" i="7"/>
  <c r="P452" i="7" s="1"/>
  <c r="L452" i="7"/>
  <c r="O450" i="7"/>
  <c r="L449" i="7"/>
  <c r="N450" i="7" s="1"/>
  <c r="O447" i="7"/>
  <c r="P446" i="7" s="1"/>
  <c r="L446" i="7"/>
  <c r="M446" i="7" s="1"/>
  <c r="O444" i="7"/>
  <c r="Q444" i="7" s="1"/>
  <c r="L443" i="7"/>
  <c r="N444" i="7" s="1"/>
  <c r="O441" i="7"/>
  <c r="P440" i="7" s="1"/>
  <c r="L440" i="7"/>
  <c r="O438" i="7"/>
  <c r="L437" i="7"/>
  <c r="N438" i="7" s="1"/>
  <c r="O435" i="7"/>
  <c r="Q435" i="7" s="1"/>
  <c r="L434" i="7"/>
  <c r="M434" i="7" s="1"/>
  <c r="O432" i="7"/>
  <c r="M431" i="7"/>
  <c r="L431" i="7"/>
  <c r="N432" i="7" s="1"/>
  <c r="O429" i="7"/>
  <c r="Q429" i="7" s="1"/>
  <c r="L428" i="7"/>
  <c r="O426" i="7"/>
  <c r="L425" i="7"/>
  <c r="N426" i="7" s="1"/>
  <c r="O423" i="7"/>
  <c r="Q423" i="7" s="1"/>
  <c r="P422" i="7"/>
  <c r="L422" i="7"/>
  <c r="M422" i="7" s="1"/>
  <c r="O420" i="7"/>
  <c r="Q420" i="7" s="1"/>
  <c r="L419" i="7"/>
  <c r="M419" i="7" s="1"/>
  <c r="O417" i="7"/>
  <c r="Q417" i="7" s="1"/>
  <c r="P416" i="7"/>
  <c r="L416" i="7"/>
  <c r="O414" i="7"/>
  <c r="L413" i="7"/>
  <c r="O411" i="7"/>
  <c r="Q411" i="7" s="1"/>
  <c r="L410" i="7"/>
  <c r="M410" i="7" s="1"/>
  <c r="O408" i="7"/>
  <c r="Q408" i="7" s="1"/>
  <c r="L407" i="7"/>
  <c r="Q405" i="7"/>
  <c r="O405" i="7"/>
  <c r="P404" i="7" s="1"/>
  <c r="L404" i="7"/>
  <c r="R405" i="7" s="1"/>
  <c r="O402" i="7"/>
  <c r="R402" i="7" s="1"/>
  <c r="L401" i="7"/>
  <c r="N402" i="7" s="1"/>
  <c r="O399" i="7"/>
  <c r="P398" i="7" s="1"/>
  <c r="L398" i="7"/>
  <c r="M398" i="7" s="1"/>
  <c r="O396" i="7"/>
  <c r="Q396" i="7" s="1"/>
  <c r="L395" i="7"/>
  <c r="N396" i="7" s="1"/>
  <c r="O393" i="7"/>
  <c r="P392" i="7" s="1"/>
  <c r="L392" i="7"/>
  <c r="O390" i="7"/>
  <c r="L389" i="7"/>
  <c r="N390" i="7" s="1"/>
  <c r="O387" i="7"/>
  <c r="Q387" i="7" s="1"/>
  <c r="L386" i="7"/>
  <c r="M386" i="7" s="1"/>
  <c r="O384" i="7"/>
  <c r="Q384" i="7" s="1"/>
  <c r="L383" i="7"/>
  <c r="N384" i="7" s="1"/>
  <c r="O381" i="7"/>
  <c r="P380" i="7" s="1"/>
  <c r="L380" i="7"/>
  <c r="O378" i="7"/>
  <c r="R378" i="7" s="1"/>
  <c r="M377" i="7"/>
  <c r="L377" i="7"/>
  <c r="N378" i="7" s="1"/>
  <c r="O375" i="7"/>
  <c r="Q375" i="7" s="1"/>
  <c r="L374" i="7"/>
  <c r="M374" i="7" s="1"/>
  <c r="O372" i="7"/>
  <c r="L371" i="7"/>
  <c r="N372" i="7" s="1"/>
  <c r="O369" i="7"/>
  <c r="Q369" i="7" s="1"/>
  <c r="L368" i="7"/>
  <c r="O366" i="7"/>
  <c r="L365" i="7"/>
  <c r="N366" i="7" s="1"/>
  <c r="O363" i="7"/>
  <c r="Q363" i="7" s="1"/>
  <c r="L362" i="7"/>
  <c r="M362" i="7" s="1"/>
  <c r="O360" i="7"/>
  <c r="Q360" i="7" s="1"/>
  <c r="L359" i="7"/>
  <c r="M359" i="7" s="1"/>
  <c r="O357" i="7"/>
  <c r="Q357" i="7" s="1"/>
  <c r="L356" i="7"/>
  <c r="R357" i="7" s="1"/>
  <c r="O354" i="7"/>
  <c r="L353" i="7"/>
  <c r="O351" i="7"/>
  <c r="Q351" i="7" s="1"/>
  <c r="P350" i="7"/>
  <c r="L350" i="7"/>
  <c r="M350" i="7" s="1"/>
  <c r="O348" i="7"/>
  <c r="L347" i="7"/>
  <c r="R348" i="7" s="1"/>
  <c r="S347" i="7" s="1"/>
  <c r="U337" i="7"/>
  <c r="O335" i="7"/>
  <c r="Q335" i="7" s="1"/>
  <c r="L334" i="7"/>
  <c r="O332" i="7"/>
  <c r="L331" i="7"/>
  <c r="O329" i="7"/>
  <c r="P328" i="7" s="1"/>
  <c r="L328" i="7"/>
  <c r="M328" i="7" s="1"/>
  <c r="O326" i="7"/>
  <c r="Q326" i="7" s="1"/>
  <c r="M325" i="7"/>
  <c r="L325" i="7"/>
  <c r="N326" i="7" s="1"/>
  <c r="O323" i="7"/>
  <c r="Q323" i="7" s="1"/>
  <c r="P322" i="7"/>
  <c r="L322" i="7"/>
  <c r="O320" i="7"/>
  <c r="L319" i="7"/>
  <c r="O317" i="7"/>
  <c r="P316" i="7" s="1"/>
  <c r="L316" i="7"/>
  <c r="M316" i="7" s="1"/>
  <c r="O314" i="7"/>
  <c r="Q314" i="7" s="1"/>
  <c r="L313" i="7"/>
  <c r="N314" i="7" s="1"/>
  <c r="O311" i="7"/>
  <c r="Q311" i="7" s="1"/>
  <c r="L310" i="7"/>
  <c r="O308" i="7"/>
  <c r="L307" i="7"/>
  <c r="O305" i="7"/>
  <c r="Q305" i="7" s="1"/>
  <c r="L304" i="7"/>
  <c r="M304" i="7" s="1"/>
  <c r="O302" i="7"/>
  <c r="Q302" i="7" s="1"/>
  <c r="L301" i="7"/>
  <c r="O299" i="7"/>
  <c r="P298" i="7" s="1"/>
  <c r="L298" i="7"/>
  <c r="O296" i="7"/>
  <c r="L295" i="7"/>
  <c r="N296" i="7" s="1"/>
  <c r="O293" i="7"/>
  <c r="P292" i="7" s="1"/>
  <c r="L292" i="7"/>
  <c r="M292" i="7" s="1"/>
  <c r="O290" i="7"/>
  <c r="Q290" i="7" s="1"/>
  <c r="L289" i="7"/>
  <c r="N290" i="7" s="1"/>
  <c r="O287" i="7"/>
  <c r="P286" i="7" s="1"/>
  <c r="L286" i="7"/>
  <c r="O284" i="7"/>
  <c r="R284" i="7" s="1"/>
  <c r="M283" i="7"/>
  <c r="L283" i="7"/>
  <c r="N284" i="7" s="1"/>
  <c r="O281" i="7"/>
  <c r="Q281" i="7" s="1"/>
  <c r="L280" i="7"/>
  <c r="M280" i="7" s="1"/>
  <c r="O278" i="7"/>
  <c r="L277" i="7"/>
  <c r="N278" i="7" s="1"/>
  <c r="O275" i="7"/>
  <c r="Q275" i="7" s="1"/>
  <c r="L274" i="7"/>
  <c r="O272" i="7"/>
  <c r="L271" i="7"/>
  <c r="N272" i="7" s="1"/>
  <c r="O269" i="7"/>
  <c r="Q269" i="7" s="1"/>
  <c r="P268" i="7"/>
  <c r="L268" i="7"/>
  <c r="M268" i="7" s="1"/>
  <c r="O266" i="7"/>
  <c r="Q266" i="7" s="1"/>
  <c r="L265" i="7"/>
  <c r="O263" i="7"/>
  <c r="Q263" i="7" s="1"/>
  <c r="L262" i="7"/>
  <c r="O260" i="7"/>
  <c r="L259" i="7"/>
  <c r="Q257" i="7"/>
  <c r="O257" i="7"/>
  <c r="P256" i="7"/>
  <c r="L256" i="7"/>
  <c r="M256" i="7" s="1"/>
  <c r="O254" i="7"/>
  <c r="Q254" i="7" s="1"/>
  <c r="L253" i="7"/>
  <c r="O251" i="7"/>
  <c r="P250" i="7" s="1"/>
  <c r="L250" i="7"/>
  <c r="R251" i="7" s="1"/>
  <c r="O248" i="7"/>
  <c r="L247" i="7"/>
  <c r="N248" i="7" s="1"/>
  <c r="O245" i="7"/>
  <c r="P244" i="7" s="1"/>
  <c r="L244" i="7"/>
  <c r="M244" i="7" s="1"/>
  <c r="O242" i="7"/>
  <c r="Q242" i="7" s="1"/>
  <c r="L241" i="7"/>
  <c r="N242" i="7" s="1"/>
  <c r="O239" i="7"/>
  <c r="P238" i="7" s="1"/>
  <c r="L238" i="7"/>
  <c r="O236" i="7"/>
  <c r="L235" i="7"/>
  <c r="N236" i="7" s="1"/>
  <c r="O233" i="7"/>
  <c r="Q233" i="7" s="1"/>
  <c r="L232" i="7"/>
  <c r="M232" i="7" s="1"/>
  <c r="O230" i="7"/>
  <c r="L229" i="7"/>
  <c r="N230" i="7" s="1"/>
  <c r="O227" i="7"/>
  <c r="Q227" i="7" s="1"/>
  <c r="P226" i="7"/>
  <c r="L226" i="7"/>
  <c r="O224" i="7"/>
  <c r="L223" i="7"/>
  <c r="N224" i="7" s="1"/>
  <c r="O221" i="7"/>
  <c r="Q221" i="7" s="1"/>
  <c r="P220" i="7"/>
  <c r="L220" i="7"/>
  <c r="M220" i="7" s="1"/>
  <c r="O218" i="7"/>
  <c r="Q218" i="7" s="1"/>
  <c r="L217" i="7"/>
  <c r="O215" i="7"/>
  <c r="Q215" i="7" s="1"/>
  <c r="L214" i="7"/>
  <c r="O212" i="7"/>
  <c r="L211" i="7"/>
  <c r="O209" i="7"/>
  <c r="Q209" i="7" s="1"/>
  <c r="P208" i="7"/>
  <c r="L208" i="7"/>
  <c r="M208" i="7" s="1"/>
  <c r="O206" i="7"/>
  <c r="Q206" i="7" s="1"/>
  <c r="L205" i="7"/>
  <c r="R206" i="7" s="1"/>
  <c r="T206" i="7" s="1"/>
  <c r="Q203" i="7"/>
  <c r="O203" i="7"/>
  <c r="P202" i="7"/>
  <c r="L202" i="7"/>
  <c r="R203" i="7" s="1"/>
  <c r="O200" i="7"/>
  <c r="R200" i="7" s="1"/>
  <c r="L199" i="7"/>
  <c r="N200" i="7" s="1"/>
  <c r="O197" i="7"/>
  <c r="P196" i="7" s="1"/>
  <c r="L196" i="7"/>
  <c r="M196" i="7" s="1"/>
  <c r="R194" i="7"/>
  <c r="O194" i="7"/>
  <c r="Q194" i="7" s="1"/>
  <c r="L193" i="7"/>
  <c r="U185" i="7"/>
  <c r="Q182" i="7"/>
  <c r="O182" i="7"/>
  <c r="P181" i="7" s="1"/>
  <c r="L181" i="7"/>
  <c r="M181" i="7" s="1"/>
  <c r="O179" i="7"/>
  <c r="Q179" i="7" s="1"/>
  <c r="L178" i="7"/>
  <c r="O176" i="7"/>
  <c r="P175" i="7" s="1"/>
  <c r="L175" i="7"/>
  <c r="O173" i="7"/>
  <c r="L172" i="7"/>
  <c r="N173" i="7" s="1"/>
  <c r="O170" i="7"/>
  <c r="P169" i="7" s="1"/>
  <c r="L169" i="7"/>
  <c r="M169" i="7" s="1"/>
  <c r="O167" i="7"/>
  <c r="Q167" i="7" s="1"/>
  <c r="L166" i="7"/>
  <c r="N167" i="7" s="1"/>
  <c r="O164" i="7"/>
  <c r="P163" i="7" s="1"/>
  <c r="L163" i="7"/>
  <c r="O161" i="7"/>
  <c r="R161" i="7" s="1"/>
  <c r="L160" i="7"/>
  <c r="N161" i="7" s="1"/>
  <c r="O158" i="7"/>
  <c r="Q158" i="7" s="1"/>
  <c r="P157" i="7"/>
  <c r="L157" i="7"/>
  <c r="M157" i="7" s="1"/>
  <c r="O155" i="7"/>
  <c r="Q155" i="7" s="1"/>
  <c r="L154" i="7"/>
  <c r="N155" i="7" s="1"/>
  <c r="O152" i="7"/>
  <c r="P151" i="7" s="1"/>
  <c r="L151" i="7"/>
  <c r="O149" i="7"/>
  <c r="L148" i="7"/>
  <c r="N149" i="7" s="1"/>
  <c r="O146" i="7"/>
  <c r="Q146" i="7" s="1"/>
  <c r="P145" i="7"/>
  <c r="L145" i="7"/>
  <c r="M145" i="7" s="1"/>
  <c r="O143" i="7"/>
  <c r="L142" i="7"/>
  <c r="N143" i="7" s="1"/>
  <c r="O140" i="7"/>
  <c r="Q140" i="7" s="1"/>
  <c r="L139" i="7"/>
  <c r="O137" i="7"/>
  <c r="L136" i="7"/>
  <c r="N137" i="7" s="1"/>
  <c r="O134" i="7"/>
  <c r="Q134" i="7" s="1"/>
  <c r="L133" i="7"/>
  <c r="M133" i="7" s="1"/>
  <c r="O131" i="7"/>
  <c r="Q131" i="7" s="1"/>
  <c r="L130" i="7"/>
  <c r="O128" i="7"/>
  <c r="Q128" i="7" s="1"/>
  <c r="L127" i="7"/>
  <c r="R128" i="7" s="1"/>
  <c r="O125" i="7"/>
  <c r="L124" i="7"/>
  <c r="O122" i="7"/>
  <c r="Q122" i="7" s="1"/>
  <c r="P121" i="7"/>
  <c r="L121" i="7"/>
  <c r="M121" i="7" s="1"/>
  <c r="O119" i="7"/>
  <c r="Q119" i="7" s="1"/>
  <c r="L118" i="7"/>
  <c r="N119" i="7" s="1"/>
  <c r="O116" i="7"/>
  <c r="Q116" i="7" s="1"/>
  <c r="L115" i="7"/>
  <c r="O113" i="7"/>
  <c r="L112" i="7"/>
  <c r="O98" i="7"/>
  <c r="L97" i="7"/>
  <c r="N98" i="7" s="1"/>
  <c r="O96" i="7"/>
  <c r="P95" i="7" s="1"/>
  <c r="L95" i="7"/>
  <c r="M95" i="7" s="1"/>
  <c r="O94" i="7"/>
  <c r="Q94" i="7" s="1"/>
  <c r="L93" i="7"/>
  <c r="N94" i="7" s="1"/>
  <c r="O92" i="7"/>
  <c r="P91" i="7" s="1"/>
  <c r="L91" i="7"/>
  <c r="O90" i="7"/>
  <c r="R90" i="7" s="1"/>
  <c r="L89" i="7"/>
  <c r="N90" i="7" s="1"/>
  <c r="O88" i="7"/>
  <c r="Q88" i="7" s="1"/>
  <c r="P87" i="7"/>
  <c r="L87" i="7"/>
  <c r="M87" i="7" s="1"/>
  <c r="O86" i="7"/>
  <c r="Q86" i="7" s="1"/>
  <c r="L85" i="7"/>
  <c r="N86" i="7" s="1"/>
  <c r="O84" i="7"/>
  <c r="P83" i="7" s="1"/>
  <c r="L83" i="7"/>
  <c r="O82" i="7"/>
  <c r="L81" i="7"/>
  <c r="N82" i="7" s="1"/>
  <c r="O80" i="7"/>
  <c r="Q80" i="7" s="1"/>
  <c r="L79" i="7"/>
  <c r="M79" i="7" s="1"/>
  <c r="O78" i="7"/>
  <c r="L77" i="7"/>
  <c r="N78" i="7" s="1"/>
  <c r="O76" i="7"/>
  <c r="Q76" i="7" s="1"/>
  <c r="L75" i="7"/>
  <c r="O74" i="7"/>
  <c r="L73" i="7"/>
  <c r="N74" i="7" s="1"/>
  <c r="O72" i="7"/>
  <c r="Q72" i="7" s="1"/>
  <c r="L71" i="7"/>
  <c r="M71" i="7" s="1"/>
  <c r="O70" i="7"/>
  <c r="Q70" i="7" s="1"/>
  <c r="L69" i="7"/>
  <c r="M69" i="7" s="1"/>
  <c r="O68" i="7"/>
  <c r="R68" i="7" s="1"/>
  <c r="N68" i="7"/>
  <c r="P67" i="7"/>
  <c r="M67" i="7"/>
  <c r="O66" i="7"/>
  <c r="Q66" i="7" s="1"/>
  <c r="L65" i="7"/>
  <c r="O64" i="7"/>
  <c r="L63" i="7"/>
  <c r="N64" i="7" s="1"/>
  <c r="O62" i="7"/>
  <c r="P61" i="7" s="1"/>
  <c r="L61" i="7"/>
  <c r="M61" i="7" s="1"/>
  <c r="O60" i="7"/>
  <c r="Q60" i="7" s="1"/>
  <c r="L59" i="7"/>
  <c r="N60" i="7" s="1"/>
  <c r="O58" i="7"/>
  <c r="Q58" i="7" s="1"/>
  <c r="L57" i="7"/>
  <c r="O56" i="7"/>
  <c r="L55" i="7"/>
  <c r="O54" i="7"/>
  <c r="P53" i="7" s="1"/>
  <c r="L53" i="7"/>
  <c r="M53" i="7" s="1"/>
  <c r="O52" i="7"/>
  <c r="Q52" i="7" s="1"/>
  <c r="L51" i="7"/>
  <c r="N52" i="7" s="1"/>
  <c r="O50" i="7"/>
  <c r="R50" i="7" s="1"/>
  <c r="N50" i="7"/>
  <c r="M49" i="7"/>
  <c r="O48" i="7"/>
  <c r="Q48" i="7" s="1"/>
  <c r="L47" i="7"/>
  <c r="O46" i="7"/>
  <c r="L45" i="7"/>
  <c r="N46" i="7" s="1"/>
  <c r="O44" i="7"/>
  <c r="Q44" i="7" s="1"/>
  <c r="L43" i="7"/>
  <c r="M43" i="7" s="1"/>
  <c r="O42" i="7"/>
  <c r="Q42" i="7" s="1"/>
  <c r="M41" i="7"/>
  <c r="L41" i="7"/>
  <c r="O40" i="7"/>
  <c r="Q40" i="7" s="1"/>
  <c r="L39" i="7"/>
  <c r="O38" i="7"/>
  <c r="L37" i="7"/>
  <c r="O36" i="7"/>
  <c r="P35" i="7" s="1"/>
  <c r="L35" i="7"/>
  <c r="M35" i="7" s="1"/>
  <c r="O34" i="7"/>
  <c r="Q34" i="7" s="1"/>
  <c r="L33" i="7"/>
  <c r="O32" i="7"/>
  <c r="Q32" i="7" s="1"/>
  <c r="P31" i="7"/>
  <c r="L31" i="7"/>
  <c r="O30" i="7"/>
  <c r="L29" i="7"/>
  <c r="N30" i="7" s="1"/>
  <c r="O28" i="7"/>
  <c r="P27" i="7" s="1"/>
  <c r="L27" i="7"/>
  <c r="M27" i="7" s="1"/>
  <c r="O26" i="7"/>
  <c r="Q26" i="7" s="1"/>
  <c r="L25" i="7"/>
  <c r="N26" i="7" s="1"/>
  <c r="Q24" i="7"/>
  <c r="O24" i="7"/>
  <c r="L23" i="7"/>
  <c r="U17" i="7"/>
  <c r="T17" i="7"/>
  <c r="S17" i="7"/>
  <c r="R17" i="7"/>
  <c r="N17" i="7"/>
  <c r="M17" i="7"/>
  <c r="O16" i="7"/>
  <c r="O15" i="7"/>
  <c r="O14" i="7"/>
  <c r="P14" i="7" s="1"/>
  <c r="O13" i="7"/>
  <c r="O12" i="7"/>
  <c r="O11" i="7"/>
  <c r="O10" i="7"/>
  <c r="O9" i="7"/>
  <c r="O8" i="7"/>
  <c r="O7" i="7"/>
  <c r="O6" i="7"/>
  <c r="O5" i="7"/>
  <c r="O4" i="7"/>
  <c r="O3" i="7"/>
  <c r="O2" i="7"/>
  <c r="M49" i="6"/>
  <c r="A49" i="6"/>
  <c r="M48" i="6"/>
  <c r="A48" i="6"/>
  <c r="M47" i="6"/>
  <c r="A47" i="6"/>
  <c r="M46" i="6"/>
  <c r="A46" i="6"/>
  <c r="M45" i="6"/>
  <c r="A45" i="6"/>
  <c r="M44" i="6"/>
  <c r="A44" i="6"/>
  <c r="M43" i="6"/>
  <c r="L43" i="6"/>
  <c r="K43" i="6"/>
  <c r="A43" i="6"/>
  <c r="M42" i="6"/>
  <c r="A42" i="6"/>
  <c r="M41" i="6"/>
  <c r="A41" i="6"/>
  <c r="M40" i="6"/>
  <c r="A40" i="6"/>
  <c r="M39" i="6"/>
  <c r="A39" i="6"/>
  <c r="M38" i="6"/>
  <c r="A38" i="6"/>
  <c r="M37" i="6"/>
  <c r="L37" i="6"/>
  <c r="K37" i="6"/>
  <c r="A37" i="6"/>
  <c r="M36" i="6"/>
  <c r="A36" i="6"/>
  <c r="M35" i="6"/>
  <c r="A35" i="6"/>
  <c r="M34" i="6"/>
  <c r="A34" i="6"/>
  <c r="M33" i="6"/>
  <c r="A33" i="6"/>
  <c r="M32" i="6"/>
  <c r="A32" i="6"/>
  <c r="L31" i="6"/>
  <c r="K31" i="6"/>
  <c r="B31" i="6"/>
  <c r="A31" i="6"/>
  <c r="M26" i="6"/>
  <c r="M25" i="6"/>
  <c r="M24" i="6"/>
  <c r="M23" i="6"/>
  <c r="M22" i="6"/>
  <c r="M21" i="6"/>
  <c r="M20" i="6"/>
  <c r="M19" i="6"/>
  <c r="M18" i="6"/>
  <c r="M17" i="6"/>
  <c r="M16" i="6"/>
  <c r="M15" i="6"/>
  <c r="M14" i="6"/>
  <c r="M13" i="6"/>
  <c r="M12" i="6"/>
  <c r="M11" i="6"/>
  <c r="M10" i="6"/>
  <c r="M9" i="6"/>
  <c r="C2" i="6"/>
  <c r="M36" i="5"/>
  <c r="A36" i="5"/>
  <c r="M35" i="5"/>
  <c r="A35" i="5"/>
  <c r="M34" i="5"/>
  <c r="A34" i="5"/>
  <c r="M33" i="5"/>
  <c r="A33" i="5"/>
  <c r="M32" i="5"/>
  <c r="A32" i="5"/>
  <c r="M31" i="5"/>
  <c r="A31" i="5"/>
  <c r="M30" i="5"/>
  <c r="A30" i="5"/>
  <c r="M29" i="5"/>
  <c r="A29" i="5"/>
  <c r="M28" i="5"/>
  <c r="A28" i="5"/>
  <c r="M27" i="5"/>
  <c r="A27" i="5"/>
  <c r="M26" i="5"/>
  <c r="A26" i="5"/>
  <c r="L25" i="5"/>
  <c r="K25" i="5"/>
  <c r="B25" i="5"/>
  <c r="A25" i="5"/>
  <c r="M20" i="5"/>
  <c r="M19" i="5"/>
  <c r="M18" i="5"/>
  <c r="M16" i="5"/>
  <c r="M15" i="5"/>
  <c r="M14" i="5"/>
  <c r="M13" i="5"/>
  <c r="M12" i="5"/>
  <c r="M11" i="5"/>
  <c r="M10" i="5"/>
  <c r="M9" i="5"/>
  <c r="C2" i="5"/>
  <c r="B89" i="4"/>
  <c r="Q43" i="4"/>
  <c r="A43" i="4"/>
  <c r="Q42" i="4"/>
  <c r="A42" i="4"/>
  <c r="Q41" i="4"/>
  <c r="A41" i="4"/>
  <c r="Q40" i="4"/>
  <c r="A40" i="4"/>
  <c r="Q39" i="4"/>
  <c r="A39" i="4"/>
  <c r="Q38" i="4"/>
  <c r="A38" i="4"/>
  <c r="Q37" i="4"/>
  <c r="A37" i="4"/>
  <c r="Q36" i="4"/>
  <c r="A36" i="4"/>
  <c r="Q35" i="4"/>
  <c r="A35" i="4"/>
  <c r="Q34" i="4"/>
  <c r="A34" i="4"/>
  <c r="Q33" i="4"/>
  <c r="A33" i="4"/>
  <c r="Q32" i="4"/>
  <c r="A32" i="4"/>
  <c r="Q31" i="4"/>
  <c r="A31" i="4"/>
  <c r="Q30" i="4"/>
  <c r="A30" i="4"/>
  <c r="Q29" i="4"/>
  <c r="A29" i="4"/>
  <c r="P28" i="4"/>
  <c r="O28" i="4"/>
  <c r="B28" i="4"/>
  <c r="A28" i="4"/>
  <c r="Q23" i="4"/>
  <c r="Q22" i="4"/>
  <c r="Q21" i="4"/>
  <c r="Q20" i="4"/>
  <c r="Q19" i="4"/>
  <c r="Q18" i="4"/>
  <c r="Q17" i="4"/>
  <c r="Q16" i="4"/>
  <c r="Q15" i="4"/>
  <c r="Q14" i="4"/>
  <c r="Q13" i="4"/>
  <c r="L13" i="4"/>
  <c r="Q12" i="4"/>
  <c r="Q11" i="4"/>
  <c r="Q10" i="4"/>
  <c r="Q9" i="4"/>
  <c r="C2" i="4"/>
  <c r="B88" i="3"/>
  <c r="Q42" i="3"/>
  <c r="A42" i="3"/>
  <c r="R41" i="3"/>
  <c r="Q41" i="3"/>
  <c r="P41" i="3"/>
  <c r="O41" i="3"/>
  <c r="A41" i="3"/>
  <c r="Q40" i="3"/>
  <c r="A40" i="3"/>
  <c r="Q39" i="3"/>
  <c r="A39" i="3"/>
  <c r="Q38" i="3"/>
  <c r="A38" i="3"/>
  <c r="Q37" i="3"/>
  <c r="P37" i="3"/>
  <c r="R37" i="3" s="1"/>
  <c r="O37" i="3"/>
  <c r="A37" i="3"/>
  <c r="Q36" i="3"/>
  <c r="A36" i="3"/>
  <c r="Q35" i="3"/>
  <c r="A35" i="3"/>
  <c r="Q34" i="3"/>
  <c r="A34" i="3"/>
  <c r="Q33" i="3"/>
  <c r="A33" i="3"/>
  <c r="Q32" i="3"/>
  <c r="A32" i="3"/>
  <c r="Q31" i="3"/>
  <c r="A31" i="3"/>
  <c r="Q30" i="3"/>
  <c r="A30" i="3"/>
  <c r="Q29" i="3"/>
  <c r="A29" i="3"/>
  <c r="P28" i="3"/>
  <c r="O28" i="3"/>
  <c r="B28" i="3"/>
  <c r="A28" i="3"/>
  <c r="Q23" i="3"/>
  <c r="B101" i="3"/>
  <c r="Q22" i="3"/>
  <c r="Q21" i="3"/>
  <c r="Q20" i="3"/>
  <c r="Q19" i="3"/>
  <c r="O19" i="3"/>
  <c r="N19" i="3"/>
  <c r="M19" i="3"/>
  <c r="B97" i="3" s="1"/>
  <c r="F19" i="3"/>
  <c r="D19" i="3"/>
  <c r="Q18" i="3"/>
  <c r="Q17" i="3"/>
  <c r="Q16" i="3"/>
  <c r="Q15" i="3"/>
  <c r="L15" i="3"/>
  <c r="Q14" i="3"/>
  <c r="Q13" i="3"/>
  <c r="Q12" i="3"/>
  <c r="L12" i="3"/>
  <c r="Q11" i="3"/>
  <c r="Q10" i="3"/>
  <c r="Q9" i="3"/>
  <c r="E5" i="3"/>
  <c r="C2" i="3"/>
  <c r="B90" i="2"/>
  <c r="Q44" i="2"/>
  <c r="P44" i="2"/>
  <c r="O44" i="2"/>
  <c r="A44" i="2"/>
  <c r="Q43" i="2"/>
  <c r="P43" i="2"/>
  <c r="O43" i="2"/>
  <c r="R43" i="2" s="1"/>
  <c r="A43" i="2"/>
  <c r="Q42" i="2"/>
  <c r="P42" i="2"/>
  <c r="O42" i="2"/>
  <c r="A42" i="2"/>
  <c r="Q41" i="2"/>
  <c r="A41" i="2"/>
  <c r="Q40" i="2"/>
  <c r="A40" i="2"/>
  <c r="Q39" i="2"/>
  <c r="A39" i="2"/>
  <c r="Q38" i="2"/>
  <c r="A38" i="2"/>
  <c r="Q37" i="2"/>
  <c r="A37" i="2"/>
  <c r="Q36" i="2"/>
  <c r="A36" i="2"/>
  <c r="Q35" i="2"/>
  <c r="A35" i="2"/>
  <c r="Q34" i="2"/>
  <c r="A34" i="2"/>
  <c r="Q33" i="2"/>
  <c r="A33" i="2"/>
  <c r="Q32" i="2"/>
  <c r="A32" i="2"/>
  <c r="Q31" i="2"/>
  <c r="A31" i="2"/>
  <c r="P30" i="2"/>
  <c r="O30" i="2"/>
  <c r="B30" i="2"/>
  <c r="A30" i="2"/>
  <c r="Q25" i="2"/>
  <c r="O25" i="2"/>
  <c r="N25" i="2"/>
  <c r="M25" i="2"/>
  <c r="B104" i="2" s="1"/>
  <c r="F25" i="2"/>
  <c r="Q24" i="2"/>
  <c r="O24" i="2"/>
  <c r="N24" i="2"/>
  <c r="M24" i="2"/>
  <c r="B103" i="2" s="1"/>
  <c r="F24" i="2"/>
  <c r="Q23" i="2"/>
  <c r="O23" i="2"/>
  <c r="N23" i="2"/>
  <c r="M23" i="2"/>
  <c r="B102" i="2" s="1"/>
  <c r="F23" i="2"/>
  <c r="Q22" i="2"/>
  <c r="Q21" i="2"/>
  <c r="Q19" i="2"/>
  <c r="Q18" i="2"/>
  <c r="Q17" i="2"/>
  <c r="Q16" i="2"/>
  <c r="Q15" i="2"/>
  <c r="Q14" i="2"/>
  <c r="Q13" i="2"/>
  <c r="Q12" i="2"/>
  <c r="Q11" i="2"/>
  <c r="L11" i="2"/>
  <c r="Q10" i="2"/>
  <c r="Q9" i="2"/>
  <c r="L9" i="2"/>
  <c r="C9" i="2"/>
  <c r="B9" i="2"/>
  <c r="E5" i="2"/>
  <c r="C2" i="2"/>
  <c r="L6" i="35" l="1"/>
  <c r="L12" i="35"/>
  <c r="P13" i="35"/>
  <c r="L16" i="35"/>
  <c r="L22" i="35"/>
  <c r="L4" i="35"/>
  <c r="P5" i="35"/>
  <c r="P24" i="35" s="1"/>
  <c r="E25" i="6" s="1"/>
  <c r="L8" i="35"/>
  <c r="Q13" i="35"/>
  <c r="N24" i="35"/>
  <c r="Q5" i="35"/>
  <c r="T9" i="34"/>
  <c r="O20" i="34"/>
  <c r="T21" i="34"/>
  <c r="S30" i="34"/>
  <c r="T39" i="34"/>
  <c r="U38" i="34" s="1"/>
  <c r="O47" i="34"/>
  <c r="T66" i="34"/>
  <c r="V66" i="34" s="1"/>
  <c r="O71" i="34"/>
  <c r="R17" i="34"/>
  <c r="T30" i="34"/>
  <c r="O35" i="34"/>
  <c r="O38" i="34"/>
  <c r="R35" i="34"/>
  <c r="T15" i="33"/>
  <c r="P2" i="33"/>
  <c r="O25" i="33"/>
  <c r="M22" i="33"/>
  <c r="P20" i="33"/>
  <c r="N15" i="33"/>
  <c r="N25" i="33" s="1"/>
  <c r="C24" i="6" s="1"/>
  <c r="L25" i="33"/>
  <c r="S17" i="32"/>
  <c r="P20" i="32"/>
  <c r="T42" i="32"/>
  <c r="T57" i="32"/>
  <c r="T63" i="32"/>
  <c r="U66" i="32"/>
  <c r="T69" i="32"/>
  <c r="U21" i="32"/>
  <c r="P2" i="32"/>
  <c r="P59" i="32"/>
  <c r="P65" i="32"/>
  <c r="P71" i="32"/>
  <c r="P79" i="32" s="1"/>
  <c r="P22" i="31"/>
  <c r="L25" i="31"/>
  <c r="P30" i="31"/>
  <c r="O31" i="31"/>
  <c r="L33" i="31"/>
  <c r="O3" i="31"/>
  <c r="O4" i="31"/>
  <c r="Q22" i="31"/>
  <c r="S22" i="31" s="1"/>
  <c r="Q30" i="31"/>
  <c r="L51" i="31"/>
  <c r="N13" i="31"/>
  <c r="O5" i="31"/>
  <c r="L4" i="30"/>
  <c r="L2" i="30"/>
  <c r="P3" i="30"/>
  <c r="Q3" i="30"/>
  <c r="R2" i="30" s="1"/>
  <c r="K7" i="30"/>
  <c r="N15" i="29"/>
  <c r="M20" i="29"/>
  <c r="R9" i="29"/>
  <c r="S8" i="29" s="1"/>
  <c r="R18" i="29"/>
  <c r="T18" i="29" s="1"/>
  <c r="Q15" i="28"/>
  <c r="O32" i="28"/>
  <c r="L34" i="28"/>
  <c r="P35" i="28"/>
  <c r="P9" i="28"/>
  <c r="P17" i="28"/>
  <c r="L28" i="28"/>
  <c r="Q33" i="28"/>
  <c r="Q35" i="28"/>
  <c r="P37" i="28"/>
  <c r="Q7" i="28"/>
  <c r="L22" i="28"/>
  <c r="L24" i="28"/>
  <c r="R26" i="28"/>
  <c r="P29" i="28"/>
  <c r="M33" i="28"/>
  <c r="O40" i="28"/>
  <c r="Q41" i="28"/>
  <c r="V211" i="11"/>
  <c r="W211" i="11"/>
  <c r="V135" i="11"/>
  <c r="W135" i="11"/>
  <c r="V111" i="11"/>
  <c r="W111" i="11"/>
  <c r="V153" i="11"/>
  <c r="W153" i="11"/>
  <c r="P111" i="11"/>
  <c r="P114" i="11"/>
  <c r="P184" i="11"/>
  <c r="W199" i="11"/>
  <c r="Q9" i="11"/>
  <c r="T24" i="11"/>
  <c r="V24" i="11" s="1"/>
  <c r="S26" i="11"/>
  <c r="T32" i="11"/>
  <c r="S84" i="11"/>
  <c r="N155" i="11"/>
  <c r="L15" i="4" s="1"/>
  <c r="P105" i="11"/>
  <c r="P108" i="11"/>
  <c r="O110" i="11"/>
  <c r="O113" i="11"/>
  <c r="O128" i="11"/>
  <c r="O131" i="11"/>
  <c r="O155" i="11" s="1"/>
  <c r="R134" i="11"/>
  <c r="S135" i="11"/>
  <c r="R137" i="11"/>
  <c r="S138" i="11"/>
  <c r="P147" i="11"/>
  <c r="P150" i="11"/>
  <c r="O152" i="11"/>
  <c r="O165" i="11"/>
  <c r="O168" i="11"/>
  <c r="R177" i="11"/>
  <c r="P181" i="11"/>
  <c r="O183" i="11"/>
  <c r="O192" i="11"/>
  <c r="P199" i="11"/>
  <c r="P202" i="11"/>
  <c r="O204" i="11"/>
  <c r="P208" i="11"/>
  <c r="O210" i="11"/>
  <c r="O213" i="11"/>
  <c r="T48" i="11"/>
  <c r="W93" i="11"/>
  <c r="P132" i="11"/>
  <c r="W147" i="11"/>
  <c r="P153" i="11"/>
  <c r="P169" i="11"/>
  <c r="P211" i="11"/>
  <c r="P214" i="11"/>
  <c r="O15" i="11"/>
  <c r="R110" i="11"/>
  <c r="R113" i="11"/>
  <c r="T116" i="11"/>
  <c r="V117" i="11" s="1"/>
  <c r="P120" i="11"/>
  <c r="O122" i="11"/>
  <c r="O125" i="11"/>
  <c r="R131" i="11"/>
  <c r="P141" i="11"/>
  <c r="P144" i="11"/>
  <c r="R152" i="11"/>
  <c r="P166" i="11"/>
  <c r="R168" i="11"/>
  <c r="T177" i="11"/>
  <c r="R183" i="11"/>
  <c r="T192" i="11"/>
  <c r="V193" i="11" s="1"/>
  <c r="O195" i="11"/>
  <c r="T204" i="11"/>
  <c r="V205" i="11" s="1"/>
  <c r="R210" i="11"/>
  <c r="R213" i="11"/>
  <c r="S18" i="11"/>
  <c r="S22" i="11"/>
  <c r="O47" i="11"/>
  <c r="R83" i="11"/>
  <c r="W87" i="11"/>
  <c r="P93" i="11"/>
  <c r="R116" i="11"/>
  <c r="O31" i="11"/>
  <c r="O35" i="11"/>
  <c r="O39" i="11"/>
  <c r="O43" i="11"/>
  <c r="P87" i="11"/>
  <c r="P90" i="11"/>
  <c r="O104" i="11"/>
  <c r="O19" i="11"/>
  <c r="O23" i="11"/>
  <c r="O27" i="11"/>
  <c r="R92" i="11"/>
  <c r="R104" i="11"/>
  <c r="R107" i="11"/>
  <c r="R125" i="11"/>
  <c r="R146" i="11"/>
  <c r="R149" i="11"/>
  <c r="T165" i="11"/>
  <c r="R180" i="11"/>
  <c r="R198" i="11"/>
  <c r="R201" i="11"/>
  <c r="R207" i="11"/>
  <c r="R258" i="11"/>
  <c r="M35" i="25"/>
  <c r="F22" i="1" s="1"/>
  <c r="S7" i="24"/>
  <c r="T7" i="24"/>
  <c r="S6" i="24"/>
  <c r="T6" i="24"/>
  <c r="S14" i="24"/>
  <c r="T14" i="24"/>
  <c r="S11" i="24"/>
  <c r="T11" i="24"/>
  <c r="S10" i="24"/>
  <c r="T10" i="24"/>
  <c r="P24" i="24"/>
  <c r="Q24" i="24"/>
  <c r="Q127" i="24"/>
  <c r="P126" i="24"/>
  <c r="N159" i="24"/>
  <c r="M158" i="24"/>
  <c r="N465" i="24"/>
  <c r="M464" i="24"/>
  <c r="N501" i="24"/>
  <c r="M500" i="24"/>
  <c r="Q3" i="24"/>
  <c r="P4" i="24"/>
  <c r="T5" i="24"/>
  <c r="P6" i="24"/>
  <c r="T9" i="24"/>
  <c r="P10" i="24"/>
  <c r="T13" i="24"/>
  <c r="P14" i="24"/>
  <c r="T15" i="24"/>
  <c r="P16" i="24"/>
  <c r="R17" i="24"/>
  <c r="P17" i="24"/>
  <c r="S18" i="24"/>
  <c r="T18" i="24"/>
  <c r="R24" i="24"/>
  <c r="P26" i="24"/>
  <c r="Q26" i="24"/>
  <c r="M68" i="24"/>
  <c r="R69" i="24"/>
  <c r="P118" i="24"/>
  <c r="Q119" i="24"/>
  <c r="R125" i="24"/>
  <c r="P140" i="24"/>
  <c r="Q141" i="24"/>
  <c r="P146" i="24"/>
  <c r="Q147" i="24"/>
  <c r="P152" i="24"/>
  <c r="Q153" i="24"/>
  <c r="T186" i="24"/>
  <c r="S185" i="24"/>
  <c r="N204" i="24"/>
  <c r="M203" i="24"/>
  <c r="M269" i="24"/>
  <c r="R270" i="24"/>
  <c r="R294" i="24"/>
  <c r="T294" i="24" s="1"/>
  <c r="R312" i="24"/>
  <c r="P311" i="24"/>
  <c r="Q312" i="24"/>
  <c r="T318" i="24"/>
  <c r="S317" i="24"/>
  <c r="R366" i="24"/>
  <c r="P365" i="24"/>
  <c r="Q366" i="24"/>
  <c r="N462" i="24"/>
  <c r="M461" i="24"/>
  <c r="N474" i="24"/>
  <c r="M473" i="24"/>
  <c r="N486" i="24"/>
  <c r="M485" i="24"/>
  <c r="N498" i="24"/>
  <c r="M497" i="24"/>
  <c r="N510" i="24"/>
  <c r="M509" i="24"/>
  <c r="N522" i="24"/>
  <c r="M521" i="24"/>
  <c r="M52" i="24"/>
  <c r="R53" i="24"/>
  <c r="O33" i="24"/>
  <c r="Q4" i="24"/>
  <c r="P5" i="24"/>
  <c r="P33" i="24" s="1"/>
  <c r="Q6" i="24"/>
  <c r="T8" i="24"/>
  <c r="P9" i="24"/>
  <c r="Q10" i="24"/>
  <c r="Q33" i="24" s="1"/>
  <c r="T12" i="24"/>
  <c r="P13" i="24"/>
  <c r="Q14" i="24"/>
  <c r="R16" i="24"/>
  <c r="Q17" i="24"/>
  <c r="R21" i="24"/>
  <c r="P21" i="24"/>
  <c r="S22" i="24"/>
  <c r="T22" i="24"/>
  <c r="R26" i="24"/>
  <c r="P30" i="24"/>
  <c r="R30" i="24"/>
  <c r="T30" i="24" s="1"/>
  <c r="Q30" i="24"/>
  <c r="M84" i="24"/>
  <c r="R85" i="24"/>
  <c r="P98" i="24"/>
  <c r="Q99" i="24"/>
  <c r="P110" i="24"/>
  <c r="Q111" i="24"/>
  <c r="T117" i="24"/>
  <c r="S116" i="24"/>
  <c r="P161" i="24"/>
  <c r="Q162" i="24"/>
  <c r="P167" i="24"/>
  <c r="Q168" i="24"/>
  <c r="P173" i="24"/>
  <c r="Q174" i="24"/>
  <c r="M227" i="24"/>
  <c r="R228" i="24"/>
  <c r="M239" i="24"/>
  <c r="R240" i="24"/>
  <c r="R435" i="24"/>
  <c r="S434" i="24" s="1"/>
  <c r="P434" i="24"/>
  <c r="Q435" i="24"/>
  <c r="N459" i="24"/>
  <c r="M458" i="24"/>
  <c r="N471" i="24"/>
  <c r="M470" i="24"/>
  <c r="N483" i="24"/>
  <c r="M482" i="24"/>
  <c r="N495" i="24"/>
  <c r="M494" i="24"/>
  <c r="N507" i="24"/>
  <c r="M506" i="24"/>
  <c r="N519" i="24"/>
  <c r="M518" i="24"/>
  <c r="P19" i="24"/>
  <c r="R19" i="24"/>
  <c r="P209" i="24"/>
  <c r="Q210" i="24"/>
  <c r="N477" i="24"/>
  <c r="M476" i="24"/>
  <c r="N489" i="24"/>
  <c r="M488" i="24"/>
  <c r="N513" i="24"/>
  <c r="M512" i="24"/>
  <c r="S20" i="24"/>
  <c r="T20" i="24"/>
  <c r="N103" i="24"/>
  <c r="M102" i="24"/>
  <c r="R109" i="24"/>
  <c r="N210" i="24"/>
  <c r="R210" i="24"/>
  <c r="M209" i="24"/>
  <c r="T306" i="24"/>
  <c r="S305" i="24"/>
  <c r="R324" i="24"/>
  <c r="P323" i="24"/>
  <c r="Q324" i="24"/>
  <c r="N468" i="24"/>
  <c r="M467" i="24"/>
  <c r="N480" i="24"/>
  <c r="M479" i="24"/>
  <c r="N492" i="24"/>
  <c r="M491" i="24"/>
  <c r="N504" i="24"/>
  <c r="M503" i="24"/>
  <c r="N516" i="24"/>
  <c r="M515" i="24"/>
  <c r="N33" i="24"/>
  <c r="N34" i="24" s="1"/>
  <c r="R61" i="24"/>
  <c r="R77" i="24"/>
  <c r="R93" i="24"/>
  <c r="S92" i="24" s="1"/>
  <c r="P108" i="24"/>
  <c r="P124" i="24"/>
  <c r="P164" i="24"/>
  <c r="P170" i="24"/>
  <c r="P176" i="24"/>
  <c r="N183" i="24"/>
  <c r="R192" i="24"/>
  <c r="R198" i="24"/>
  <c r="R258" i="24"/>
  <c r="P293" i="24"/>
  <c r="R336" i="24"/>
  <c r="R348" i="24"/>
  <c r="T348" i="24" s="1"/>
  <c r="P359" i="24"/>
  <c r="P440" i="24"/>
  <c r="R204" i="24"/>
  <c r="R23" i="24"/>
  <c r="S23" i="24" s="1"/>
  <c r="R27" i="24"/>
  <c r="Q28" i="24"/>
  <c r="R31" i="24"/>
  <c r="Q32" i="24"/>
  <c r="M54" i="24"/>
  <c r="M62" i="24"/>
  <c r="M70" i="24"/>
  <c r="M78" i="24"/>
  <c r="M86" i="24"/>
  <c r="M94" i="24"/>
  <c r="M100" i="24"/>
  <c r="R101" i="24"/>
  <c r="T101" i="24" s="1"/>
  <c r="M112" i="24"/>
  <c r="M120" i="24"/>
  <c r="R133" i="24"/>
  <c r="M182" i="24"/>
  <c r="M185" i="24"/>
  <c r="R201" i="24"/>
  <c r="S200" i="24" s="1"/>
  <c r="R234" i="24"/>
  <c r="R246" i="24"/>
  <c r="R264" i="24"/>
  <c r="R276" i="24"/>
  <c r="R288" i="24"/>
  <c r="R330" i="24"/>
  <c r="T330" i="24" s="1"/>
  <c r="R342" i="24"/>
  <c r="R354" i="24"/>
  <c r="M383" i="24"/>
  <c r="M389" i="24"/>
  <c r="M395" i="24"/>
  <c r="U46" i="23"/>
  <c r="T45" i="23"/>
  <c r="N28" i="23"/>
  <c r="N41" i="23"/>
  <c r="R48" i="23"/>
  <c r="N53" i="23"/>
  <c r="R54" i="23"/>
  <c r="Q55" i="23"/>
  <c r="N57" i="23"/>
  <c r="N63" i="23"/>
  <c r="N71" i="23"/>
  <c r="N4" i="23"/>
  <c r="Q10" i="23"/>
  <c r="Q12" i="23"/>
  <c r="N14" i="23"/>
  <c r="N20" i="23"/>
  <c r="R27" i="23"/>
  <c r="S54" i="23"/>
  <c r="R62" i="23"/>
  <c r="N73" i="23"/>
  <c r="R19" i="23"/>
  <c r="N22" i="23"/>
  <c r="S27" i="23"/>
  <c r="U27" i="23" s="1"/>
  <c r="R46" i="23"/>
  <c r="N49" i="23"/>
  <c r="S62" i="23"/>
  <c r="S70" i="23"/>
  <c r="S3" i="23"/>
  <c r="T2" i="23" s="1"/>
  <c r="S19" i="23"/>
  <c r="Q8" i="23"/>
  <c r="U72" i="22"/>
  <c r="T71" i="22"/>
  <c r="O29" i="22"/>
  <c r="V56" i="22"/>
  <c r="R51" i="22"/>
  <c r="R72" i="22"/>
  <c r="N74" i="22"/>
  <c r="S78" i="22"/>
  <c r="M9" i="2"/>
  <c r="B91" i="2" s="1"/>
  <c r="V80" i="22"/>
  <c r="Q71" i="22"/>
  <c r="N19" i="22"/>
  <c r="N25" i="22"/>
  <c r="T41" i="22"/>
  <c r="Q44" i="22"/>
  <c r="M80" i="22"/>
  <c r="S66" i="22"/>
  <c r="V45" i="19"/>
  <c r="U44" i="19"/>
  <c r="T43" i="19"/>
  <c r="V43" i="19" s="1"/>
  <c r="U18" i="19"/>
  <c r="S27" i="19"/>
  <c r="O80" i="19"/>
  <c r="S129" i="19"/>
  <c r="N202" i="19"/>
  <c r="L23" i="3" s="1"/>
  <c r="O210" i="19"/>
  <c r="O275" i="19"/>
  <c r="T35" i="19"/>
  <c r="S54" i="19"/>
  <c r="O98" i="19"/>
  <c r="O110" i="19"/>
  <c r="T223" i="19"/>
  <c r="S232" i="19"/>
  <c r="T17" i="19"/>
  <c r="O22" i="19"/>
  <c r="T27" i="19"/>
  <c r="V27" i="19" s="1"/>
  <c r="R44" i="19"/>
  <c r="S45" i="19"/>
  <c r="O53" i="19"/>
  <c r="R59" i="19"/>
  <c r="R74" i="19"/>
  <c r="T75" i="19"/>
  <c r="T105" i="19"/>
  <c r="T129" i="19"/>
  <c r="R140" i="19"/>
  <c r="S161" i="19"/>
  <c r="R169" i="19"/>
  <c r="T170" i="19"/>
  <c r="T173" i="19"/>
  <c r="U172" i="19" s="1"/>
  <c r="R193" i="19"/>
  <c r="T194" i="19"/>
  <c r="T197" i="19"/>
  <c r="U196" i="19" s="1"/>
  <c r="T247" i="19"/>
  <c r="V247" i="19" s="1"/>
  <c r="O258" i="19"/>
  <c r="T276" i="19"/>
  <c r="O290" i="19"/>
  <c r="O12" i="19"/>
  <c r="S17" i="19"/>
  <c r="T63" i="19"/>
  <c r="O134" i="19"/>
  <c r="O157" i="19"/>
  <c r="O184" i="19"/>
  <c r="O199" i="19"/>
  <c r="T211" i="19"/>
  <c r="U210" i="19" s="1"/>
  <c r="O246" i="19"/>
  <c r="S259" i="19"/>
  <c r="R71" i="19"/>
  <c r="N160" i="19"/>
  <c r="P161" i="19" s="1"/>
  <c r="P202" i="19" s="1"/>
  <c r="C23" i="3" s="1"/>
  <c r="T182" i="19"/>
  <c r="V182" i="19" s="1"/>
  <c r="O237" i="19"/>
  <c r="T244" i="19"/>
  <c r="V244" i="19" s="1"/>
  <c r="S256" i="19"/>
  <c r="R258" i="19"/>
  <c r="O287" i="19"/>
  <c r="S29" i="19"/>
  <c r="R20" i="19"/>
  <c r="P59" i="18"/>
  <c r="O99" i="18"/>
  <c r="O102" i="18"/>
  <c r="R168" i="18"/>
  <c r="S172" i="18"/>
  <c r="O243" i="18"/>
  <c r="R99" i="18"/>
  <c r="R120" i="18"/>
  <c r="R141" i="18"/>
  <c r="O199" i="18"/>
  <c r="R240" i="18"/>
  <c r="T247" i="18"/>
  <c r="V247" i="18" s="1"/>
  <c r="R108" i="18"/>
  <c r="T160" i="18"/>
  <c r="L28" i="16"/>
  <c r="L19" i="4" s="1"/>
  <c r="R26" i="16"/>
  <c r="T26" i="16" s="1"/>
  <c r="S80" i="16"/>
  <c r="M25" i="16"/>
  <c r="M11" i="16"/>
  <c r="B17" i="5" s="1"/>
  <c r="M60" i="16"/>
  <c r="O19" i="36"/>
  <c r="O203" i="15"/>
  <c r="V98" i="15"/>
  <c r="S112" i="15"/>
  <c r="S16" i="15"/>
  <c r="T47" i="15"/>
  <c r="O50" i="15"/>
  <c r="V86" i="15"/>
  <c r="V89" i="15"/>
  <c r="V92" i="15"/>
  <c r="R123" i="15"/>
  <c r="O138" i="15"/>
  <c r="O162" i="15"/>
  <c r="T189" i="15"/>
  <c r="P232" i="13"/>
  <c r="Q68" i="12"/>
  <c r="N5" i="12"/>
  <c r="O8" i="12"/>
  <c r="N13" i="12"/>
  <c r="Q20" i="12"/>
  <c r="N22" i="12"/>
  <c r="R29" i="12"/>
  <c r="R33" i="12"/>
  <c r="S35" i="12"/>
  <c r="U35" i="12" s="1"/>
  <c r="R37" i="12"/>
  <c r="S43" i="12"/>
  <c r="R45" i="12"/>
  <c r="R49" i="12"/>
  <c r="S51" i="12"/>
  <c r="U51" i="12" s="1"/>
  <c r="R53" i="12"/>
  <c r="Q60" i="12"/>
  <c r="N62" i="12"/>
  <c r="N66" i="12"/>
  <c r="R73" i="12"/>
  <c r="N96" i="12"/>
  <c r="S97" i="12"/>
  <c r="U97" i="12" s="1"/>
  <c r="R112" i="12"/>
  <c r="Q120" i="12"/>
  <c r="O123" i="12"/>
  <c r="Q129" i="12"/>
  <c r="Q160" i="12"/>
  <c r="O163" i="12"/>
  <c r="N166" i="12"/>
  <c r="R170" i="12"/>
  <c r="N190" i="12"/>
  <c r="S197" i="12"/>
  <c r="R200" i="12"/>
  <c r="N208" i="12"/>
  <c r="N214" i="12"/>
  <c r="R218" i="12"/>
  <c r="N232" i="12"/>
  <c r="O247" i="12"/>
  <c r="N250" i="12"/>
  <c r="R254" i="12"/>
  <c r="N281" i="12"/>
  <c r="R285" i="12"/>
  <c r="O302" i="12"/>
  <c r="S312" i="12"/>
  <c r="R315" i="12"/>
  <c r="N323" i="12"/>
  <c r="N375" i="12"/>
  <c r="R385" i="12"/>
  <c r="N399" i="12"/>
  <c r="R403" i="12"/>
  <c r="N417" i="12"/>
  <c r="N423" i="12"/>
  <c r="O432" i="12"/>
  <c r="N435" i="12"/>
  <c r="O444" i="12"/>
  <c r="N447" i="12"/>
  <c r="N467" i="12"/>
  <c r="N503" i="12"/>
  <c r="R519" i="12"/>
  <c r="R97" i="12"/>
  <c r="P138" i="12"/>
  <c r="S233" i="12"/>
  <c r="U233" i="12" s="1"/>
  <c r="S418" i="12"/>
  <c r="S75" i="12"/>
  <c r="R81" i="12"/>
  <c r="S83" i="12"/>
  <c r="U83" i="12" s="1"/>
  <c r="R87" i="12"/>
  <c r="N102" i="12"/>
  <c r="O135" i="12"/>
  <c r="M151" i="12"/>
  <c r="M268" i="12" s="1"/>
  <c r="L16" i="4" s="1"/>
  <c r="N178" i="12"/>
  <c r="S185" i="12"/>
  <c r="N196" i="12"/>
  <c r="Q208" i="12"/>
  <c r="O211" i="12"/>
  <c r="S221" i="12"/>
  <c r="R224" i="12"/>
  <c r="Q232" i="12"/>
  <c r="O235" i="12"/>
  <c r="N238" i="12"/>
  <c r="R242" i="12"/>
  <c r="S257" i="12"/>
  <c r="U257" i="12" s="1"/>
  <c r="R260" i="12"/>
  <c r="S288" i="12"/>
  <c r="R291" i="12"/>
  <c r="N299" i="12"/>
  <c r="N311" i="12"/>
  <c r="Q323" i="12"/>
  <c r="O326" i="12"/>
  <c r="N351" i="12"/>
  <c r="R355" i="12"/>
  <c r="N363" i="12"/>
  <c r="O372" i="12"/>
  <c r="N381" i="12"/>
  <c r="O384" i="12"/>
  <c r="S406" i="12"/>
  <c r="Q417" i="12"/>
  <c r="O420" i="12"/>
  <c r="N429" i="12"/>
  <c r="N441" i="12"/>
  <c r="Q444" i="12"/>
  <c r="N473" i="12"/>
  <c r="N491" i="12"/>
  <c r="O500" i="12"/>
  <c r="S209" i="12"/>
  <c r="S324" i="12"/>
  <c r="U324" i="12" s="1"/>
  <c r="R5" i="12"/>
  <c r="Q8" i="12"/>
  <c r="R13" i="12"/>
  <c r="N30" i="12"/>
  <c r="N34" i="12"/>
  <c r="N38" i="12"/>
  <c r="N46" i="12"/>
  <c r="N50" i="12"/>
  <c r="S67" i="12"/>
  <c r="U67" i="12" s="1"/>
  <c r="Q96" i="12"/>
  <c r="O99" i="12"/>
  <c r="O111" i="12"/>
  <c r="N114" i="12"/>
  <c r="S121" i="12"/>
  <c r="N154" i="12"/>
  <c r="S161" i="12"/>
  <c r="T160" i="12" s="1"/>
  <c r="R164" i="12"/>
  <c r="Q196" i="12"/>
  <c r="S245" i="12"/>
  <c r="Q311" i="12"/>
  <c r="O314" i="12"/>
  <c r="N317" i="12"/>
  <c r="O348" i="12"/>
  <c r="O360" i="12"/>
  <c r="N369" i="12"/>
  <c r="Q381" i="12"/>
  <c r="N387" i="12"/>
  <c r="N485" i="12"/>
  <c r="O488" i="12"/>
  <c r="Q497" i="12"/>
  <c r="N17" i="10"/>
  <c r="N23" i="10"/>
  <c r="N29" i="10"/>
  <c r="N35" i="10"/>
  <c r="N64" i="10"/>
  <c r="N82" i="10"/>
  <c r="N94" i="10"/>
  <c r="N100" i="10"/>
  <c r="R9" i="10"/>
  <c r="S12" i="10"/>
  <c r="Q26" i="10"/>
  <c r="N46" i="10"/>
  <c r="N52" i="10"/>
  <c r="Q61" i="10"/>
  <c r="N76" i="10"/>
  <c r="N88" i="10"/>
  <c r="N125" i="10"/>
  <c r="N143" i="10"/>
  <c r="S24" i="10"/>
  <c r="S65" i="10"/>
  <c r="M39" i="10"/>
  <c r="L14" i="3" s="1"/>
  <c r="S18" i="10"/>
  <c r="U18" i="10" s="1"/>
  <c r="S36" i="10"/>
  <c r="U36" i="10" s="1"/>
  <c r="N106" i="10"/>
  <c r="S114" i="10"/>
  <c r="N149" i="10"/>
  <c r="U223" i="9"/>
  <c r="T222" i="9"/>
  <c r="S193" i="9"/>
  <c r="U193" i="9" s="1"/>
  <c r="S283" i="9"/>
  <c r="U283" i="9" s="1"/>
  <c r="R11" i="9"/>
  <c r="Q14" i="9"/>
  <c r="N25" i="9"/>
  <c r="R32" i="9"/>
  <c r="N41" i="9"/>
  <c r="R48" i="9"/>
  <c r="S56" i="9"/>
  <c r="S64" i="9"/>
  <c r="S72" i="9"/>
  <c r="T79" i="9"/>
  <c r="N97" i="9"/>
  <c r="R98" i="9"/>
  <c r="S110" i="9"/>
  <c r="U110" i="9" s="1"/>
  <c r="O119" i="9"/>
  <c r="S134" i="9"/>
  <c r="N147" i="9"/>
  <c r="N213" i="9" s="1"/>
  <c r="N159" i="9"/>
  <c r="N171" i="9"/>
  <c r="T180" i="9"/>
  <c r="R184" i="9"/>
  <c r="R205" i="9"/>
  <c r="N210" i="9"/>
  <c r="N222" i="9"/>
  <c r="R223" i="9"/>
  <c r="N234" i="9"/>
  <c r="R244" i="9"/>
  <c r="N249" i="9"/>
  <c r="R259" i="9"/>
  <c r="R274" i="9"/>
  <c r="N302" i="9"/>
  <c r="N314" i="9"/>
  <c r="Q320" i="9"/>
  <c r="N323" i="9"/>
  <c r="S324" i="9"/>
  <c r="U324" i="9" s="1"/>
  <c r="N335" i="9"/>
  <c r="S336" i="9"/>
  <c r="U336" i="9" s="1"/>
  <c r="N353" i="9"/>
  <c r="R384" i="9"/>
  <c r="N389" i="9"/>
  <c r="N403" i="9"/>
  <c r="N415" i="9"/>
  <c r="S428" i="9"/>
  <c r="U428" i="9" s="1"/>
  <c r="N433" i="9"/>
  <c r="N445" i="9"/>
  <c r="Q10" i="9"/>
  <c r="P82" i="9"/>
  <c r="T29" i="9"/>
  <c r="S32" i="9"/>
  <c r="R40" i="9"/>
  <c r="T45" i="9"/>
  <c r="S48" i="9"/>
  <c r="S78" i="9"/>
  <c r="S98" i="9"/>
  <c r="S116" i="9"/>
  <c r="T115" i="9" s="1"/>
  <c r="N150" i="9"/>
  <c r="N156" i="9"/>
  <c r="R157" i="9"/>
  <c r="N162" i="9"/>
  <c r="N168" i="9"/>
  <c r="R169" i="9"/>
  <c r="N174" i="9"/>
  <c r="N183" i="9"/>
  <c r="N195" i="9"/>
  <c r="N198" i="9"/>
  <c r="S205" i="9"/>
  <c r="U205" i="9" s="1"/>
  <c r="S208" i="9"/>
  <c r="R238" i="9"/>
  <c r="N258" i="9"/>
  <c r="S259" i="9"/>
  <c r="U259" i="9" s="1"/>
  <c r="N273" i="9"/>
  <c r="Q332" i="9"/>
  <c r="S384" i="9"/>
  <c r="U384" i="9" s="1"/>
  <c r="S404" i="9"/>
  <c r="S416" i="9"/>
  <c r="S446" i="9"/>
  <c r="U446" i="9" s="1"/>
  <c r="S28" i="9"/>
  <c r="T27" i="9" s="1"/>
  <c r="S40" i="9"/>
  <c r="S44" i="9"/>
  <c r="S54" i="9"/>
  <c r="N57" i="9"/>
  <c r="S62" i="9"/>
  <c r="S70" i="9"/>
  <c r="S157" i="9"/>
  <c r="S169" i="9"/>
  <c r="Q195" i="9"/>
  <c r="N246" i="9"/>
  <c r="S247" i="9"/>
  <c r="U247" i="9" s="1"/>
  <c r="Q267" i="9"/>
  <c r="N270" i="9"/>
  <c r="S300" i="9"/>
  <c r="U300" i="9" s="1"/>
  <c r="N326" i="9"/>
  <c r="N409" i="9"/>
  <c r="N421" i="9"/>
  <c r="M448" i="9"/>
  <c r="Q23" i="8"/>
  <c r="Q25" i="8"/>
  <c r="Q27" i="8"/>
  <c r="Q29" i="8"/>
  <c r="P59" i="8"/>
  <c r="P61" i="8"/>
  <c r="Q69" i="8"/>
  <c r="N164" i="8"/>
  <c r="C11" i="2" s="1"/>
  <c r="B13" i="4"/>
  <c r="R3" i="8"/>
  <c r="R5" i="8"/>
  <c r="R8" i="8"/>
  <c r="R10" i="8"/>
  <c r="R12" i="8"/>
  <c r="R14" i="8"/>
  <c r="T17" i="8"/>
  <c r="P18" i="8"/>
  <c r="M46" i="8"/>
  <c r="B12" i="6" s="1"/>
  <c r="K35" i="6" s="1"/>
  <c r="N73" i="8"/>
  <c r="C11" i="5" s="1"/>
  <c r="P56" i="8"/>
  <c r="Q59" i="8"/>
  <c r="Q61" i="8"/>
  <c r="Q63" i="8"/>
  <c r="Q65" i="8"/>
  <c r="R69" i="8"/>
  <c r="T69" i="8" s="1"/>
  <c r="M164" i="8"/>
  <c r="P3" i="8"/>
  <c r="T4" i="8"/>
  <c r="P5" i="8"/>
  <c r="T7" i="8"/>
  <c r="P8" i="8"/>
  <c r="T9" i="8"/>
  <c r="P10" i="8"/>
  <c r="T11" i="8"/>
  <c r="P12" i="8"/>
  <c r="T13" i="8"/>
  <c r="P14" i="8"/>
  <c r="T15" i="8"/>
  <c r="Q24" i="8"/>
  <c r="Q26" i="8"/>
  <c r="Q28" i="8"/>
  <c r="Q30" i="8"/>
  <c r="P63" i="8"/>
  <c r="P65" i="8"/>
  <c r="P4" i="8"/>
  <c r="R6" i="8"/>
  <c r="S6" i="8" s="1"/>
  <c r="P7" i="8"/>
  <c r="P9" i="8"/>
  <c r="P11" i="8"/>
  <c r="P13" i="8"/>
  <c r="P15" i="8"/>
  <c r="R18" i="8"/>
  <c r="N46" i="8"/>
  <c r="C12" i="6" s="1"/>
  <c r="Q40" i="8"/>
  <c r="Q41" i="8"/>
  <c r="Q42" i="8"/>
  <c r="Q43" i="8"/>
  <c r="Q44" i="8"/>
  <c r="M131" i="8"/>
  <c r="M204" i="8"/>
  <c r="L11" i="37"/>
  <c r="M11" i="37" s="1"/>
  <c r="B92" i="37" s="1"/>
  <c r="L11" i="36"/>
  <c r="M19" i="8"/>
  <c r="R450" i="7"/>
  <c r="R30" i="7"/>
  <c r="P75" i="7"/>
  <c r="R116" i="7"/>
  <c r="M118" i="7"/>
  <c r="P127" i="7"/>
  <c r="Q251" i="7"/>
  <c r="R335" i="7"/>
  <c r="P356" i="7"/>
  <c r="M371" i="7"/>
  <c r="R456" i="7"/>
  <c r="M485" i="7"/>
  <c r="P500" i="7"/>
  <c r="P569" i="7"/>
  <c r="M590" i="7"/>
  <c r="P684" i="7"/>
  <c r="P482" i="7"/>
  <c r="R179" i="7"/>
  <c r="T179" i="7" s="1"/>
  <c r="M229" i="7"/>
  <c r="Q317" i="7"/>
  <c r="M455" i="7"/>
  <c r="M530" i="7"/>
  <c r="R32" i="7"/>
  <c r="R34" i="7"/>
  <c r="T34" i="7" s="1"/>
  <c r="P79" i="7"/>
  <c r="P115" i="7"/>
  <c r="P139" i="7"/>
  <c r="R242" i="7"/>
  <c r="T242" i="7" s="1"/>
  <c r="R248" i="7"/>
  <c r="R254" i="7"/>
  <c r="S253" i="7" s="1"/>
  <c r="M277" i="7"/>
  <c r="P304" i="7"/>
  <c r="P334" i="7"/>
  <c r="P410" i="7"/>
  <c r="R417" i="7"/>
  <c r="M476" i="7"/>
  <c r="P587" i="7"/>
  <c r="T225" i="11"/>
  <c r="W226" i="11" s="1"/>
  <c r="R230" i="12"/>
  <c r="R287" i="19"/>
  <c r="R225" i="11"/>
  <c r="P442" i="14"/>
  <c r="S173" i="12"/>
  <c r="U173" i="12" s="1"/>
  <c r="S27" i="12"/>
  <c r="P70" i="8"/>
  <c r="Q70" i="8"/>
  <c r="Q31" i="8"/>
  <c r="S33" i="15"/>
  <c r="Q444" i="24"/>
  <c r="R495" i="12"/>
  <c r="P521" i="12"/>
  <c r="P16" i="8"/>
  <c r="R16" i="8"/>
  <c r="S372" i="9"/>
  <c r="U372" i="9" s="1"/>
  <c r="R212" i="15"/>
  <c r="W117" i="11"/>
  <c r="Q438" i="12"/>
  <c r="P451" i="12"/>
  <c r="V187" i="11"/>
  <c r="W187" i="11"/>
  <c r="R186" i="11"/>
  <c r="S187" i="11"/>
  <c r="R5" i="23"/>
  <c r="T117" i="19"/>
  <c r="V117" i="19" s="1"/>
  <c r="P14" i="12"/>
  <c r="R9" i="12"/>
  <c r="S235" i="9"/>
  <c r="U235" i="9" s="1"/>
  <c r="Q234" i="9"/>
  <c r="S38" i="9"/>
  <c r="P53" i="8"/>
  <c r="Q53" i="8"/>
  <c r="R40" i="7"/>
  <c r="P39" i="7"/>
  <c r="M5" i="26"/>
  <c r="P512" i="7"/>
  <c r="U171" i="15"/>
  <c r="S430" i="12"/>
  <c r="Q429" i="12"/>
  <c r="R427" i="12"/>
  <c r="S229" i="18"/>
  <c r="R246" i="19"/>
  <c r="R189" i="11"/>
  <c r="P16" i="33"/>
  <c r="R17" i="33"/>
  <c r="R25" i="33" s="1"/>
  <c r="Q15" i="33"/>
  <c r="S89" i="10"/>
  <c r="S155" i="19"/>
  <c r="R7" i="9"/>
  <c r="R174" i="11"/>
  <c r="S175" i="11"/>
  <c r="W175" i="11"/>
  <c r="R58" i="7"/>
  <c r="P57" i="7"/>
  <c r="S53" i="10"/>
  <c r="U53" i="10" s="1"/>
  <c r="W193" i="11"/>
  <c r="R192" i="11"/>
  <c r="S77" i="10"/>
  <c r="U77" i="10" s="1"/>
  <c r="Q73" i="10"/>
  <c r="P330" i="12"/>
  <c r="Q92" i="13"/>
  <c r="Q168" i="13"/>
  <c r="Q53" i="13"/>
  <c r="N38" i="13"/>
  <c r="N147" i="13"/>
  <c r="N2" i="13"/>
  <c r="Q29" i="13"/>
  <c r="N95" i="13"/>
  <c r="Q138" i="13"/>
  <c r="R87" i="13"/>
  <c r="N123" i="13"/>
  <c r="N68" i="13"/>
  <c r="S75" i="13"/>
  <c r="N14" i="13"/>
  <c r="R42" i="13"/>
  <c r="N62" i="13"/>
  <c r="S87" i="13"/>
  <c r="T86" i="13" s="1"/>
  <c r="N153" i="13"/>
  <c r="N44" i="13"/>
  <c r="Q74" i="13"/>
  <c r="N77" i="13"/>
  <c r="O87" i="13"/>
  <c r="S33" i="13"/>
  <c r="S229" i="13"/>
  <c r="R6" i="13"/>
  <c r="S21" i="13"/>
  <c r="U21" i="13" s="1"/>
  <c r="R24" i="13"/>
  <c r="N32" i="13"/>
  <c r="R48" i="13"/>
  <c r="N56" i="13"/>
  <c r="S78" i="13"/>
  <c r="U78" i="13" s="1"/>
  <c r="R81" i="13"/>
  <c r="N89" i="13"/>
  <c r="S112" i="13"/>
  <c r="U112" i="13" s="1"/>
  <c r="N117" i="13"/>
  <c r="N135" i="13"/>
  <c r="R151" i="13"/>
  <c r="N159" i="13"/>
  <c r="N228" i="13"/>
  <c r="S90" i="13"/>
  <c r="U90" i="13" s="1"/>
  <c r="N165" i="13"/>
  <c r="N8" i="13"/>
  <c r="Q17" i="13"/>
  <c r="N20" i="13"/>
  <c r="N26" i="13"/>
  <c r="N50" i="13"/>
  <c r="Q71" i="13"/>
  <c r="N83" i="13"/>
  <c r="U87" i="13"/>
  <c r="M232" i="13"/>
  <c r="N129" i="13"/>
  <c r="N141" i="13"/>
  <c r="Q156" i="13"/>
  <c r="Q132" i="13"/>
  <c r="T198" i="15"/>
  <c r="V198" i="15" s="1"/>
  <c r="T6" i="8"/>
  <c r="P6" i="8"/>
  <c r="N80" i="22"/>
  <c r="V43" i="18"/>
  <c r="U42" i="18"/>
  <c r="T62" i="18"/>
  <c r="V62" i="18" s="1"/>
  <c r="R4" i="18"/>
  <c r="R8" i="18"/>
  <c r="R12" i="18"/>
  <c r="R16" i="18"/>
  <c r="R20" i="18"/>
  <c r="R24" i="18"/>
  <c r="R28" i="18"/>
  <c r="O44" i="18"/>
  <c r="S45" i="18"/>
  <c r="O76" i="18"/>
  <c r="O79" i="18"/>
  <c r="T97" i="18"/>
  <c r="V97" i="18" s="1"/>
  <c r="O111" i="18"/>
  <c r="O144" i="18"/>
  <c r="O165" i="18"/>
  <c r="O171" i="18"/>
  <c r="T172" i="18"/>
  <c r="V172" i="18" s="1"/>
  <c r="U246" i="18"/>
  <c r="S43" i="18"/>
  <c r="T45" i="18"/>
  <c r="R58" i="18"/>
  <c r="O64" i="18"/>
  <c r="T103" i="18"/>
  <c r="U102" i="18" s="1"/>
  <c r="T118" i="18"/>
  <c r="V118" i="18" s="1"/>
  <c r="O135" i="18"/>
  <c r="O162" i="18"/>
  <c r="P194" i="18"/>
  <c r="O202" i="18"/>
  <c r="O211" i="18"/>
  <c r="N250" i="18"/>
  <c r="O228" i="18"/>
  <c r="O231" i="18"/>
  <c r="U237" i="18"/>
  <c r="R42" i="18"/>
  <c r="T59" i="18"/>
  <c r="T74" i="18"/>
  <c r="V74" i="18" s="1"/>
  <c r="T77" i="18"/>
  <c r="U76" i="18" s="1"/>
  <c r="T109" i="18"/>
  <c r="V109" i="18" s="1"/>
  <c r="R117" i="18"/>
  <c r="T121" i="18"/>
  <c r="V121" i="18" s="1"/>
  <c r="T142" i="18"/>
  <c r="V142" i="18" s="1"/>
  <c r="T169" i="18"/>
  <c r="V169" i="18" s="1"/>
  <c r="O240" i="18"/>
  <c r="O246" i="18"/>
  <c r="O31" i="2"/>
  <c r="D9" i="2"/>
  <c r="V112" i="15"/>
  <c r="U111" i="15"/>
  <c r="T145" i="15"/>
  <c r="S9" i="15"/>
  <c r="R12" i="15"/>
  <c r="T33" i="15"/>
  <c r="U40" i="15"/>
  <c r="S49" i="15"/>
  <c r="O104" i="15"/>
  <c r="B16" i="5" s="1"/>
  <c r="K33" i="5" s="1"/>
  <c r="O114" i="15"/>
  <c r="T121" i="15"/>
  <c r="O126" i="15"/>
  <c r="T136" i="15"/>
  <c r="V136" i="15" s="1"/>
  <c r="R144" i="15"/>
  <c r="O150" i="15"/>
  <c r="S157" i="15"/>
  <c r="O191" i="15"/>
  <c r="R8" i="15"/>
  <c r="S17" i="15"/>
  <c r="O26" i="15"/>
  <c r="T39" i="15"/>
  <c r="O42" i="15"/>
  <c r="T49" i="15"/>
  <c r="P104" i="15"/>
  <c r="C16" i="5" s="1"/>
  <c r="O111" i="15"/>
  <c r="O147" i="15"/>
  <c r="T157" i="15"/>
  <c r="T213" i="15"/>
  <c r="V213" i="15" s="1"/>
  <c r="T222" i="15"/>
  <c r="V222" i="15" s="1"/>
  <c r="R26" i="15"/>
  <c r="O34" i="15"/>
  <c r="T124" i="15"/>
  <c r="T148" i="15"/>
  <c r="N374" i="14"/>
  <c r="N335" i="14"/>
  <c r="M442" i="14"/>
  <c r="R2" i="9"/>
  <c r="Q36" i="7"/>
  <c r="Q54" i="7"/>
  <c r="M81" i="7"/>
  <c r="R98" i="7"/>
  <c r="S97" i="7" s="1"/>
  <c r="R167" i="7"/>
  <c r="S166" i="7" s="1"/>
  <c r="Q329" i="7"/>
  <c r="Q393" i="7"/>
  <c r="M437" i="7"/>
  <c r="Q441" i="7"/>
  <c r="M45" i="7"/>
  <c r="P65" i="7"/>
  <c r="R82" i="7"/>
  <c r="T82" i="7" s="1"/>
  <c r="R119" i="7"/>
  <c r="R149" i="7"/>
  <c r="R176" i="7"/>
  <c r="R215" i="7"/>
  <c r="S214" i="7" s="1"/>
  <c r="M235" i="7"/>
  <c r="R263" i="7"/>
  <c r="R290" i="7"/>
  <c r="S289" i="7" s="1"/>
  <c r="R296" i="7"/>
  <c r="S295" i="7" s="1"/>
  <c r="M365" i="7"/>
  <c r="R390" i="7"/>
  <c r="Q399" i="7"/>
  <c r="R438" i="7"/>
  <c r="T438" i="7" s="1"/>
  <c r="M470" i="7"/>
  <c r="P506" i="7"/>
  <c r="R525" i="7"/>
  <c r="T525" i="7" s="1"/>
  <c r="P539" i="7"/>
  <c r="P557" i="7"/>
  <c r="M566" i="7"/>
  <c r="P599" i="7"/>
  <c r="M699" i="7"/>
  <c r="Q14" i="7"/>
  <c r="Q28" i="7"/>
  <c r="R52" i="7"/>
  <c r="R94" i="7"/>
  <c r="T94" i="7" s="1"/>
  <c r="M148" i="7"/>
  <c r="R173" i="7"/>
  <c r="Q176" i="7"/>
  <c r="R326" i="7"/>
  <c r="T326" i="7" s="1"/>
  <c r="M389" i="7"/>
  <c r="M542" i="7"/>
  <c r="R700" i="7"/>
  <c r="P43" i="7"/>
  <c r="P49" i="7"/>
  <c r="M51" i="7"/>
  <c r="P71" i="7"/>
  <c r="M77" i="7"/>
  <c r="M89" i="7"/>
  <c r="P133" i="7"/>
  <c r="M142" i="7"/>
  <c r="M160" i="7"/>
  <c r="P214" i="7"/>
  <c r="P232" i="7"/>
  <c r="R236" i="7"/>
  <c r="P262" i="7"/>
  <c r="R323" i="7"/>
  <c r="P362" i="7"/>
  <c r="M425" i="7"/>
  <c r="P467" i="7"/>
  <c r="P479" i="7"/>
  <c r="P488" i="7"/>
  <c r="P563" i="7"/>
  <c r="P581" i="7"/>
  <c r="M669" i="7"/>
  <c r="P696" i="7"/>
  <c r="P702" i="7"/>
  <c r="R390" i="14"/>
  <c r="S145" i="18"/>
  <c r="R15" i="14"/>
  <c r="R90" i="14"/>
  <c r="N252" i="14"/>
  <c r="N189" i="14"/>
  <c r="R139" i="14"/>
  <c r="I65" i="14"/>
  <c r="N116" i="14"/>
  <c r="N297" i="14"/>
  <c r="N201" i="14"/>
  <c r="R20" i="14"/>
  <c r="R44" i="14"/>
  <c r="N159" i="14"/>
  <c r="N228" i="14"/>
  <c r="J126" i="14"/>
  <c r="N141" i="14"/>
  <c r="N171" i="14"/>
  <c r="Q7" i="14"/>
  <c r="N74" i="14"/>
  <c r="R78" i="14"/>
  <c r="N92" i="14"/>
  <c r="N153" i="14"/>
  <c r="N183" i="14"/>
  <c r="N279" i="14"/>
  <c r="Q306" i="14"/>
  <c r="N213" i="14"/>
  <c r="N309" i="14"/>
  <c r="R313" i="14"/>
  <c r="Q11" i="14"/>
  <c r="Q19" i="14"/>
  <c r="Q21" i="14"/>
  <c r="N45" i="14"/>
  <c r="R72" i="14"/>
  <c r="N80" i="14"/>
  <c r="R151" i="14"/>
  <c r="R157" i="14"/>
  <c r="R181" i="14"/>
  <c r="S184" i="14"/>
  <c r="U184" i="14" s="1"/>
  <c r="R187" i="14"/>
  <c r="R211" i="14"/>
  <c r="R226" i="14"/>
  <c r="R319" i="14"/>
  <c r="N104" i="14"/>
  <c r="N291" i="14"/>
  <c r="S298" i="14"/>
  <c r="U298" i="14" s="1"/>
  <c r="Q243" i="14"/>
  <c r="Q288" i="14"/>
  <c r="S322" i="14"/>
  <c r="T321" i="14" s="1"/>
  <c r="R8" i="14"/>
  <c r="R12" i="14"/>
  <c r="R16" i="14"/>
  <c r="M62" i="14"/>
  <c r="S30" i="14"/>
  <c r="T29" i="14" s="1"/>
  <c r="R32" i="14"/>
  <c r="R36" i="14"/>
  <c r="S38" i="14"/>
  <c r="U38" i="14" s="1"/>
  <c r="N41" i="14"/>
  <c r="N53" i="14"/>
  <c r="Q55" i="14"/>
  <c r="N57" i="14"/>
  <c r="N68" i="14"/>
  <c r="Q83" i="14"/>
  <c r="N86" i="14"/>
  <c r="Q95" i="14"/>
  <c r="N98" i="14"/>
  <c r="N110" i="14"/>
  <c r="S117" i="14"/>
  <c r="R120" i="14"/>
  <c r="N135" i="14"/>
  <c r="R145" i="14"/>
  <c r="N165" i="14"/>
  <c r="S172" i="14"/>
  <c r="N177" i="14"/>
  <c r="N195" i="14"/>
  <c r="Q198" i="14"/>
  <c r="R205" i="14"/>
  <c r="N240" i="14"/>
  <c r="R256" i="14"/>
  <c r="R262" i="14"/>
  <c r="S265" i="14"/>
  <c r="U265" i="14" s="1"/>
  <c r="R268" i="14"/>
  <c r="N285" i="14"/>
  <c r="N303" i="14"/>
  <c r="N338" i="14"/>
  <c r="N356" i="14"/>
  <c r="Q107" i="14"/>
  <c r="S148" i="14"/>
  <c r="S208" i="14"/>
  <c r="N315" i="14"/>
  <c r="N321" i="14"/>
  <c r="N344" i="14"/>
  <c r="N362" i="14"/>
  <c r="N380" i="14"/>
  <c r="S69" i="14"/>
  <c r="T68" i="14" s="1"/>
  <c r="Q9" i="14"/>
  <c r="Q13" i="14"/>
  <c r="Q17" i="14"/>
  <c r="N33" i="14"/>
  <c r="N37" i="14"/>
  <c r="S46" i="14"/>
  <c r="N49" i="14"/>
  <c r="S54" i="14"/>
  <c r="U54" i="14" s="1"/>
  <c r="S93" i="14"/>
  <c r="N147" i="14"/>
  <c r="S196" i="14"/>
  <c r="U196" i="14" s="1"/>
  <c r="N207" i="14"/>
  <c r="S229" i="14"/>
  <c r="N234" i="14"/>
  <c r="N246" i="14"/>
  <c r="N258" i="14"/>
  <c r="N264" i="14"/>
  <c r="Q294" i="14"/>
  <c r="N350" i="14"/>
  <c r="N368" i="14"/>
  <c r="N386" i="14"/>
  <c r="T210" i="15"/>
  <c r="V189" i="15"/>
  <c r="U188" i="15"/>
  <c r="S189" i="15"/>
  <c r="R188" i="15"/>
  <c r="O476" i="12"/>
  <c r="N515" i="12"/>
  <c r="R2" i="8"/>
  <c r="O19" i="8"/>
  <c r="P2" i="8"/>
  <c r="S173" i="19"/>
  <c r="Q118" i="9"/>
  <c r="Q509" i="12"/>
  <c r="R79" i="32"/>
  <c r="R688" i="7"/>
  <c r="T688" i="7" s="1"/>
  <c r="Q447" i="7"/>
  <c r="R60" i="13"/>
  <c r="P89" i="12"/>
  <c r="R234" i="18"/>
  <c r="R66" i="13"/>
  <c r="V83" i="15"/>
  <c r="R122" i="9"/>
  <c r="P494" i="7"/>
  <c r="S370" i="12"/>
  <c r="T369" i="12" s="1"/>
  <c r="Q369" i="12"/>
  <c r="S394" i="12"/>
  <c r="S241" i="14"/>
  <c r="T240" i="14" s="1"/>
  <c r="R431" i="9"/>
  <c r="R339" i="9"/>
  <c r="S81" i="14"/>
  <c r="U81" i="14" s="1"/>
  <c r="L11" i="26"/>
  <c r="M4" i="26"/>
  <c r="V95" i="15"/>
  <c r="Q85" i="10"/>
  <c r="Q250" i="18"/>
  <c r="T9" i="16"/>
  <c r="S8" i="16"/>
  <c r="T3" i="16"/>
  <c r="S2" i="16"/>
  <c r="M82" i="16"/>
  <c r="B19" i="36"/>
  <c r="P2" i="16"/>
  <c r="Q3" i="16"/>
  <c r="M19" i="16"/>
  <c r="Q24" i="16"/>
  <c r="Q40" i="16"/>
  <c r="M58" i="16"/>
  <c r="P8" i="16"/>
  <c r="Q9" i="16"/>
  <c r="R24" i="16"/>
  <c r="T24" i="16" s="1"/>
  <c r="S25" i="16"/>
  <c r="R40" i="16"/>
  <c r="D19" i="36"/>
  <c r="P82" i="16"/>
  <c r="S82" i="16"/>
  <c r="H19" i="36"/>
  <c r="F19" i="36"/>
  <c r="R283" i="14"/>
  <c r="P274" i="7"/>
  <c r="Q134" i="10"/>
  <c r="R195" i="11"/>
  <c r="S196" i="11"/>
  <c r="T42" i="16"/>
  <c r="S41" i="16"/>
  <c r="O46" i="16"/>
  <c r="Q42" i="16"/>
  <c r="P41" i="16"/>
  <c r="P44" i="24"/>
  <c r="R390" i="9"/>
  <c r="Q371" i="14"/>
  <c r="R311" i="7"/>
  <c r="P310" i="7"/>
  <c r="R158" i="12"/>
  <c r="R159" i="15"/>
  <c r="T160" i="15"/>
  <c r="T133" i="15"/>
  <c r="V133" i="15" s="1"/>
  <c r="R132" i="15"/>
  <c r="Q249" i="9"/>
  <c r="R86" i="19"/>
  <c r="S87" i="19"/>
  <c r="R250" i="14"/>
  <c r="P618" i="7"/>
  <c r="P630" i="7"/>
  <c r="P54" i="8"/>
  <c r="Q54" i="8"/>
  <c r="Q67" i="8"/>
  <c r="R67" i="8"/>
  <c r="T67" i="8" s="1"/>
  <c r="T73" i="8" s="1"/>
  <c r="R68" i="11"/>
  <c r="T80" i="18"/>
  <c r="U79" i="18" s="1"/>
  <c r="Q441" i="12"/>
  <c r="S442" i="12"/>
  <c r="U442" i="12" s="1"/>
  <c r="R409" i="12"/>
  <c r="R391" i="12"/>
  <c r="R165" i="11"/>
  <c r="S166" i="11"/>
  <c r="M4" i="17"/>
  <c r="Q9" i="17"/>
  <c r="R9" i="17"/>
  <c r="S347" i="24"/>
  <c r="Q348" i="24"/>
  <c r="P347" i="24"/>
  <c r="Q175" i="12"/>
  <c r="P268" i="12"/>
  <c r="R176" i="12"/>
  <c r="R196" i="9"/>
  <c r="Q637" i="7"/>
  <c r="R169" i="14"/>
  <c r="R232" i="9"/>
  <c r="S197" i="18"/>
  <c r="T197" i="18"/>
  <c r="V197" i="18" s="1"/>
  <c r="R100" i="12"/>
  <c r="Q359" i="14"/>
  <c r="Q383" i="14"/>
  <c r="P446" i="24"/>
  <c r="S59" i="12"/>
  <c r="Q494" i="12"/>
  <c r="N479" i="12"/>
  <c r="Q59" i="16"/>
  <c r="R59" i="16"/>
  <c r="S148" i="13"/>
  <c r="Q144" i="13"/>
  <c r="S74" i="18"/>
  <c r="S226" i="18"/>
  <c r="T226" i="18"/>
  <c r="V226" i="18" s="1"/>
  <c r="R225" i="18"/>
  <c r="P545" i="7"/>
  <c r="Q237" i="14"/>
  <c r="R118" i="12"/>
  <c r="T53" i="18"/>
  <c r="V53" i="18" s="1"/>
  <c r="P56" i="16"/>
  <c r="R57" i="16"/>
  <c r="T57" i="16" s="1"/>
  <c r="Q67" i="10"/>
  <c r="R194" i="12"/>
  <c r="P280" i="7"/>
  <c r="R114" i="14"/>
  <c r="P125" i="14"/>
  <c r="S382" i="12"/>
  <c r="P22" i="14"/>
  <c r="R373" i="12"/>
  <c r="S109" i="12"/>
  <c r="U109" i="12" s="1"/>
  <c r="T186" i="15"/>
  <c r="U185" i="15" s="1"/>
  <c r="W181" i="11"/>
  <c r="R477" i="12"/>
  <c r="O512" i="12"/>
  <c r="N509" i="12"/>
  <c r="O464" i="12"/>
  <c r="R366" i="14"/>
  <c r="P624" i="7"/>
  <c r="R640" i="7"/>
  <c r="T640" i="7" s="1"/>
  <c r="S293" i="24"/>
  <c r="Q231" i="14"/>
  <c r="R133" i="14"/>
  <c r="S136" i="14"/>
  <c r="U136" i="14" s="1"/>
  <c r="S33" i="18"/>
  <c r="N27" i="25"/>
  <c r="O27" i="25" s="1"/>
  <c r="N19" i="25"/>
  <c r="P6" i="16"/>
  <c r="R7" i="16"/>
  <c r="R11" i="16" s="1"/>
  <c r="Q424" i="9"/>
  <c r="R421" i="12"/>
  <c r="S185" i="19"/>
  <c r="T5" i="16"/>
  <c r="S4" i="16"/>
  <c r="O11" i="16"/>
  <c r="P4" i="16"/>
  <c r="Q5" i="16"/>
  <c r="U9" i="32"/>
  <c r="W9" i="32" s="1"/>
  <c r="R234" i="19"/>
  <c r="T216" i="24"/>
  <c r="S215" i="24"/>
  <c r="Q216" i="24"/>
  <c r="P215" i="24"/>
  <c r="R302" i="7"/>
  <c r="S301" i="7" s="1"/>
  <c r="S136" i="15"/>
  <c r="R135" i="15"/>
  <c r="T201" i="15"/>
  <c r="V201" i="15" s="1"/>
  <c r="R200" i="15"/>
  <c r="Q255" i="9"/>
  <c r="S65" i="18"/>
  <c r="R279" i="12"/>
  <c r="Q299" i="12"/>
  <c r="Q11" i="13"/>
  <c r="R439" i="12"/>
  <c r="M46" i="24"/>
  <c r="L134" i="24"/>
  <c r="Q45" i="24"/>
  <c r="Q174" i="14"/>
  <c r="Q192" i="14"/>
  <c r="Q366" i="12"/>
  <c r="T169" i="15"/>
  <c r="V169" i="15" s="1"/>
  <c r="Q162" i="13"/>
  <c r="Q106" i="9"/>
  <c r="P139" i="9"/>
  <c r="V223" i="19"/>
  <c r="U222" i="19"/>
  <c r="S223" i="19"/>
  <c r="R222" i="19"/>
  <c r="R349" i="12"/>
  <c r="R32" i="18"/>
  <c r="Q128" i="10"/>
  <c r="S9" i="13"/>
  <c r="R19" i="33"/>
  <c r="T19" i="33" s="1"/>
  <c r="R252" i="11"/>
  <c r="Q222" i="24"/>
  <c r="S45" i="13"/>
  <c r="U45" i="13" s="1"/>
  <c r="Q300" i="14"/>
  <c r="V101" i="15"/>
  <c r="T203" i="18"/>
  <c r="U202" i="18" s="1"/>
  <c r="Q453" i="7"/>
  <c r="U54" i="32"/>
  <c r="V53" i="32" s="1"/>
  <c r="Q108" i="12"/>
  <c r="R102" i="14"/>
  <c r="R212" i="12"/>
  <c r="Q39" i="14"/>
  <c r="S160" i="14"/>
  <c r="U160" i="14" s="1"/>
  <c r="Q104" i="15"/>
  <c r="Q106" i="15" s="1"/>
  <c r="S221" i="24"/>
  <c r="O251" i="24"/>
  <c r="R271" i="9"/>
  <c r="S271" i="9"/>
  <c r="U271" i="9" s="1"/>
  <c r="S11" i="23"/>
  <c r="U11" i="23" s="1"/>
  <c r="R369" i="9"/>
  <c r="S300" i="12"/>
  <c r="T299" i="12" s="1"/>
  <c r="S358" i="12"/>
  <c r="T357" i="12" s="1"/>
  <c r="S105" i="14"/>
  <c r="U105" i="14" s="1"/>
  <c r="R182" i="12"/>
  <c r="S329" i="24"/>
  <c r="S310" i="14"/>
  <c r="Q299" i="7"/>
  <c r="R299" i="7"/>
  <c r="T336" i="24"/>
  <c r="S335" i="24"/>
  <c r="Q336" i="24"/>
  <c r="P335" i="24"/>
  <c r="T204" i="24"/>
  <c r="S203" i="24"/>
  <c r="Q204" i="24"/>
  <c r="P203" i="24"/>
  <c r="P660" i="7"/>
  <c r="Q643" i="7"/>
  <c r="Q418" i="9"/>
  <c r="R110" i="10"/>
  <c r="R171" i="11"/>
  <c r="S172" i="11"/>
  <c r="Q216" i="11"/>
  <c r="U168" i="15"/>
  <c r="S29" i="32"/>
  <c r="Q39" i="8"/>
  <c r="Q46" i="8" s="1"/>
  <c r="E12" i="6" s="1"/>
  <c r="S286" i="14"/>
  <c r="R264" i="11"/>
  <c r="Q350" i="9"/>
  <c r="W169" i="11"/>
  <c r="R115" i="13"/>
  <c r="S136" i="13"/>
  <c r="U136" i="13" s="1"/>
  <c r="R275" i="19"/>
  <c r="O524" i="24"/>
  <c r="Q335" i="14"/>
  <c r="R379" i="12"/>
  <c r="S359" i="24"/>
  <c r="O73" i="8"/>
  <c r="P57" i="8"/>
  <c r="Q57" i="8"/>
  <c r="T83" i="16"/>
  <c r="N81" i="16"/>
  <c r="M81" i="16"/>
  <c r="U312" i="9"/>
  <c r="T311" i="9"/>
  <c r="R312" i="9"/>
  <c r="Q311" i="9"/>
  <c r="T300" i="24"/>
  <c r="S299" i="24"/>
  <c r="Q300" i="24"/>
  <c r="P299" i="24"/>
  <c r="R343" i="12"/>
  <c r="T206" i="18"/>
  <c r="U205" i="18" s="1"/>
  <c r="T139" i="18"/>
  <c r="U138" i="18" s="1"/>
  <c r="S54" i="34"/>
  <c r="S66" i="34"/>
  <c r="R199" i="18"/>
  <c r="S69" i="13"/>
  <c r="U69" i="13" s="1"/>
  <c r="V57" i="34"/>
  <c r="U56" i="34"/>
  <c r="S57" i="34"/>
  <c r="R56" i="34"/>
  <c r="R204" i="11"/>
  <c r="R360" i="9"/>
  <c r="S360" i="9"/>
  <c r="U360" i="9" s="1"/>
  <c r="R345" i="9"/>
  <c r="Q55" i="10"/>
  <c r="R228" i="11"/>
  <c r="U243" i="19"/>
  <c r="S235" i="19"/>
  <c r="R437" i="9"/>
  <c r="Q381" i="7"/>
  <c r="Q59" i="14"/>
  <c r="Q140" i="10"/>
  <c r="P5" i="30"/>
  <c r="P7" i="30" s="1"/>
  <c r="E21" i="6" s="1"/>
  <c r="N497" i="12"/>
  <c r="S474" i="12"/>
  <c r="T473" i="12" s="1"/>
  <c r="R471" i="12"/>
  <c r="R52" i="14"/>
  <c r="R48" i="14"/>
  <c r="P593" i="7"/>
  <c r="P648" i="7"/>
  <c r="Q655" i="7"/>
  <c r="R36" i="13"/>
  <c r="Q377" i="14"/>
  <c r="R127" i="13"/>
  <c r="S101" i="10"/>
  <c r="U101" i="10" s="1"/>
  <c r="Q3" i="17"/>
  <c r="T3" i="17"/>
  <c r="S2" i="17"/>
  <c r="P2" i="17"/>
  <c r="V105" i="19"/>
  <c r="U104" i="19"/>
  <c r="S105" i="19"/>
  <c r="R104" i="19"/>
  <c r="P575" i="7"/>
  <c r="R163" i="14"/>
  <c r="T258" i="24"/>
  <c r="S257" i="24"/>
  <c r="Q258" i="24"/>
  <c r="P257" i="24"/>
  <c r="R685" i="7"/>
  <c r="S684" i="7" s="1"/>
  <c r="Q347" i="14"/>
  <c r="V123" i="11"/>
  <c r="W123" i="11"/>
  <c r="R122" i="11"/>
  <c r="S123" i="11"/>
  <c r="Q155" i="11"/>
  <c r="Q345" i="12"/>
  <c r="S346" i="12"/>
  <c r="T345" i="12" s="1"/>
  <c r="Q357" i="12"/>
  <c r="U120" i="18"/>
  <c r="U61" i="18"/>
  <c r="U117" i="18"/>
  <c r="R393" i="14"/>
  <c r="S393" i="14"/>
  <c r="U393" i="14" s="1"/>
  <c r="S381" i="14"/>
  <c r="U381" i="14" s="1"/>
  <c r="S357" i="14"/>
  <c r="U357" i="14" s="1"/>
  <c r="R354" i="14"/>
  <c r="S345" i="14"/>
  <c r="R342" i="14"/>
  <c r="S369" i="14"/>
  <c r="R513" i="12"/>
  <c r="S510" i="12"/>
  <c r="R507" i="12"/>
  <c r="R501" i="12"/>
  <c r="S498" i="12"/>
  <c r="U498" i="12" s="1"/>
  <c r="R489" i="12"/>
  <c r="S486" i="12"/>
  <c r="T485" i="12" s="1"/>
  <c r="R483" i="12"/>
  <c r="Q473" i="12"/>
  <c r="R465" i="12"/>
  <c r="S462" i="12"/>
  <c r="U462" i="12" s="1"/>
  <c r="Q461" i="12"/>
  <c r="Q442" i="9"/>
  <c r="T427" i="9"/>
  <c r="R413" i="9"/>
  <c r="U404" i="9"/>
  <c r="T403" i="9"/>
  <c r="N113" i="7"/>
  <c r="M112" i="7"/>
  <c r="Q143" i="7"/>
  <c r="R143" i="7"/>
  <c r="T143" i="7" s="1"/>
  <c r="Q230" i="7"/>
  <c r="R230" i="7"/>
  <c r="T230" i="7" s="1"/>
  <c r="Q278" i="7"/>
  <c r="R278" i="7"/>
  <c r="S277" i="7" s="1"/>
  <c r="N354" i="7"/>
  <c r="M353" i="7"/>
  <c r="N555" i="7"/>
  <c r="R555" i="7"/>
  <c r="T555" i="7" s="1"/>
  <c r="M554" i="7"/>
  <c r="N573" i="7"/>
  <c r="M572" i="7"/>
  <c r="N603" i="7"/>
  <c r="R603" i="7"/>
  <c r="T603" i="7" s="1"/>
  <c r="M602" i="7"/>
  <c r="O100" i="7"/>
  <c r="P23" i="7"/>
  <c r="R26" i="7"/>
  <c r="T26" i="7" s="1"/>
  <c r="P47" i="7"/>
  <c r="M59" i="7"/>
  <c r="Q96" i="7"/>
  <c r="N125" i="7"/>
  <c r="M124" i="7"/>
  <c r="M136" i="7"/>
  <c r="Q152" i="7"/>
  <c r="Q164" i="7"/>
  <c r="N212" i="7"/>
  <c r="M211" i="7"/>
  <c r="M223" i="7"/>
  <c r="Q239" i="7"/>
  <c r="N260" i="7"/>
  <c r="M259" i="7"/>
  <c r="M271" i="7"/>
  <c r="Q287" i="7"/>
  <c r="N308" i="7"/>
  <c r="M307" i="7"/>
  <c r="R314" i="7"/>
  <c r="N348" i="7"/>
  <c r="M347" i="7"/>
  <c r="N360" i="7"/>
  <c r="R360" i="7"/>
  <c r="S359" i="7" s="1"/>
  <c r="P374" i="7"/>
  <c r="P386" i="7"/>
  <c r="N408" i="7"/>
  <c r="M407" i="7"/>
  <c r="N420" i="7"/>
  <c r="R420" i="7"/>
  <c r="S419" i="7" s="1"/>
  <c r="P434" i="7"/>
  <c r="Q450" i="7"/>
  <c r="P473" i="7"/>
  <c r="Q474" i="7"/>
  <c r="N498" i="7"/>
  <c r="M497" i="7"/>
  <c r="R504" i="7"/>
  <c r="P533" i="7"/>
  <c r="Q534" i="7"/>
  <c r="N561" i="7"/>
  <c r="M560" i="7"/>
  <c r="N652" i="7"/>
  <c r="M651" i="7"/>
  <c r="N664" i="7"/>
  <c r="M663" i="7"/>
  <c r="N70" i="7"/>
  <c r="R70" i="7"/>
  <c r="S69" i="7" s="1"/>
  <c r="N414" i="7"/>
  <c r="M413" i="7"/>
  <c r="N628" i="7"/>
  <c r="M627" i="7"/>
  <c r="Q17" i="7"/>
  <c r="N38" i="7"/>
  <c r="M37" i="7"/>
  <c r="T52" i="7"/>
  <c r="S51" i="7"/>
  <c r="Q78" i="7"/>
  <c r="R78" i="7"/>
  <c r="T78" i="7" s="1"/>
  <c r="N131" i="7"/>
  <c r="R131" i="7"/>
  <c r="S130" i="7" s="1"/>
  <c r="N179" i="7"/>
  <c r="M178" i="7"/>
  <c r="N206" i="7"/>
  <c r="M205" i="7"/>
  <c r="N218" i="7"/>
  <c r="R218" i="7"/>
  <c r="S217" i="7" s="1"/>
  <c r="N254" i="7"/>
  <c r="M253" i="7"/>
  <c r="N266" i="7"/>
  <c r="R266" i="7"/>
  <c r="T266" i="7" s="1"/>
  <c r="N302" i="7"/>
  <c r="M301" i="7"/>
  <c r="N320" i="7"/>
  <c r="M319" i="7"/>
  <c r="N492" i="7"/>
  <c r="R492" i="7"/>
  <c r="T492" i="7" s="1"/>
  <c r="N549" i="7"/>
  <c r="M548" i="7"/>
  <c r="N579" i="7"/>
  <c r="R579" i="7"/>
  <c r="T579" i="7" s="1"/>
  <c r="M578" i="7"/>
  <c r="N597" i="7"/>
  <c r="M596" i="7"/>
  <c r="R628" i="7"/>
  <c r="P672" i="7"/>
  <c r="Q673" i="7"/>
  <c r="T119" i="7"/>
  <c r="S118" i="7"/>
  <c r="N34" i="7"/>
  <c r="M33" i="7"/>
  <c r="N42" i="7"/>
  <c r="R42" i="7"/>
  <c r="S41" i="7" s="1"/>
  <c r="N56" i="7"/>
  <c r="M55" i="7"/>
  <c r="R60" i="7"/>
  <c r="M63" i="7"/>
  <c r="M73" i="7"/>
  <c r="Q84" i="7"/>
  <c r="Q92" i="7"/>
  <c r="M130" i="7"/>
  <c r="Q170" i="7"/>
  <c r="Q197" i="7"/>
  <c r="M217" i="7"/>
  <c r="Q245" i="7"/>
  <c r="M265" i="7"/>
  <c r="Q293" i="7"/>
  <c r="M313" i="7"/>
  <c r="N332" i="7"/>
  <c r="M331" i="7"/>
  <c r="P368" i="7"/>
  <c r="Q372" i="7"/>
  <c r="R372" i="7"/>
  <c r="S371" i="7" s="1"/>
  <c r="R396" i="7"/>
  <c r="S395" i="7" s="1"/>
  <c r="R408" i="7"/>
  <c r="T408" i="7" s="1"/>
  <c r="P428" i="7"/>
  <c r="Q432" i="7"/>
  <c r="R432" i="7"/>
  <c r="T432" i="7" s="1"/>
  <c r="R444" i="7"/>
  <c r="S443" i="7" s="1"/>
  <c r="M491" i="7"/>
  <c r="M503" i="7"/>
  <c r="Q522" i="7"/>
  <c r="P521" i="7"/>
  <c r="N585" i="7"/>
  <c r="M584" i="7"/>
  <c r="R652" i="7"/>
  <c r="R664" i="7"/>
  <c r="P678" i="7"/>
  <c r="Q679" i="7"/>
  <c r="N694" i="7"/>
  <c r="M693" i="7"/>
  <c r="R24" i="7"/>
  <c r="S23" i="7" s="1"/>
  <c r="R46" i="7"/>
  <c r="R84" i="7"/>
  <c r="R272" i="7"/>
  <c r="T272" i="7" s="1"/>
  <c r="R384" i="7"/>
  <c r="R426" i="7"/>
  <c r="T426" i="7" s="1"/>
  <c r="R441" i="7"/>
  <c r="R453" i="7"/>
  <c r="L509" i="7"/>
  <c r="N510" i="7" s="1"/>
  <c r="Q528" i="7"/>
  <c r="R537" i="7"/>
  <c r="M621" i="7"/>
  <c r="M633" i="7"/>
  <c r="M639" i="7"/>
  <c r="M645" i="7"/>
  <c r="M657" i="7"/>
  <c r="R673" i="7"/>
  <c r="S672" i="7" s="1"/>
  <c r="R676" i="7"/>
  <c r="M687" i="7"/>
  <c r="R694" i="7"/>
  <c r="T694" i="7" s="1"/>
  <c r="R64" i="7"/>
  <c r="T64" i="7" s="1"/>
  <c r="R74" i="7"/>
  <c r="R86" i="7"/>
  <c r="R92" i="7"/>
  <c r="S91" i="7" s="1"/>
  <c r="R137" i="7"/>
  <c r="T137" i="7" s="1"/>
  <c r="R152" i="7"/>
  <c r="R155" i="7"/>
  <c r="R164" i="7"/>
  <c r="S163" i="7" s="1"/>
  <c r="L337" i="7"/>
  <c r="L12" i="4" s="1"/>
  <c r="R224" i="7"/>
  <c r="S223" i="7" s="1"/>
  <c r="R239" i="7"/>
  <c r="R287" i="7"/>
  <c r="S286" i="7" s="1"/>
  <c r="R366" i="7"/>
  <c r="T366" i="7" s="1"/>
  <c r="R381" i="7"/>
  <c r="T381" i="7" s="1"/>
  <c r="R393" i="7"/>
  <c r="M25" i="7"/>
  <c r="M29" i="7"/>
  <c r="R38" i="7"/>
  <c r="R48" i="7"/>
  <c r="Q50" i="7"/>
  <c r="R56" i="7"/>
  <c r="S55" i="7" s="1"/>
  <c r="Q62" i="7"/>
  <c r="R66" i="7"/>
  <c r="Q68" i="7"/>
  <c r="R76" i="7"/>
  <c r="S75" i="7" s="1"/>
  <c r="M85" i="7"/>
  <c r="M93" i="7"/>
  <c r="M97" i="7"/>
  <c r="R113" i="7"/>
  <c r="T113" i="7" s="1"/>
  <c r="R125" i="7"/>
  <c r="R140" i="7"/>
  <c r="M154" i="7"/>
  <c r="M166" i="7"/>
  <c r="M172" i="7"/>
  <c r="M193" i="7"/>
  <c r="M199" i="7"/>
  <c r="R212" i="7"/>
  <c r="T212" i="7" s="1"/>
  <c r="R227" i="7"/>
  <c r="M241" i="7"/>
  <c r="M247" i="7"/>
  <c r="R260" i="7"/>
  <c r="T260" i="7" s="1"/>
  <c r="R275" i="7"/>
  <c r="S274" i="7" s="1"/>
  <c r="M289" i="7"/>
  <c r="M295" i="7"/>
  <c r="R308" i="7"/>
  <c r="T308" i="7" s="1"/>
  <c r="R320" i="7"/>
  <c r="R332" i="7"/>
  <c r="R354" i="7"/>
  <c r="S353" i="7" s="1"/>
  <c r="R369" i="7"/>
  <c r="S368" i="7" s="1"/>
  <c r="M383" i="7"/>
  <c r="M395" i="7"/>
  <c r="M401" i="7"/>
  <c r="R414" i="7"/>
  <c r="T414" i="7" s="1"/>
  <c r="R429" i="7"/>
  <c r="M443" i="7"/>
  <c r="M449" i="7"/>
  <c r="L482" i="7"/>
  <c r="L606" i="7" s="1"/>
  <c r="L10" i="2" s="1"/>
  <c r="M524" i="7"/>
  <c r="M536" i="7"/>
  <c r="R543" i="7"/>
  <c r="R567" i="7"/>
  <c r="R591" i="7"/>
  <c r="O706" i="7"/>
  <c r="M675" i="7"/>
  <c r="M681" i="7"/>
  <c r="Q691" i="7"/>
  <c r="R697" i="7"/>
  <c r="S696" i="7" s="1"/>
  <c r="P666" i="7"/>
  <c r="S57" i="13"/>
  <c r="R303" i="12"/>
  <c r="W205" i="11"/>
  <c r="Q146" i="10"/>
  <c r="S160" i="13"/>
  <c r="U160" i="13" s="1"/>
  <c r="R121" i="13"/>
  <c r="S124" i="13"/>
  <c r="Q152" i="10"/>
  <c r="S144" i="10"/>
  <c r="U144" i="10" s="1"/>
  <c r="S132" i="10"/>
  <c r="P156" i="10"/>
  <c r="S276" i="11"/>
  <c r="G14" i="2" s="1"/>
  <c r="S247" i="19"/>
  <c r="S253" i="14"/>
  <c r="T285" i="19"/>
  <c r="V285" i="19" s="1"/>
  <c r="S288" i="19"/>
  <c r="S285" i="19"/>
  <c r="R284" i="19"/>
  <c r="S276" i="19"/>
  <c r="T273" i="19"/>
  <c r="V273" i="19" s="1"/>
  <c r="S273" i="19"/>
  <c r="P281" i="24"/>
  <c r="R282" i="24"/>
  <c r="R361" i="12"/>
  <c r="R208" i="18"/>
  <c r="T209" i="18"/>
  <c r="T264" i="24"/>
  <c r="S263" i="24"/>
  <c r="Q264" i="24"/>
  <c r="O372" i="24"/>
  <c r="P263" i="24"/>
  <c r="R375" i="9"/>
  <c r="R128" i="11"/>
  <c r="S129" i="11"/>
  <c r="T128" i="11"/>
  <c r="U128" i="11" s="1"/>
  <c r="S440" i="7"/>
  <c r="T441" i="7"/>
  <c r="T30" i="7"/>
  <c r="S29" i="7"/>
  <c r="S39" i="7"/>
  <c r="T40" i="7"/>
  <c r="S57" i="7"/>
  <c r="T58" i="7"/>
  <c r="S65" i="7"/>
  <c r="T66" i="7"/>
  <c r="T125" i="7"/>
  <c r="S124" i="7"/>
  <c r="S139" i="7"/>
  <c r="T140" i="7"/>
  <c r="S226" i="7"/>
  <c r="T227" i="7"/>
  <c r="T320" i="7"/>
  <c r="S319" i="7"/>
  <c r="T332" i="7"/>
  <c r="S331" i="7"/>
  <c r="S413" i="7"/>
  <c r="S428" i="7"/>
  <c r="T429" i="7"/>
  <c r="N519" i="7"/>
  <c r="M518" i="7"/>
  <c r="R519" i="7"/>
  <c r="R42" i="2"/>
  <c r="R44" i="2"/>
  <c r="S31" i="7"/>
  <c r="T32" i="7"/>
  <c r="T98" i="7"/>
  <c r="S115" i="7"/>
  <c r="T116" i="7"/>
  <c r="S127" i="7"/>
  <c r="T128" i="7"/>
  <c r="T173" i="7"/>
  <c r="S172" i="7"/>
  <c r="T200" i="7"/>
  <c r="S199" i="7"/>
  <c r="T248" i="7"/>
  <c r="S247" i="7"/>
  <c r="S262" i="7"/>
  <c r="T263" i="7"/>
  <c r="T296" i="7"/>
  <c r="S310" i="7"/>
  <c r="T311" i="7"/>
  <c r="S322" i="7"/>
  <c r="T323" i="7"/>
  <c r="S334" i="7"/>
  <c r="T335" i="7"/>
  <c r="S356" i="7"/>
  <c r="T357" i="7"/>
  <c r="T402" i="7"/>
  <c r="S401" i="7"/>
  <c r="S416" i="7"/>
  <c r="T417" i="7"/>
  <c r="T450" i="7"/>
  <c r="S449" i="7"/>
  <c r="T38" i="7"/>
  <c r="S37" i="7"/>
  <c r="S47" i="7"/>
  <c r="T48" i="7"/>
  <c r="S67" i="7"/>
  <c r="T68" i="7"/>
  <c r="T74" i="7"/>
  <c r="S73" i="7"/>
  <c r="S83" i="7"/>
  <c r="T84" i="7"/>
  <c r="S151" i="7"/>
  <c r="T152" i="7"/>
  <c r="T224" i="7"/>
  <c r="S238" i="7"/>
  <c r="T239" i="7"/>
  <c r="S392" i="7"/>
  <c r="T393" i="7"/>
  <c r="O33" i="4"/>
  <c r="D13" i="4"/>
  <c r="M13" i="4"/>
  <c r="B93" i="4" s="1"/>
  <c r="T24" i="7"/>
  <c r="T46" i="7"/>
  <c r="S45" i="7"/>
  <c r="S49" i="7"/>
  <c r="T50" i="7"/>
  <c r="T90" i="7"/>
  <c r="S89" i="7"/>
  <c r="T149" i="7"/>
  <c r="S148" i="7"/>
  <c r="T161" i="7"/>
  <c r="S160" i="7"/>
  <c r="S175" i="7"/>
  <c r="T176" i="7"/>
  <c r="S202" i="7"/>
  <c r="T203" i="7"/>
  <c r="T236" i="7"/>
  <c r="S235" i="7"/>
  <c r="S250" i="7"/>
  <c r="T251" i="7"/>
  <c r="T284" i="7"/>
  <c r="S283" i="7"/>
  <c r="S298" i="7"/>
  <c r="T299" i="7"/>
  <c r="T378" i="7"/>
  <c r="S377" i="7"/>
  <c r="T390" i="7"/>
  <c r="S389" i="7"/>
  <c r="S404" i="7"/>
  <c r="T405" i="7"/>
  <c r="S437" i="7"/>
  <c r="T456" i="7"/>
  <c r="S455" i="7"/>
  <c r="S33" i="7"/>
  <c r="N40" i="7"/>
  <c r="N58" i="7"/>
  <c r="N76" i="7"/>
  <c r="S77" i="7"/>
  <c r="N84" i="7"/>
  <c r="N92" i="7"/>
  <c r="L100" i="7"/>
  <c r="N140" i="7"/>
  <c r="N164" i="7"/>
  <c r="N176" i="7"/>
  <c r="S178" i="7"/>
  <c r="S193" i="7"/>
  <c r="N203" i="7"/>
  <c r="S205" i="7"/>
  <c r="N215" i="7"/>
  <c r="N227" i="7"/>
  <c r="S229" i="7"/>
  <c r="N239" i="7"/>
  <c r="S241" i="7"/>
  <c r="N251" i="7"/>
  <c r="N263" i="7"/>
  <c r="S265" i="7"/>
  <c r="N299" i="7"/>
  <c r="N335" i="7"/>
  <c r="N369" i="7"/>
  <c r="N405" i="7"/>
  <c r="N417" i="7"/>
  <c r="N429" i="7"/>
  <c r="S431" i="7"/>
  <c r="Q471" i="7"/>
  <c r="P470" i="7"/>
  <c r="Q486" i="7"/>
  <c r="P485" i="7"/>
  <c r="R573" i="7"/>
  <c r="Q573" i="7"/>
  <c r="P572" i="7"/>
  <c r="T116" i="8"/>
  <c r="S116" i="8"/>
  <c r="T128" i="8"/>
  <c r="S128" i="8"/>
  <c r="T143" i="8"/>
  <c r="S143" i="8"/>
  <c r="T151" i="8"/>
  <c r="S151" i="8"/>
  <c r="T159" i="8"/>
  <c r="S159" i="8"/>
  <c r="T181" i="8"/>
  <c r="S181" i="8"/>
  <c r="T189" i="8"/>
  <c r="S189" i="8"/>
  <c r="T193" i="8"/>
  <c r="S193" i="8"/>
  <c r="T201" i="8"/>
  <c r="S201" i="8"/>
  <c r="T59" i="9"/>
  <c r="U60" i="9"/>
  <c r="T67" i="9"/>
  <c r="U68" i="9"/>
  <c r="T75" i="9"/>
  <c r="U76" i="9"/>
  <c r="T91" i="9"/>
  <c r="U92" i="9"/>
  <c r="P17" i="7"/>
  <c r="O17" i="7"/>
  <c r="M23" i="7"/>
  <c r="R28" i="7"/>
  <c r="P29" i="7"/>
  <c r="Q30" i="7"/>
  <c r="M31" i="7"/>
  <c r="R36" i="7"/>
  <c r="P37" i="7"/>
  <c r="Q38" i="7"/>
  <c r="M39" i="7"/>
  <c r="T42" i="7"/>
  <c r="R44" i="7"/>
  <c r="P45" i="7"/>
  <c r="Q46" i="7"/>
  <c r="M47" i="7"/>
  <c r="R54" i="7"/>
  <c r="P55" i="7"/>
  <c r="Q56" i="7"/>
  <c r="M57" i="7"/>
  <c r="R62" i="7"/>
  <c r="P63" i="7"/>
  <c r="Q64" i="7"/>
  <c r="M65" i="7"/>
  <c r="T70" i="7"/>
  <c r="R72" i="7"/>
  <c r="P73" i="7"/>
  <c r="Q74" i="7"/>
  <c r="M75" i="7"/>
  <c r="R80" i="7"/>
  <c r="P81" i="7"/>
  <c r="Q82" i="7"/>
  <c r="M83" i="7"/>
  <c r="R88" i="7"/>
  <c r="P89" i="7"/>
  <c r="Q90" i="7"/>
  <c r="M91" i="7"/>
  <c r="R96" i="7"/>
  <c r="P97" i="7"/>
  <c r="Q98" i="7"/>
  <c r="P112" i="7"/>
  <c r="Q113" i="7"/>
  <c r="M115" i="7"/>
  <c r="R122" i="7"/>
  <c r="P124" i="7"/>
  <c r="Q125" i="7"/>
  <c r="M127" i="7"/>
  <c r="R134" i="7"/>
  <c r="P136" i="7"/>
  <c r="Q137" i="7"/>
  <c r="M139" i="7"/>
  <c r="R146" i="7"/>
  <c r="P148" i="7"/>
  <c r="Q149" i="7"/>
  <c r="M151" i="7"/>
  <c r="R158" i="7"/>
  <c r="P160" i="7"/>
  <c r="Q161" i="7"/>
  <c r="M163" i="7"/>
  <c r="T167" i="7"/>
  <c r="R170" i="7"/>
  <c r="P172" i="7"/>
  <c r="Q173" i="7"/>
  <c r="M175" i="7"/>
  <c r="R182" i="7"/>
  <c r="O185" i="7"/>
  <c r="N194" i="7"/>
  <c r="T194" i="7"/>
  <c r="R197" i="7"/>
  <c r="P199" i="7"/>
  <c r="Q200" i="7"/>
  <c r="M202" i="7"/>
  <c r="R209" i="7"/>
  <c r="P211" i="7"/>
  <c r="Q212" i="7"/>
  <c r="M214" i="7"/>
  <c r="T218" i="7"/>
  <c r="R221" i="7"/>
  <c r="P223" i="7"/>
  <c r="Q224" i="7"/>
  <c r="M226" i="7"/>
  <c r="R233" i="7"/>
  <c r="P235" i="7"/>
  <c r="Q236" i="7"/>
  <c r="M238" i="7"/>
  <c r="R245" i="7"/>
  <c r="P247" i="7"/>
  <c r="Q248" i="7"/>
  <c r="M250" i="7"/>
  <c r="T254" i="7"/>
  <c r="R257" i="7"/>
  <c r="P259" i="7"/>
  <c r="Q260" i="7"/>
  <c r="M262" i="7"/>
  <c r="R269" i="7"/>
  <c r="P271" i="7"/>
  <c r="Q272" i="7"/>
  <c r="M274" i="7"/>
  <c r="R281" i="7"/>
  <c r="P283" i="7"/>
  <c r="Q284" i="7"/>
  <c r="M286" i="7"/>
  <c r="T290" i="7"/>
  <c r="R293" i="7"/>
  <c r="P295" i="7"/>
  <c r="Q296" i="7"/>
  <c r="M298" i="7"/>
  <c r="T302" i="7"/>
  <c r="R305" i="7"/>
  <c r="P307" i="7"/>
  <c r="Q308" i="7"/>
  <c r="M310" i="7"/>
  <c r="R317" i="7"/>
  <c r="P319" i="7"/>
  <c r="Q320" i="7"/>
  <c r="M322" i="7"/>
  <c r="R329" i="7"/>
  <c r="P331" i="7"/>
  <c r="Q332" i="7"/>
  <c r="M334" i="7"/>
  <c r="T348" i="7"/>
  <c r="R351" i="7"/>
  <c r="P353" i="7"/>
  <c r="Q354" i="7"/>
  <c r="M356" i="7"/>
  <c r="R363" i="7"/>
  <c r="P365" i="7"/>
  <c r="Q366" i="7"/>
  <c r="M368" i="7"/>
  <c r="T372" i="7"/>
  <c r="R375" i="7"/>
  <c r="P377" i="7"/>
  <c r="Q378" i="7"/>
  <c r="M380" i="7"/>
  <c r="R387" i="7"/>
  <c r="P389" i="7"/>
  <c r="Q390" i="7"/>
  <c r="M392" i="7"/>
  <c r="T396" i="7"/>
  <c r="R399" i="7"/>
  <c r="P401" i="7"/>
  <c r="Q402" i="7"/>
  <c r="M404" i="7"/>
  <c r="R411" i="7"/>
  <c r="P413" i="7"/>
  <c r="Q414" i="7"/>
  <c r="M416" i="7"/>
  <c r="R423" i="7"/>
  <c r="P425" i="7"/>
  <c r="Q426" i="7"/>
  <c r="M428" i="7"/>
  <c r="R435" i="7"/>
  <c r="P437" i="7"/>
  <c r="Q438" i="7"/>
  <c r="M440" i="7"/>
  <c r="R447" i="7"/>
  <c r="P449" i="7"/>
  <c r="N453" i="7"/>
  <c r="R471" i="7"/>
  <c r="R480" i="7"/>
  <c r="M479" i="7"/>
  <c r="N483" i="7"/>
  <c r="R486" i="7"/>
  <c r="R495" i="7"/>
  <c r="M494" i="7"/>
  <c r="Q504" i="7"/>
  <c r="P503" i="7"/>
  <c r="P509" i="7"/>
  <c r="Q510" i="7"/>
  <c r="P515" i="7"/>
  <c r="R528" i="7"/>
  <c r="M527" i="7"/>
  <c r="Q537" i="7"/>
  <c r="P536" i="7"/>
  <c r="R552" i="7"/>
  <c r="M551" i="7"/>
  <c r="R576" i="7"/>
  <c r="M575" i="7"/>
  <c r="R600" i="7"/>
  <c r="M599" i="7"/>
  <c r="S602" i="7"/>
  <c r="R634" i="7"/>
  <c r="Q634" i="7"/>
  <c r="P633" i="7"/>
  <c r="R658" i="7"/>
  <c r="Q658" i="7"/>
  <c r="P657" i="7"/>
  <c r="T670" i="7"/>
  <c r="S669" i="7"/>
  <c r="T682" i="7"/>
  <c r="S681" i="7"/>
  <c r="T82" i="8"/>
  <c r="S82" i="8"/>
  <c r="T86" i="8"/>
  <c r="S86" i="8"/>
  <c r="T90" i="8"/>
  <c r="S90" i="8"/>
  <c r="T94" i="8"/>
  <c r="S94" i="8"/>
  <c r="T98" i="8"/>
  <c r="S98" i="8"/>
  <c r="T111" i="8"/>
  <c r="S111" i="8"/>
  <c r="T115" i="8"/>
  <c r="S115" i="8"/>
  <c r="T119" i="8"/>
  <c r="S119" i="8"/>
  <c r="T123" i="8"/>
  <c r="S123" i="8"/>
  <c r="T127" i="8"/>
  <c r="S127" i="8"/>
  <c r="T142" i="8"/>
  <c r="R164" i="8"/>
  <c r="S142" i="8"/>
  <c r="T146" i="8"/>
  <c r="S146" i="8"/>
  <c r="T150" i="8"/>
  <c r="S150" i="8"/>
  <c r="T154" i="8"/>
  <c r="S154" i="8"/>
  <c r="T158" i="8"/>
  <c r="S158" i="8"/>
  <c r="T176" i="8"/>
  <c r="S176" i="8"/>
  <c r="T180" i="8"/>
  <c r="S180" i="8"/>
  <c r="T184" i="8"/>
  <c r="S184" i="8"/>
  <c r="T188" i="8"/>
  <c r="S188" i="8"/>
  <c r="T192" i="8"/>
  <c r="S192" i="8"/>
  <c r="T196" i="8"/>
  <c r="S196" i="8"/>
  <c r="T200" i="8"/>
  <c r="S200" i="8"/>
  <c r="T51" i="9"/>
  <c r="U52" i="9"/>
  <c r="N48" i="7"/>
  <c r="N116" i="7"/>
  <c r="N128" i="7"/>
  <c r="N311" i="7"/>
  <c r="N323" i="7"/>
  <c r="O337" i="7"/>
  <c r="N357" i="7"/>
  <c r="Q456" i="7"/>
  <c r="P455" i="7"/>
  <c r="M500" i="7"/>
  <c r="R501" i="7"/>
  <c r="R549" i="7"/>
  <c r="Q549" i="7"/>
  <c r="P548" i="7"/>
  <c r="R597" i="7"/>
  <c r="Q597" i="7"/>
  <c r="P596" i="7"/>
  <c r="R625" i="7"/>
  <c r="M624" i="7"/>
  <c r="R649" i="7"/>
  <c r="M648" i="7"/>
  <c r="T83" i="8"/>
  <c r="S83" i="8"/>
  <c r="T87" i="8"/>
  <c r="S87" i="8"/>
  <c r="T91" i="8"/>
  <c r="S91" i="8"/>
  <c r="T95" i="8"/>
  <c r="S95" i="8"/>
  <c r="T112" i="8"/>
  <c r="S112" i="8"/>
  <c r="T120" i="8"/>
  <c r="S120" i="8"/>
  <c r="T124" i="8"/>
  <c r="S124" i="8"/>
  <c r="T147" i="8"/>
  <c r="S147" i="8"/>
  <c r="T155" i="8"/>
  <c r="S155" i="8"/>
  <c r="T177" i="8"/>
  <c r="S177" i="8"/>
  <c r="T185" i="8"/>
  <c r="S185" i="8"/>
  <c r="T197" i="8"/>
  <c r="S197" i="8"/>
  <c r="N28" i="7"/>
  <c r="N36" i="7"/>
  <c r="N44" i="7"/>
  <c r="N54" i="7"/>
  <c r="N62" i="7"/>
  <c r="N72" i="7"/>
  <c r="N80" i="7"/>
  <c r="N88" i="7"/>
  <c r="N96" i="7"/>
  <c r="N122" i="7"/>
  <c r="N134" i="7"/>
  <c r="N146" i="7"/>
  <c r="N158" i="7"/>
  <c r="N170" i="7"/>
  <c r="N182" i="7"/>
  <c r="N197" i="7"/>
  <c r="N209" i="7"/>
  <c r="N221" i="7"/>
  <c r="N233" i="7"/>
  <c r="N245" i="7"/>
  <c r="N257" i="7"/>
  <c r="N269" i="7"/>
  <c r="N281" i="7"/>
  <c r="N293" i="7"/>
  <c r="N305" i="7"/>
  <c r="N317" i="7"/>
  <c r="N329" i="7"/>
  <c r="O459" i="7"/>
  <c r="N351" i="7"/>
  <c r="N363" i="7"/>
  <c r="N375" i="7"/>
  <c r="N387" i="7"/>
  <c r="N399" i="7"/>
  <c r="N411" i="7"/>
  <c r="N423" i="7"/>
  <c r="N435" i="7"/>
  <c r="N447" i="7"/>
  <c r="L459" i="7"/>
  <c r="L11" i="3" s="1"/>
  <c r="O606" i="7"/>
  <c r="M473" i="7"/>
  <c r="R474" i="7"/>
  <c r="S476" i="7"/>
  <c r="M488" i="7"/>
  <c r="R489" i="7"/>
  <c r="Q498" i="7"/>
  <c r="P497" i="7"/>
  <c r="N501" i="7"/>
  <c r="P518" i="7"/>
  <c r="M521" i="7"/>
  <c r="R522" i="7"/>
  <c r="Q531" i="7"/>
  <c r="P530" i="7"/>
  <c r="R561" i="7"/>
  <c r="Q561" i="7"/>
  <c r="P560" i="7"/>
  <c r="R585" i="7"/>
  <c r="Q585" i="7"/>
  <c r="P584" i="7"/>
  <c r="N625" i="7"/>
  <c r="R637" i="7"/>
  <c r="M636" i="7"/>
  <c r="N649" i="7"/>
  <c r="R661" i="7"/>
  <c r="M660" i="7"/>
  <c r="N661" i="7"/>
  <c r="Q19" i="8"/>
  <c r="T81" i="8"/>
  <c r="S81" i="8"/>
  <c r="T85" i="8"/>
  <c r="S85" i="8"/>
  <c r="T89" i="8"/>
  <c r="S89" i="8"/>
  <c r="T93" i="8"/>
  <c r="S93" i="8"/>
  <c r="T97" i="8"/>
  <c r="S97" i="8"/>
  <c r="T110" i="8"/>
  <c r="R131" i="8"/>
  <c r="S110" i="8"/>
  <c r="T114" i="8"/>
  <c r="S114" i="8"/>
  <c r="T118" i="8"/>
  <c r="S118" i="8"/>
  <c r="T122" i="8"/>
  <c r="S122" i="8"/>
  <c r="T126" i="8"/>
  <c r="S126" i="8"/>
  <c r="T145" i="8"/>
  <c r="S145" i="8"/>
  <c r="T149" i="8"/>
  <c r="S149" i="8"/>
  <c r="T153" i="8"/>
  <c r="S153" i="8"/>
  <c r="T157" i="8"/>
  <c r="S157" i="8"/>
  <c r="T161" i="8"/>
  <c r="S161" i="8"/>
  <c r="T175" i="8"/>
  <c r="S175" i="8"/>
  <c r="T179" i="8"/>
  <c r="S179" i="8"/>
  <c r="T183" i="8"/>
  <c r="S183" i="8"/>
  <c r="T187" i="8"/>
  <c r="S187" i="8"/>
  <c r="T191" i="8"/>
  <c r="S191" i="8"/>
  <c r="T195" i="8"/>
  <c r="S195" i="8"/>
  <c r="T199" i="8"/>
  <c r="S199" i="8"/>
  <c r="T43" i="9"/>
  <c r="U44" i="9"/>
  <c r="N24" i="7"/>
  <c r="N32" i="7"/>
  <c r="N66" i="7"/>
  <c r="N152" i="7"/>
  <c r="N275" i="7"/>
  <c r="N287" i="7"/>
  <c r="N381" i="7"/>
  <c r="N393" i="7"/>
  <c r="N441" i="7"/>
  <c r="N516" i="7"/>
  <c r="M515" i="7"/>
  <c r="R516" i="7"/>
  <c r="M533" i="7"/>
  <c r="R534" i="7"/>
  <c r="P25" i="7"/>
  <c r="P33" i="7"/>
  <c r="P41" i="7"/>
  <c r="P51" i="7"/>
  <c r="P59" i="7"/>
  <c r="P69" i="7"/>
  <c r="P77" i="7"/>
  <c r="P85" i="7"/>
  <c r="P93" i="7"/>
  <c r="P118" i="7"/>
  <c r="P130" i="7"/>
  <c r="P142" i="7"/>
  <c r="P154" i="7"/>
  <c r="P166" i="7"/>
  <c r="P178" i="7"/>
  <c r="P193" i="7"/>
  <c r="P205" i="7"/>
  <c r="P217" i="7"/>
  <c r="P229" i="7"/>
  <c r="P241" i="7"/>
  <c r="P253" i="7"/>
  <c r="P265" i="7"/>
  <c r="P277" i="7"/>
  <c r="P289" i="7"/>
  <c r="P301" i="7"/>
  <c r="P313" i="7"/>
  <c r="P325" i="7"/>
  <c r="P347" i="7"/>
  <c r="Q348" i="7"/>
  <c r="P359" i="7"/>
  <c r="P371" i="7"/>
  <c r="P383" i="7"/>
  <c r="P395" i="7"/>
  <c r="P407" i="7"/>
  <c r="P419" i="7"/>
  <c r="P431" i="7"/>
  <c r="P443" i="7"/>
  <c r="M452" i="7"/>
  <c r="R468" i="7"/>
  <c r="M467" i="7"/>
  <c r="Q477" i="7"/>
  <c r="P476" i="7"/>
  <c r="Q492" i="7"/>
  <c r="P491" i="7"/>
  <c r="R498" i="7"/>
  <c r="R507" i="7"/>
  <c r="M506" i="7"/>
  <c r="N513" i="7"/>
  <c r="M512" i="7"/>
  <c r="R513" i="7"/>
  <c r="Q525" i="7"/>
  <c r="P524" i="7"/>
  <c r="R531" i="7"/>
  <c r="R540" i="7"/>
  <c r="M539" i="7"/>
  <c r="R564" i="7"/>
  <c r="M563" i="7"/>
  <c r="R588" i="7"/>
  <c r="M587" i="7"/>
  <c r="R622" i="7"/>
  <c r="Q622" i="7"/>
  <c r="P621" i="7"/>
  <c r="R646" i="7"/>
  <c r="Q646" i="7"/>
  <c r="P645" i="7"/>
  <c r="T80" i="8"/>
  <c r="R101" i="8"/>
  <c r="S80" i="8"/>
  <c r="T84" i="8"/>
  <c r="S84" i="8"/>
  <c r="T88" i="8"/>
  <c r="S88" i="8"/>
  <c r="T92" i="8"/>
  <c r="S92" i="8"/>
  <c r="T96" i="8"/>
  <c r="S96" i="8"/>
  <c r="T113" i="8"/>
  <c r="S113" i="8"/>
  <c r="T117" i="8"/>
  <c r="S117" i="8"/>
  <c r="T121" i="8"/>
  <c r="S121" i="8"/>
  <c r="T125" i="8"/>
  <c r="S125" i="8"/>
  <c r="T144" i="8"/>
  <c r="S144" i="8"/>
  <c r="T148" i="8"/>
  <c r="S148" i="8"/>
  <c r="T152" i="8"/>
  <c r="S152" i="8"/>
  <c r="T156" i="8"/>
  <c r="S156" i="8"/>
  <c r="T160" i="8"/>
  <c r="S160" i="8"/>
  <c r="T174" i="8"/>
  <c r="R204" i="8"/>
  <c r="S174" i="8"/>
  <c r="T178" i="8"/>
  <c r="S178" i="8"/>
  <c r="T182" i="8"/>
  <c r="S182" i="8"/>
  <c r="T186" i="8"/>
  <c r="S186" i="8"/>
  <c r="T190" i="8"/>
  <c r="S190" i="8"/>
  <c r="T194" i="8"/>
  <c r="S194" i="8"/>
  <c r="T198" i="8"/>
  <c r="S198" i="8"/>
  <c r="T35" i="9"/>
  <c r="U36" i="9"/>
  <c r="N673" i="7"/>
  <c r="N685" i="7"/>
  <c r="N697" i="7"/>
  <c r="L706" i="7"/>
  <c r="P19" i="9"/>
  <c r="O28" i="9"/>
  <c r="O36" i="9"/>
  <c r="O44" i="9"/>
  <c r="O52" i="9"/>
  <c r="O60" i="9"/>
  <c r="O68" i="9"/>
  <c r="O76" i="9"/>
  <c r="O92" i="9"/>
  <c r="R104" i="9"/>
  <c r="Q103" i="9"/>
  <c r="U116" i="9"/>
  <c r="S178" i="9"/>
  <c r="N177" i="9"/>
  <c r="U196" i="9"/>
  <c r="T195" i="9"/>
  <c r="R199" i="9"/>
  <c r="Q198" i="9"/>
  <c r="S232" i="9"/>
  <c r="N231" i="9"/>
  <c r="R241" i="9"/>
  <c r="Q240" i="9"/>
  <c r="P392" i="9"/>
  <c r="R294" i="9"/>
  <c r="Q293" i="9"/>
  <c r="S321" i="9"/>
  <c r="N320" i="9"/>
  <c r="R330" i="9"/>
  <c r="Q329" i="9"/>
  <c r="S369" i="9"/>
  <c r="N368" i="9"/>
  <c r="R378" i="9"/>
  <c r="Q377" i="9"/>
  <c r="U416" i="9"/>
  <c r="T415" i="9"/>
  <c r="R546" i="7"/>
  <c r="R558" i="7"/>
  <c r="R570" i="7"/>
  <c r="R582" i="7"/>
  <c r="R594" i="7"/>
  <c r="R619" i="7"/>
  <c r="R631" i="7"/>
  <c r="R643" i="7"/>
  <c r="R655" i="7"/>
  <c r="R667" i="7"/>
  <c r="P669" i="7"/>
  <c r="Q670" i="7"/>
  <c r="M672" i="7"/>
  <c r="R679" i="7"/>
  <c r="P681" i="7"/>
  <c r="Q682" i="7"/>
  <c r="M684" i="7"/>
  <c r="R691" i="7"/>
  <c r="P693" i="7"/>
  <c r="Q694" i="7"/>
  <c r="M696" i="7"/>
  <c r="R703" i="7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S52" i="8"/>
  <c r="S53" i="8"/>
  <c r="S54" i="8"/>
  <c r="S55" i="8"/>
  <c r="S56" i="8"/>
  <c r="S57" i="8"/>
  <c r="S58" i="8"/>
  <c r="S59" i="8"/>
  <c r="S60" i="8"/>
  <c r="S61" i="8"/>
  <c r="S62" i="8"/>
  <c r="S63" i="8"/>
  <c r="S64" i="8"/>
  <c r="S65" i="8"/>
  <c r="S66" i="8"/>
  <c r="S68" i="8"/>
  <c r="S69" i="8"/>
  <c r="S70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O101" i="8"/>
  <c r="P110" i="8"/>
  <c r="P111" i="8"/>
  <c r="P112" i="8"/>
  <c r="P113" i="8"/>
  <c r="P114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P127" i="8"/>
  <c r="P128" i="8"/>
  <c r="O131" i="8"/>
  <c r="P142" i="8"/>
  <c r="P143" i="8"/>
  <c r="P144" i="8"/>
  <c r="P145" i="8"/>
  <c r="P146" i="8"/>
  <c r="P147" i="8"/>
  <c r="P148" i="8"/>
  <c r="P149" i="8"/>
  <c r="P150" i="8"/>
  <c r="P151" i="8"/>
  <c r="P152" i="8"/>
  <c r="P153" i="8"/>
  <c r="P154" i="8"/>
  <c r="P155" i="8"/>
  <c r="P156" i="8"/>
  <c r="P157" i="8"/>
  <c r="P158" i="8"/>
  <c r="P159" i="8"/>
  <c r="P160" i="8"/>
  <c r="P161" i="8"/>
  <c r="O164" i="8"/>
  <c r="P174" i="8"/>
  <c r="P175" i="8"/>
  <c r="P176" i="8"/>
  <c r="P177" i="8"/>
  <c r="P178" i="8"/>
  <c r="P179" i="8"/>
  <c r="P180" i="8"/>
  <c r="P181" i="8"/>
  <c r="P182" i="8"/>
  <c r="P183" i="8"/>
  <c r="P184" i="8"/>
  <c r="P185" i="8"/>
  <c r="P186" i="8"/>
  <c r="P187" i="8"/>
  <c r="P188" i="8"/>
  <c r="P189" i="8"/>
  <c r="P190" i="8"/>
  <c r="P191" i="8"/>
  <c r="P192" i="8"/>
  <c r="P193" i="8"/>
  <c r="P194" i="8"/>
  <c r="P195" i="8"/>
  <c r="P196" i="8"/>
  <c r="P197" i="8"/>
  <c r="P198" i="8"/>
  <c r="P199" i="8"/>
  <c r="P200" i="8"/>
  <c r="P201" i="8"/>
  <c r="O204" i="8"/>
  <c r="Q5" i="9"/>
  <c r="Q9" i="9"/>
  <c r="Q13" i="9"/>
  <c r="Q17" i="9"/>
  <c r="Q25" i="9"/>
  <c r="R26" i="9"/>
  <c r="N27" i="9"/>
  <c r="O30" i="9"/>
  <c r="Q33" i="9"/>
  <c r="N35" i="9"/>
  <c r="O38" i="9"/>
  <c r="Q41" i="9"/>
  <c r="N43" i="9"/>
  <c r="O46" i="9"/>
  <c r="Q49" i="9"/>
  <c r="N51" i="9"/>
  <c r="O54" i="9"/>
  <c r="Q57" i="9"/>
  <c r="N59" i="9"/>
  <c r="O62" i="9"/>
  <c r="Q65" i="9"/>
  <c r="N67" i="9"/>
  <c r="O70" i="9"/>
  <c r="Q73" i="9"/>
  <c r="N75" i="9"/>
  <c r="O78" i="9"/>
  <c r="Q88" i="9"/>
  <c r="R89" i="9"/>
  <c r="N91" i="9"/>
  <c r="S104" i="9"/>
  <c r="N115" i="9"/>
  <c r="R128" i="9"/>
  <c r="Q127" i="9"/>
  <c r="P213" i="9"/>
  <c r="R151" i="9"/>
  <c r="Q150" i="9"/>
  <c r="T192" i="9"/>
  <c r="S202" i="9"/>
  <c r="N201" i="9"/>
  <c r="M285" i="9"/>
  <c r="L13" i="3" s="1"/>
  <c r="P285" i="9"/>
  <c r="S244" i="9"/>
  <c r="N243" i="9"/>
  <c r="R253" i="9"/>
  <c r="Q252" i="9"/>
  <c r="S297" i="9"/>
  <c r="N296" i="9"/>
  <c r="T323" i="9"/>
  <c r="S333" i="9"/>
  <c r="N332" i="9"/>
  <c r="R342" i="9"/>
  <c r="Q341" i="9"/>
  <c r="T371" i="9"/>
  <c r="S381" i="9"/>
  <c r="N380" i="9"/>
  <c r="R6" i="10"/>
  <c r="Q5" i="10"/>
  <c r="S6" i="10"/>
  <c r="N546" i="7"/>
  <c r="N558" i="7"/>
  <c r="N570" i="7"/>
  <c r="N582" i="7"/>
  <c r="N594" i="7"/>
  <c r="N619" i="7"/>
  <c r="N631" i="7"/>
  <c r="N643" i="7"/>
  <c r="N655" i="7"/>
  <c r="N667" i="7"/>
  <c r="N679" i="7"/>
  <c r="N691" i="7"/>
  <c r="N703" i="7"/>
  <c r="Q80" i="8"/>
  <c r="Q81" i="8"/>
  <c r="Q82" i="8"/>
  <c r="Q83" i="8"/>
  <c r="Q84" i="8"/>
  <c r="Q85" i="8"/>
  <c r="Q86" i="8"/>
  <c r="Q87" i="8"/>
  <c r="Q88" i="8"/>
  <c r="Q89" i="8"/>
  <c r="Q90" i="8"/>
  <c r="Q91" i="8"/>
  <c r="Q92" i="8"/>
  <c r="Q93" i="8"/>
  <c r="Q94" i="8"/>
  <c r="Q95" i="8"/>
  <c r="Q96" i="8"/>
  <c r="Q97" i="8"/>
  <c r="Q98" i="8"/>
  <c r="Q110" i="8"/>
  <c r="Q111" i="8"/>
  <c r="Q112" i="8"/>
  <c r="Q113" i="8"/>
  <c r="Q114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Q127" i="8"/>
  <c r="Q128" i="8"/>
  <c r="Q142" i="8"/>
  <c r="Q143" i="8"/>
  <c r="Q144" i="8"/>
  <c r="Q145" i="8"/>
  <c r="Q146" i="8"/>
  <c r="Q147" i="8"/>
  <c r="Q148" i="8"/>
  <c r="Q149" i="8"/>
  <c r="Q150" i="8"/>
  <c r="Q151" i="8"/>
  <c r="Q152" i="8"/>
  <c r="Q153" i="8"/>
  <c r="Q154" i="8"/>
  <c r="Q155" i="8"/>
  <c r="Q156" i="8"/>
  <c r="Q157" i="8"/>
  <c r="Q158" i="8"/>
  <c r="Q159" i="8"/>
  <c r="Q160" i="8"/>
  <c r="Q161" i="8"/>
  <c r="Q174" i="8"/>
  <c r="Q175" i="8"/>
  <c r="Q176" i="8"/>
  <c r="Q177" i="8"/>
  <c r="Q178" i="8"/>
  <c r="Q179" i="8"/>
  <c r="Q180" i="8"/>
  <c r="Q181" i="8"/>
  <c r="Q182" i="8"/>
  <c r="Q183" i="8"/>
  <c r="Q184" i="8"/>
  <c r="Q185" i="8"/>
  <c r="Q186" i="8"/>
  <c r="Q187" i="8"/>
  <c r="Q188" i="8"/>
  <c r="Q189" i="8"/>
  <c r="Q190" i="8"/>
  <c r="Q191" i="8"/>
  <c r="Q192" i="8"/>
  <c r="Q193" i="8"/>
  <c r="Q194" i="8"/>
  <c r="Q195" i="8"/>
  <c r="Q196" i="8"/>
  <c r="Q197" i="8"/>
  <c r="Q198" i="8"/>
  <c r="Q199" i="8"/>
  <c r="Q200" i="8"/>
  <c r="Q201" i="8"/>
  <c r="Q4" i="9"/>
  <c r="Q8" i="9"/>
  <c r="Q12" i="9"/>
  <c r="Q16" i="9"/>
  <c r="S26" i="9"/>
  <c r="Q27" i="9"/>
  <c r="O32" i="9"/>
  <c r="S34" i="9"/>
  <c r="Q35" i="9"/>
  <c r="O40" i="9"/>
  <c r="S42" i="9"/>
  <c r="Q43" i="9"/>
  <c r="O48" i="9"/>
  <c r="S50" i="9"/>
  <c r="Q51" i="9"/>
  <c r="O56" i="9"/>
  <c r="S58" i="9"/>
  <c r="Q59" i="9"/>
  <c r="O64" i="9"/>
  <c r="S66" i="9"/>
  <c r="Q67" i="9"/>
  <c r="O72" i="9"/>
  <c r="S74" i="9"/>
  <c r="Q75" i="9"/>
  <c r="O80" i="9"/>
  <c r="S89" i="9"/>
  <c r="Q91" i="9"/>
  <c r="N103" i="9"/>
  <c r="O116" i="9"/>
  <c r="S119" i="9"/>
  <c r="T121" i="9"/>
  <c r="S131" i="9"/>
  <c r="N130" i="9"/>
  <c r="S154" i="9"/>
  <c r="N153" i="9"/>
  <c r="R163" i="9"/>
  <c r="Q162" i="9"/>
  <c r="O178" i="9"/>
  <c r="R187" i="9"/>
  <c r="Q186" i="9"/>
  <c r="O202" i="9"/>
  <c r="U208" i="9"/>
  <c r="T207" i="9"/>
  <c r="R211" i="9"/>
  <c r="Q210" i="9"/>
  <c r="O232" i="9"/>
  <c r="T246" i="9"/>
  <c r="S256" i="9"/>
  <c r="N255" i="9"/>
  <c r="N285" i="9" s="1"/>
  <c r="R265" i="9"/>
  <c r="Q264" i="9"/>
  <c r="R277" i="9"/>
  <c r="Q276" i="9"/>
  <c r="O297" i="9"/>
  <c r="R306" i="9"/>
  <c r="Q305" i="9"/>
  <c r="O321" i="9"/>
  <c r="S345" i="9"/>
  <c r="N344" i="9"/>
  <c r="R354" i="9"/>
  <c r="Q353" i="9"/>
  <c r="O369" i="9"/>
  <c r="S425" i="9"/>
  <c r="N424" i="9"/>
  <c r="O425" i="9"/>
  <c r="R434" i="9"/>
  <c r="Q433" i="9"/>
  <c r="S434" i="9"/>
  <c r="U12" i="10"/>
  <c r="T11" i="10"/>
  <c r="P542" i="7"/>
  <c r="P554" i="7"/>
  <c r="P566" i="7"/>
  <c r="P578" i="7"/>
  <c r="P590" i="7"/>
  <c r="P602" i="7"/>
  <c r="P627" i="7"/>
  <c r="P639" i="7"/>
  <c r="P651" i="7"/>
  <c r="P663" i="7"/>
  <c r="P675" i="7"/>
  <c r="P687" i="7"/>
  <c r="P699" i="7"/>
  <c r="P23" i="8"/>
  <c r="P46" i="8" s="1"/>
  <c r="O26" i="9"/>
  <c r="Q29" i="9"/>
  <c r="Q37" i="9"/>
  <c r="Q45" i="9"/>
  <c r="Q53" i="9"/>
  <c r="Q77" i="9"/>
  <c r="S95" i="9"/>
  <c r="O104" i="9"/>
  <c r="S107" i="9"/>
  <c r="T109" i="9"/>
  <c r="R116" i="9"/>
  <c r="Q115" i="9"/>
  <c r="O131" i="9"/>
  <c r="S166" i="9"/>
  <c r="N165" i="9"/>
  <c r="R175" i="9"/>
  <c r="Q174" i="9"/>
  <c r="S190" i="9"/>
  <c r="N189" i="9"/>
  <c r="T204" i="9"/>
  <c r="M213" i="9"/>
  <c r="L14" i="4" s="1"/>
  <c r="R229" i="9"/>
  <c r="Q228" i="9"/>
  <c r="O244" i="9"/>
  <c r="T258" i="9"/>
  <c r="S268" i="9"/>
  <c r="N267" i="9"/>
  <c r="S280" i="9"/>
  <c r="N279" i="9"/>
  <c r="N392" i="9"/>
  <c r="T299" i="9"/>
  <c r="S309" i="9"/>
  <c r="N308" i="9"/>
  <c r="R318" i="9"/>
  <c r="Q317" i="9"/>
  <c r="O333" i="9"/>
  <c r="T347" i="9"/>
  <c r="S357" i="9"/>
  <c r="N356" i="9"/>
  <c r="R366" i="9"/>
  <c r="Q365" i="9"/>
  <c r="O381" i="9"/>
  <c r="O392" i="9" s="1"/>
  <c r="C12" i="2" s="1"/>
  <c r="O448" i="9"/>
  <c r="C12" i="36" s="1"/>
  <c r="R410" i="9"/>
  <c r="Q409" i="9"/>
  <c r="S410" i="9"/>
  <c r="U440" i="9"/>
  <c r="T439" i="9"/>
  <c r="S21" i="10"/>
  <c r="N20" i="10"/>
  <c r="R30" i="10"/>
  <c r="Q29" i="10"/>
  <c r="S62" i="10"/>
  <c r="N61" i="10"/>
  <c r="S86" i="10"/>
  <c r="N85" i="10"/>
  <c r="S110" i="10"/>
  <c r="N109" i="10"/>
  <c r="S138" i="10"/>
  <c r="R138" i="10"/>
  <c r="Q137" i="10"/>
  <c r="T20" i="11"/>
  <c r="S20" i="11"/>
  <c r="R19" i="11"/>
  <c r="T36" i="11"/>
  <c r="S36" i="11"/>
  <c r="R35" i="11"/>
  <c r="Q96" i="11"/>
  <c r="S60" i="11"/>
  <c r="S96" i="11" s="1"/>
  <c r="W84" i="11"/>
  <c r="V84" i="11"/>
  <c r="U83" i="11"/>
  <c r="W114" i="11"/>
  <c r="V114" i="11"/>
  <c r="U113" i="11"/>
  <c r="W138" i="11"/>
  <c r="V138" i="11"/>
  <c r="U137" i="11"/>
  <c r="W172" i="11"/>
  <c r="V172" i="11"/>
  <c r="U171" i="11"/>
  <c r="W196" i="11"/>
  <c r="V196" i="11"/>
  <c r="U195" i="11"/>
  <c r="T228" i="11"/>
  <c r="P229" i="11"/>
  <c r="O228" i="11"/>
  <c r="T234" i="11"/>
  <c r="P235" i="11"/>
  <c r="P276" i="11" s="1"/>
  <c r="C14" i="2" s="1"/>
  <c r="O234" i="11"/>
  <c r="T240" i="11"/>
  <c r="P241" i="11"/>
  <c r="O240" i="11"/>
  <c r="T246" i="11"/>
  <c r="P247" i="11"/>
  <c r="O246" i="11"/>
  <c r="T252" i="11"/>
  <c r="P253" i="11"/>
  <c r="O252" i="11"/>
  <c r="T258" i="11"/>
  <c r="P259" i="11"/>
  <c r="O258" i="11"/>
  <c r="T264" i="11"/>
  <c r="P265" i="11"/>
  <c r="O264" i="11"/>
  <c r="T270" i="11"/>
  <c r="P271" i="11"/>
  <c r="O270" i="11"/>
  <c r="N276" i="11"/>
  <c r="L14" i="2" s="1"/>
  <c r="S25" i="12"/>
  <c r="N24" i="12"/>
  <c r="S41" i="12"/>
  <c r="N40" i="12"/>
  <c r="S57" i="12"/>
  <c r="N56" i="12"/>
  <c r="S73" i="12"/>
  <c r="N72" i="12"/>
  <c r="U87" i="12"/>
  <c r="T86" i="12"/>
  <c r="T96" i="12"/>
  <c r="S106" i="12"/>
  <c r="O105" i="12"/>
  <c r="N105" i="12"/>
  <c r="S115" i="12"/>
  <c r="Q114" i="12"/>
  <c r="R115" i="12"/>
  <c r="O151" i="12"/>
  <c r="S158" i="12"/>
  <c r="O157" i="12"/>
  <c r="N157" i="12"/>
  <c r="S167" i="12"/>
  <c r="Q166" i="12"/>
  <c r="R167" i="12"/>
  <c r="S194" i="12"/>
  <c r="O193" i="12"/>
  <c r="N193" i="12"/>
  <c r="S203" i="12"/>
  <c r="Q202" i="12"/>
  <c r="R203" i="12"/>
  <c r="S242" i="12"/>
  <c r="O241" i="12"/>
  <c r="N241" i="12"/>
  <c r="S251" i="12"/>
  <c r="Q250" i="12"/>
  <c r="R251" i="12"/>
  <c r="S282" i="12"/>
  <c r="Q281" i="12"/>
  <c r="R282" i="12"/>
  <c r="U312" i="12"/>
  <c r="T311" i="12"/>
  <c r="S321" i="12"/>
  <c r="O320" i="12"/>
  <c r="N320" i="12"/>
  <c r="S376" i="12"/>
  <c r="Q375" i="12"/>
  <c r="R376" i="12"/>
  <c r="U394" i="12"/>
  <c r="T393" i="12"/>
  <c r="S400" i="12"/>
  <c r="Q399" i="12"/>
  <c r="R400" i="12"/>
  <c r="U430" i="12"/>
  <c r="T429" i="12"/>
  <c r="S439" i="12"/>
  <c r="O438" i="12"/>
  <c r="N438" i="12"/>
  <c r="S495" i="12"/>
  <c r="O494" i="12"/>
  <c r="N494" i="12"/>
  <c r="S15" i="13"/>
  <c r="R15" i="13"/>
  <c r="Q14" i="13"/>
  <c r="S39" i="13"/>
  <c r="R39" i="13"/>
  <c r="Q38" i="13"/>
  <c r="S63" i="13"/>
  <c r="R63" i="13"/>
  <c r="Q62" i="13"/>
  <c r="R96" i="13"/>
  <c r="Q95" i="13"/>
  <c r="S96" i="13"/>
  <c r="S42" i="14"/>
  <c r="R42" i="14"/>
  <c r="Q41" i="14"/>
  <c r="S178" i="14"/>
  <c r="R178" i="14"/>
  <c r="Q177" i="14"/>
  <c r="S283" i="14"/>
  <c r="M325" i="14"/>
  <c r="L17" i="2" s="1"/>
  <c r="N282" i="14"/>
  <c r="O283" i="14"/>
  <c r="S307" i="14"/>
  <c r="N306" i="14"/>
  <c r="O307" i="14"/>
  <c r="S3" i="18"/>
  <c r="R3" i="18"/>
  <c r="Q34" i="18"/>
  <c r="S7" i="18"/>
  <c r="R7" i="18"/>
  <c r="S11" i="18"/>
  <c r="R11" i="18"/>
  <c r="S15" i="18"/>
  <c r="R15" i="18"/>
  <c r="S19" i="18"/>
  <c r="R19" i="18"/>
  <c r="S23" i="18"/>
  <c r="R23" i="18"/>
  <c r="S27" i="18"/>
  <c r="R27" i="18"/>
  <c r="S31" i="18"/>
  <c r="R31" i="18"/>
  <c r="S101" i="9"/>
  <c r="O110" i="9"/>
  <c r="S113" i="9"/>
  <c r="O122" i="9"/>
  <c r="S125" i="9"/>
  <c r="O134" i="9"/>
  <c r="S137" i="9"/>
  <c r="S148" i="9"/>
  <c r="S160" i="9"/>
  <c r="S172" i="9"/>
  <c r="O181" i="9"/>
  <c r="S184" i="9"/>
  <c r="O193" i="9"/>
  <c r="O205" i="9"/>
  <c r="O223" i="9"/>
  <c r="S226" i="9"/>
  <c r="S238" i="9"/>
  <c r="S250" i="9"/>
  <c r="S262" i="9"/>
  <c r="S274" i="9"/>
  <c r="O283" i="9"/>
  <c r="O300" i="9"/>
  <c r="S303" i="9"/>
  <c r="S315" i="9"/>
  <c r="S327" i="9"/>
  <c r="S339" i="9"/>
  <c r="S351" i="9"/>
  <c r="S363" i="9"/>
  <c r="S375" i="9"/>
  <c r="S387" i="9"/>
  <c r="S390" i="9"/>
  <c r="P448" i="9"/>
  <c r="R404" i="9"/>
  <c r="Q403" i="9"/>
  <c r="N418" i="9"/>
  <c r="S419" i="9"/>
  <c r="T421" i="9"/>
  <c r="R428" i="9"/>
  <c r="Q427" i="9"/>
  <c r="N442" i="9"/>
  <c r="S443" i="9"/>
  <c r="T445" i="9"/>
  <c r="O3" i="10"/>
  <c r="N14" i="10"/>
  <c r="S15" i="10"/>
  <c r="T17" i="10"/>
  <c r="R24" i="10"/>
  <c r="Q23" i="10"/>
  <c r="S30" i="10"/>
  <c r="S47" i="10"/>
  <c r="P117" i="10"/>
  <c r="R47" i="10"/>
  <c r="Q46" i="10"/>
  <c r="S71" i="10"/>
  <c r="R71" i="10"/>
  <c r="Q70" i="10"/>
  <c r="S95" i="10"/>
  <c r="R95" i="10"/>
  <c r="Q94" i="10"/>
  <c r="S141" i="10"/>
  <c r="N140" i="10"/>
  <c r="N52" i="11"/>
  <c r="V16" i="11"/>
  <c r="T22" i="11"/>
  <c r="O21" i="11"/>
  <c r="U23" i="11"/>
  <c r="T38" i="11"/>
  <c r="O37" i="11"/>
  <c r="U39" i="11"/>
  <c r="T62" i="11"/>
  <c r="P63" i="11"/>
  <c r="O62" i="11"/>
  <c r="T68" i="11"/>
  <c r="P69" i="11"/>
  <c r="P96" i="11" s="1"/>
  <c r="C13" i="5" s="1"/>
  <c r="O68" i="11"/>
  <c r="T74" i="11"/>
  <c r="P75" i="11"/>
  <c r="O74" i="11"/>
  <c r="T80" i="11"/>
  <c r="P81" i="11"/>
  <c r="O80" i="11"/>
  <c r="T155" i="11"/>
  <c r="W108" i="11"/>
  <c r="V108" i="11"/>
  <c r="U107" i="11"/>
  <c r="W132" i="11"/>
  <c r="V132" i="11"/>
  <c r="U131" i="11"/>
  <c r="W166" i="11"/>
  <c r="T216" i="11"/>
  <c r="V166" i="11"/>
  <c r="U165" i="11"/>
  <c r="W190" i="11"/>
  <c r="V190" i="11"/>
  <c r="U189" i="11"/>
  <c r="W214" i="11"/>
  <c r="V214" i="11"/>
  <c r="U213" i="11"/>
  <c r="O11" i="12"/>
  <c r="R11" i="12"/>
  <c r="N11" i="12"/>
  <c r="Q11" i="12"/>
  <c r="M89" i="12"/>
  <c r="S31" i="12"/>
  <c r="R31" i="12"/>
  <c r="Q30" i="12"/>
  <c r="S47" i="12"/>
  <c r="R47" i="12"/>
  <c r="Q46" i="12"/>
  <c r="S63" i="12"/>
  <c r="R63" i="12"/>
  <c r="Q62" i="12"/>
  <c r="S79" i="12"/>
  <c r="R79" i="12"/>
  <c r="Q78" i="12"/>
  <c r="T108" i="12"/>
  <c r="S118" i="12"/>
  <c r="O117" i="12"/>
  <c r="N117" i="12"/>
  <c r="U161" i="12"/>
  <c r="S170" i="12"/>
  <c r="O169" i="12"/>
  <c r="N169" i="12"/>
  <c r="S179" i="12"/>
  <c r="Q178" i="12"/>
  <c r="R179" i="12"/>
  <c r="U197" i="12"/>
  <c r="T196" i="12"/>
  <c r="S206" i="12"/>
  <c r="O205" i="12"/>
  <c r="N205" i="12"/>
  <c r="S215" i="12"/>
  <c r="Q214" i="12"/>
  <c r="R215" i="12"/>
  <c r="U245" i="12"/>
  <c r="T244" i="12"/>
  <c r="S254" i="12"/>
  <c r="O253" i="12"/>
  <c r="N253" i="12"/>
  <c r="S263" i="12"/>
  <c r="Q262" i="12"/>
  <c r="R263" i="12"/>
  <c r="S285" i="12"/>
  <c r="O284" i="12"/>
  <c r="N284" i="12"/>
  <c r="S294" i="12"/>
  <c r="Q293" i="12"/>
  <c r="R294" i="12"/>
  <c r="S343" i="12"/>
  <c r="O342" i="12"/>
  <c r="N342" i="12"/>
  <c r="S352" i="12"/>
  <c r="Q351" i="12"/>
  <c r="R352" i="12"/>
  <c r="S379" i="12"/>
  <c r="O378" i="12"/>
  <c r="N378" i="12"/>
  <c r="S403" i="12"/>
  <c r="O402" i="12"/>
  <c r="N402" i="12"/>
  <c r="S412" i="12"/>
  <c r="Q411" i="12"/>
  <c r="R412" i="12"/>
  <c r="S448" i="12"/>
  <c r="Q447" i="12"/>
  <c r="R448" i="12"/>
  <c r="S468" i="12"/>
  <c r="Q467" i="12"/>
  <c r="R468" i="12"/>
  <c r="S504" i="12"/>
  <c r="Q503" i="12"/>
  <c r="R504" i="12"/>
  <c r="S18" i="13"/>
  <c r="N17" i="13"/>
  <c r="S42" i="13"/>
  <c r="N41" i="13"/>
  <c r="T44" i="13"/>
  <c r="S66" i="13"/>
  <c r="N65" i="13"/>
  <c r="N80" i="13"/>
  <c r="O81" i="13"/>
  <c r="S81" i="13"/>
  <c r="S58" i="14"/>
  <c r="R58" i="14"/>
  <c r="Q57" i="14"/>
  <c r="S339" i="14"/>
  <c r="R339" i="14"/>
  <c r="Q338" i="14"/>
  <c r="T43" i="15"/>
  <c r="S43" i="15"/>
  <c r="R42" i="15"/>
  <c r="T138" i="19"/>
  <c r="O137" i="19"/>
  <c r="P138" i="19"/>
  <c r="S128" i="9"/>
  <c r="Q130" i="9"/>
  <c r="S151" i="9"/>
  <c r="S163" i="9"/>
  <c r="S175" i="9"/>
  <c r="S187" i="9"/>
  <c r="Q189" i="9"/>
  <c r="S199" i="9"/>
  <c r="Q201" i="9"/>
  <c r="S211" i="9"/>
  <c r="S229" i="9"/>
  <c r="S241" i="9"/>
  <c r="S253" i="9"/>
  <c r="S265" i="9"/>
  <c r="S277" i="9"/>
  <c r="Q279" i="9"/>
  <c r="S294" i="9"/>
  <c r="Q296" i="9"/>
  <c r="S306" i="9"/>
  <c r="S318" i="9"/>
  <c r="S330" i="9"/>
  <c r="S342" i="9"/>
  <c r="S354" i="9"/>
  <c r="S366" i="9"/>
  <c r="S378" i="9"/>
  <c r="M392" i="9"/>
  <c r="L12" i="2" s="1"/>
  <c r="S413" i="9"/>
  <c r="N412" i="9"/>
  <c r="R422" i="9"/>
  <c r="Q421" i="9"/>
  <c r="S437" i="9"/>
  <c r="N436" i="9"/>
  <c r="R446" i="9"/>
  <c r="Q445" i="9"/>
  <c r="P39" i="10"/>
  <c r="S9" i="10"/>
  <c r="N8" i="10"/>
  <c r="R18" i="10"/>
  <c r="Q17" i="10"/>
  <c r="O21" i="10"/>
  <c r="S33" i="10"/>
  <c r="N32" i="10"/>
  <c r="T35" i="10"/>
  <c r="S50" i="10"/>
  <c r="M117" i="10"/>
  <c r="L13" i="2" s="1"/>
  <c r="N49" i="10"/>
  <c r="T52" i="10"/>
  <c r="O62" i="10"/>
  <c r="S74" i="10"/>
  <c r="N73" i="10"/>
  <c r="O86" i="10"/>
  <c r="S98" i="10"/>
  <c r="N97" i="10"/>
  <c r="O110" i="10"/>
  <c r="S126" i="10"/>
  <c r="R126" i="10"/>
  <c r="Q125" i="10"/>
  <c r="S150" i="10"/>
  <c r="R150" i="10"/>
  <c r="Q149" i="10"/>
  <c r="T28" i="11"/>
  <c r="S28" i="11"/>
  <c r="R27" i="11"/>
  <c r="T44" i="11"/>
  <c r="S44" i="11"/>
  <c r="R43" i="11"/>
  <c r="P155" i="11"/>
  <c r="C15" i="4" s="1"/>
  <c r="W126" i="11"/>
  <c r="V126" i="11"/>
  <c r="U125" i="11"/>
  <c r="W150" i="11"/>
  <c r="V150" i="11"/>
  <c r="U149" i="11"/>
  <c r="P216" i="11"/>
  <c r="C15" i="3" s="1"/>
  <c r="W184" i="11"/>
  <c r="V184" i="11"/>
  <c r="U183" i="11"/>
  <c r="W208" i="11"/>
  <c r="V208" i="11"/>
  <c r="U207" i="11"/>
  <c r="Q276" i="11"/>
  <c r="R231" i="11"/>
  <c r="R237" i="11"/>
  <c r="R243" i="11"/>
  <c r="R249" i="11"/>
  <c r="R255" i="11"/>
  <c r="R261" i="11"/>
  <c r="R267" i="11"/>
  <c r="R273" i="11"/>
  <c r="R14" i="12"/>
  <c r="O7" i="12"/>
  <c r="R7" i="12"/>
  <c r="N7" i="12"/>
  <c r="Q7" i="12"/>
  <c r="Q14" i="12" s="1"/>
  <c r="O25" i="12"/>
  <c r="S33" i="12"/>
  <c r="N32" i="12"/>
  <c r="T34" i="12"/>
  <c r="O41" i="12"/>
  <c r="S49" i="12"/>
  <c r="N48" i="12"/>
  <c r="T50" i="12"/>
  <c r="O57" i="12"/>
  <c r="S65" i="12"/>
  <c r="N64" i="12"/>
  <c r="T66" i="12"/>
  <c r="O73" i="12"/>
  <c r="S81" i="12"/>
  <c r="N80" i="12"/>
  <c r="T82" i="12"/>
  <c r="U121" i="12"/>
  <c r="T120" i="12"/>
  <c r="S127" i="12"/>
  <c r="Q126" i="12"/>
  <c r="R127" i="12"/>
  <c r="U133" i="12"/>
  <c r="T132" i="12"/>
  <c r="N151" i="12"/>
  <c r="S182" i="12"/>
  <c r="O181" i="12"/>
  <c r="N181" i="12"/>
  <c r="U209" i="12"/>
  <c r="T208" i="12"/>
  <c r="S218" i="12"/>
  <c r="O217" i="12"/>
  <c r="N217" i="12"/>
  <c r="S227" i="12"/>
  <c r="Q226" i="12"/>
  <c r="R227" i="12"/>
  <c r="S266" i="12"/>
  <c r="O265" i="12"/>
  <c r="N265" i="12"/>
  <c r="M330" i="12"/>
  <c r="L16" i="3" s="1"/>
  <c r="U288" i="12"/>
  <c r="T287" i="12"/>
  <c r="S297" i="12"/>
  <c r="O296" i="12"/>
  <c r="N296" i="12"/>
  <c r="S306" i="12"/>
  <c r="Q305" i="12"/>
  <c r="R306" i="12"/>
  <c r="U346" i="12"/>
  <c r="S355" i="12"/>
  <c r="O354" i="12"/>
  <c r="N354" i="12"/>
  <c r="S364" i="12"/>
  <c r="Q363" i="12"/>
  <c r="R364" i="12"/>
  <c r="U382" i="12"/>
  <c r="T381" i="12"/>
  <c r="S388" i="12"/>
  <c r="Q387" i="12"/>
  <c r="R388" i="12"/>
  <c r="U406" i="12"/>
  <c r="T405" i="12"/>
  <c r="S415" i="12"/>
  <c r="O414" i="12"/>
  <c r="N414" i="12"/>
  <c r="S424" i="12"/>
  <c r="Q423" i="12"/>
  <c r="R424" i="12"/>
  <c r="M451" i="12"/>
  <c r="L15" i="2" s="1"/>
  <c r="S471" i="12"/>
  <c r="O470" i="12"/>
  <c r="N470" i="12"/>
  <c r="S480" i="12"/>
  <c r="Q479" i="12"/>
  <c r="R480" i="12"/>
  <c r="S507" i="12"/>
  <c r="O506" i="12"/>
  <c r="N506" i="12"/>
  <c r="S516" i="12"/>
  <c r="Q515" i="12"/>
  <c r="R516" i="12"/>
  <c r="P98" i="13"/>
  <c r="S3" i="13"/>
  <c r="R3" i="13"/>
  <c r="Q2" i="13"/>
  <c r="S27" i="13"/>
  <c r="R27" i="13"/>
  <c r="Q26" i="13"/>
  <c r="S51" i="13"/>
  <c r="R51" i="13"/>
  <c r="Q50" i="13"/>
  <c r="S90" i="14"/>
  <c r="N89" i="14"/>
  <c r="O90" i="14"/>
  <c r="S114" i="14"/>
  <c r="N113" i="14"/>
  <c r="O114" i="14"/>
  <c r="P216" i="14"/>
  <c r="M271" i="14"/>
  <c r="L17" i="3" s="1"/>
  <c r="S226" i="14"/>
  <c r="N225" i="14"/>
  <c r="O226" i="14"/>
  <c r="S250" i="14"/>
  <c r="N249" i="14"/>
  <c r="O250" i="14"/>
  <c r="S363" i="14"/>
  <c r="R363" i="14"/>
  <c r="Q362" i="14"/>
  <c r="O28" i="16"/>
  <c r="Q20" i="16"/>
  <c r="P19" i="16"/>
  <c r="N406" i="9"/>
  <c r="S407" i="9"/>
  <c r="R416" i="9"/>
  <c r="Q415" i="9"/>
  <c r="N430" i="9"/>
  <c r="S431" i="9"/>
  <c r="R440" i="9"/>
  <c r="Q439" i="9"/>
  <c r="N2" i="10"/>
  <c r="S3" i="10"/>
  <c r="R12" i="10"/>
  <c r="Q11" i="10"/>
  <c r="Q39" i="10" s="1"/>
  <c r="N26" i="10"/>
  <c r="S27" i="10"/>
  <c r="R36" i="10"/>
  <c r="Q35" i="10"/>
  <c r="S59" i="10"/>
  <c r="R59" i="10"/>
  <c r="Q58" i="10"/>
  <c r="S83" i="10"/>
  <c r="R83" i="10"/>
  <c r="Q82" i="10"/>
  <c r="S107" i="10"/>
  <c r="R107" i="10"/>
  <c r="Q106" i="10"/>
  <c r="S129" i="10"/>
  <c r="N128" i="10"/>
  <c r="S153" i="10"/>
  <c r="N152" i="10"/>
  <c r="T30" i="11"/>
  <c r="O29" i="11"/>
  <c r="T46" i="11"/>
  <c r="O45" i="11"/>
  <c r="R59" i="11"/>
  <c r="R65" i="11"/>
  <c r="R71" i="11"/>
  <c r="R77" i="11"/>
  <c r="W90" i="11"/>
  <c r="V90" i="11"/>
  <c r="U89" i="11"/>
  <c r="W120" i="11"/>
  <c r="V120" i="11"/>
  <c r="U119" i="11"/>
  <c r="W144" i="11"/>
  <c r="V144" i="11"/>
  <c r="U143" i="11"/>
  <c r="W178" i="11"/>
  <c r="V178" i="11"/>
  <c r="U177" i="11"/>
  <c r="W202" i="11"/>
  <c r="V202" i="11"/>
  <c r="U201" i="11"/>
  <c r="S23" i="12"/>
  <c r="R23" i="12"/>
  <c r="Q22" i="12"/>
  <c r="S39" i="12"/>
  <c r="R39" i="12"/>
  <c r="Q38" i="12"/>
  <c r="S55" i="12"/>
  <c r="R55" i="12"/>
  <c r="Q54" i="12"/>
  <c r="S71" i="12"/>
  <c r="R71" i="12"/>
  <c r="Q70" i="12"/>
  <c r="S103" i="12"/>
  <c r="Q102" i="12"/>
  <c r="R103" i="12"/>
  <c r="R138" i="12" s="1"/>
  <c r="S130" i="12"/>
  <c r="O129" i="12"/>
  <c r="N129" i="12"/>
  <c r="S155" i="12"/>
  <c r="Q154" i="12"/>
  <c r="R155" i="12"/>
  <c r="U185" i="12"/>
  <c r="T184" i="12"/>
  <c r="S191" i="12"/>
  <c r="Q190" i="12"/>
  <c r="R191" i="12"/>
  <c r="U221" i="12"/>
  <c r="T220" i="12"/>
  <c r="S230" i="12"/>
  <c r="O229" i="12"/>
  <c r="N229" i="12"/>
  <c r="S239" i="12"/>
  <c r="Q238" i="12"/>
  <c r="R239" i="12"/>
  <c r="U300" i="12"/>
  <c r="S309" i="12"/>
  <c r="O308" i="12"/>
  <c r="O330" i="12" s="1"/>
  <c r="C16" i="3" s="1"/>
  <c r="N308" i="12"/>
  <c r="S318" i="12"/>
  <c r="Q317" i="12"/>
  <c r="R318" i="12"/>
  <c r="S367" i="12"/>
  <c r="O366" i="12"/>
  <c r="N366" i="12"/>
  <c r="S391" i="12"/>
  <c r="O390" i="12"/>
  <c r="N390" i="12"/>
  <c r="U418" i="12"/>
  <c r="T417" i="12"/>
  <c r="S427" i="12"/>
  <c r="O426" i="12"/>
  <c r="N426" i="12"/>
  <c r="S436" i="12"/>
  <c r="Q435" i="12"/>
  <c r="R436" i="12"/>
  <c r="S483" i="12"/>
  <c r="O482" i="12"/>
  <c r="N482" i="12"/>
  <c r="S492" i="12"/>
  <c r="Q491" i="12"/>
  <c r="R492" i="12"/>
  <c r="U510" i="12"/>
  <c r="T509" i="12"/>
  <c r="S519" i="12"/>
  <c r="O518" i="12"/>
  <c r="N518" i="12"/>
  <c r="S6" i="13"/>
  <c r="N5" i="13"/>
  <c r="S30" i="13"/>
  <c r="N29" i="13"/>
  <c r="S54" i="13"/>
  <c r="N53" i="13"/>
  <c r="S84" i="13"/>
  <c r="Q83" i="13"/>
  <c r="R84" i="13"/>
  <c r="S121" i="13"/>
  <c r="N120" i="13"/>
  <c r="O121" i="13"/>
  <c r="S145" i="13"/>
  <c r="N144" i="13"/>
  <c r="O145" i="13"/>
  <c r="S169" i="13"/>
  <c r="N168" i="13"/>
  <c r="O169" i="13"/>
  <c r="S154" i="14"/>
  <c r="R154" i="14"/>
  <c r="Q153" i="14"/>
  <c r="S202" i="14"/>
  <c r="R202" i="14"/>
  <c r="Q201" i="14"/>
  <c r="R387" i="14"/>
  <c r="Q386" i="14"/>
  <c r="T219" i="15"/>
  <c r="O218" i="15"/>
  <c r="P219" i="15"/>
  <c r="T125" i="24"/>
  <c r="S124" i="24"/>
  <c r="Q129" i="24"/>
  <c r="P128" i="24"/>
  <c r="T393" i="24"/>
  <c r="S392" i="24"/>
  <c r="R396" i="24"/>
  <c r="Q396" i="24"/>
  <c r="P395" i="24"/>
  <c r="S56" i="10"/>
  <c r="S68" i="10"/>
  <c r="S80" i="10"/>
  <c r="S92" i="10"/>
  <c r="S104" i="10"/>
  <c r="S135" i="10"/>
  <c r="S147" i="10"/>
  <c r="M156" i="10"/>
  <c r="P16" i="11"/>
  <c r="T18" i="11"/>
  <c r="T26" i="11"/>
  <c r="T34" i="11"/>
  <c r="T42" i="11"/>
  <c r="T50" i="11"/>
  <c r="T59" i="11"/>
  <c r="T65" i="11"/>
  <c r="T71" i="11"/>
  <c r="T77" i="11"/>
  <c r="T231" i="11"/>
  <c r="T237" i="11"/>
  <c r="T243" i="11"/>
  <c r="T249" i="11"/>
  <c r="T255" i="11"/>
  <c r="T261" i="11"/>
  <c r="T267" i="11"/>
  <c r="T273" i="11"/>
  <c r="O5" i="12"/>
  <c r="N6" i="12"/>
  <c r="O9" i="12"/>
  <c r="N10" i="12"/>
  <c r="O13" i="12"/>
  <c r="S21" i="12"/>
  <c r="S29" i="12"/>
  <c r="S37" i="12"/>
  <c r="S45" i="12"/>
  <c r="S53" i="12"/>
  <c r="S61" i="12"/>
  <c r="S69" i="12"/>
  <c r="S77" i="12"/>
  <c r="S85" i="12"/>
  <c r="S100" i="12"/>
  <c r="S112" i="12"/>
  <c r="S124" i="12"/>
  <c r="S136" i="12"/>
  <c r="S149" i="12"/>
  <c r="S164" i="12"/>
  <c r="S176" i="12"/>
  <c r="S188" i="12"/>
  <c r="S200" i="12"/>
  <c r="S212" i="12"/>
  <c r="S224" i="12"/>
  <c r="S236" i="12"/>
  <c r="S248" i="12"/>
  <c r="S260" i="12"/>
  <c r="S279" i="12"/>
  <c r="S291" i="12"/>
  <c r="S303" i="12"/>
  <c r="S315" i="12"/>
  <c r="S327" i="12"/>
  <c r="S349" i="12"/>
  <c r="S361" i="12"/>
  <c r="S373" i="12"/>
  <c r="S385" i="12"/>
  <c r="S397" i="12"/>
  <c r="S409" i="12"/>
  <c r="S421" i="12"/>
  <c r="S433" i="12"/>
  <c r="S445" i="12"/>
  <c r="S465" i="12"/>
  <c r="S477" i="12"/>
  <c r="S489" i="12"/>
  <c r="S501" i="12"/>
  <c r="S513" i="12"/>
  <c r="M521" i="12"/>
  <c r="S12" i="13"/>
  <c r="S24" i="13"/>
  <c r="S36" i="13"/>
  <c r="S48" i="13"/>
  <c r="S60" i="13"/>
  <c r="S72" i="13"/>
  <c r="O75" i="13"/>
  <c r="R78" i="13"/>
  <c r="Q77" i="13"/>
  <c r="R90" i="13"/>
  <c r="Q89" i="13"/>
  <c r="S130" i="13"/>
  <c r="R130" i="13"/>
  <c r="Q129" i="13"/>
  <c r="S154" i="13"/>
  <c r="R154" i="13"/>
  <c r="Q153" i="13"/>
  <c r="R6" i="14"/>
  <c r="Q6" i="14"/>
  <c r="R10" i="14"/>
  <c r="Q10" i="14"/>
  <c r="R14" i="14"/>
  <c r="Q14" i="14"/>
  <c r="R18" i="14"/>
  <c r="Q18" i="14"/>
  <c r="S44" i="14"/>
  <c r="N43" i="14"/>
  <c r="S60" i="14"/>
  <c r="N59" i="14"/>
  <c r="S75" i="14"/>
  <c r="R75" i="14"/>
  <c r="Q74" i="14"/>
  <c r="S99" i="14"/>
  <c r="R99" i="14"/>
  <c r="Q98" i="14"/>
  <c r="S133" i="14"/>
  <c r="N132" i="14"/>
  <c r="S157" i="14"/>
  <c r="N156" i="14"/>
  <c r="S181" i="14"/>
  <c r="N180" i="14"/>
  <c r="S205" i="14"/>
  <c r="N204" i="14"/>
  <c r="S235" i="14"/>
  <c r="R235" i="14"/>
  <c r="Q234" i="14"/>
  <c r="S259" i="14"/>
  <c r="R259" i="14"/>
  <c r="Q258" i="14"/>
  <c r="S292" i="14"/>
  <c r="R292" i="14"/>
  <c r="Q291" i="14"/>
  <c r="S316" i="14"/>
  <c r="R316" i="14"/>
  <c r="Q315" i="14"/>
  <c r="S342" i="14"/>
  <c r="N341" i="14"/>
  <c r="S366" i="14"/>
  <c r="N365" i="14"/>
  <c r="S390" i="14"/>
  <c r="N389" i="14"/>
  <c r="S11" i="15"/>
  <c r="R11" i="15"/>
  <c r="T29" i="15"/>
  <c r="P29" i="15"/>
  <c r="O28" i="15"/>
  <c r="V145" i="15"/>
  <c r="U144" i="15"/>
  <c r="O105" i="18"/>
  <c r="P106" i="18"/>
  <c r="T106" i="18"/>
  <c r="V160" i="18"/>
  <c r="U159" i="18"/>
  <c r="V63" i="19"/>
  <c r="U62" i="19"/>
  <c r="S69" i="19"/>
  <c r="R68" i="19"/>
  <c r="Q143" i="19"/>
  <c r="S99" i="19"/>
  <c r="R98" i="19"/>
  <c r="O56" i="10"/>
  <c r="O68" i="10"/>
  <c r="O80" i="10"/>
  <c r="O92" i="10"/>
  <c r="O104" i="10"/>
  <c r="O135" i="10"/>
  <c r="O156" i="10" s="1"/>
  <c r="C13" i="36" s="1"/>
  <c r="O147" i="10"/>
  <c r="P18" i="11"/>
  <c r="P26" i="11"/>
  <c r="P34" i="11"/>
  <c r="P42" i="11"/>
  <c r="P50" i="11"/>
  <c r="Q52" i="11"/>
  <c r="O21" i="12"/>
  <c r="O29" i="12"/>
  <c r="O37" i="12"/>
  <c r="O45" i="12"/>
  <c r="O53" i="12"/>
  <c r="O61" i="12"/>
  <c r="O69" i="12"/>
  <c r="O77" i="12"/>
  <c r="O85" i="12"/>
  <c r="O12" i="13"/>
  <c r="O24" i="13"/>
  <c r="O36" i="13"/>
  <c r="O48" i="13"/>
  <c r="O60" i="13"/>
  <c r="O72" i="13"/>
  <c r="M98" i="13"/>
  <c r="L16" i="2" s="1"/>
  <c r="S133" i="13"/>
  <c r="N132" i="13"/>
  <c r="S157" i="13"/>
  <c r="N156" i="13"/>
  <c r="S34" i="14"/>
  <c r="R34" i="14"/>
  <c r="Q33" i="14"/>
  <c r="S50" i="14"/>
  <c r="R50" i="14"/>
  <c r="Q49" i="14"/>
  <c r="S78" i="14"/>
  <c r="N77" i="14"/>
  <c r="S102" i="14"/>
  <c r="N101" i="14"/>
  <c r="S142" i="14"/>
  <c r="R142" i="14"/>
  <c r="Q141" i="14"/>
  <c r="S166" i="14"/>
  <c r="R166" i="14"/>
  <c r="Q165" i="14"/>
  <c r="S190" i="14"/>
  <c r="R190" i="14"/>
  <c r="Q189" i="14"/>
  <c r="S214" i="14"/>
  <c r="R214" i="14"/>
  <c r="Q213" i="14"/>
  <c r="S238" i="14"/>
  <c r="N237" i="14"/>
  <c r="S262" i="14"/>
  <c r="N261" i="14"/>
  <c r="S295" i="14"/>
  <c r="N294" i="14"/>
  <c r="S319" i="14"/>
  <c r="N318" i="14"/>
  <c r="S351" i="14"/>
  <c r="R351" i="14"/>
  <c r="Q350" i="14"/>
  <c r="S375" i="14"/>
  <c r="R375" i="14"/>
  <c r="Q374" i="14"/>
  <c r="S7" i="15"/>
  <c r="R7" i="15"/>
  <c r="S14" i="15"/>
  <c r="R14" i="15"/>
  <c r="V33" i="15"/>
  <c r="U32" i="15"/>
  <c r="T37" i="15"/>
  <c r="O36" i="15"/>
  <c r="P37" i="15"/>
  <c r="V47" i="15"/>
  <c r="U46" i="15"/>
  <c r="T130" i="15"/>
  <c r="O129" i="15"/>
  <c r="P130" i="15"/>
  <c r="S56" i="16"/>
  <c r="V83" i="18"/>
  <c r="U82" i="18"/>
  <c r="V17" i="19"/>
  <c r="U16" i="19"/>
  <c r="T25" i="19"/>
  <c r="O24" i="19"/>
  <c r="P25" i="19"/>
  <c r="T41" i="19"/>
  <c r="O40" i="19"/>
  <c r="P41" i="19"/>
  <c r="U231" i="19"/>
  <c r="V232" i="19"/>
  <c r="V235" i="19"/>
  <c r="U234" i="19"/>
  <c r="S238" i="19"/>
  <c r="R237" i="19"/>
  <c r="U70" i="23"/>
  <c r="T69" i="23"/>
  <c r="R74" i="23"/>
  <c r="Q73" i="23"/>
  <c r="Q52" i="10"/>
  <c r="Q64" i="10"/>
  <c r="Q76" i="10"/>
  <c r="Q88" i="10"/>
  <c r="Q100" i="10"/>
  <c r="Q113" i="10"/>
  <c r="Q131" i="10"/>
  <c r="Q143" i="10"/>
  <c r="R15" i="11"/>
  <c r="R23" i="11"/>
  <c r="R31" i="11"/>
  <c r="R39" i="11"/>
  <c r="R47" i="11"/>
  <c r="O59" i="11"/>
  <c r="O65" i="11"/>
  <c r="O71" i="11"/>
  <c r="O77" i="11"/>
  <c r="U86" i="11"/>
  <c r="U92" i="11"/>
  <c r="U104" i="11"/>
  <c r="V105" i="11"/>
  <c r="U110" i="11"/>
  <c r="U116" i="11"/>
  <c r="U122" i="11"/>
  <c r="U134" i="11"/>
  <c r="U140" i="11"/>
  <c r="U146" i="11"/>
  <c r="U152" i="11"/>
  <c r="U168" i="11"/>
  <c r="U174" i="11"/>
  <c r="U180" i="11"/>
  <c r="U186" i="11"/>
  <c r="U192" i="11"/>
  <c r="U198" i="11"/>
  <c r="U204" i="11"/>
  <c r="U210" i="11"/>
  <c r="O231" i="11"/>
  <c r="O237" i="11"/>
  <c r="O243" i="11"/>
  <c r="O249" i="11"/>
  <c r="O255" i="11"/>
  <c r="O261" i="11"/>
  <c r="O267" i="11"/>
  <c r="O273" i="11"/>
  <c r="N12" i="12"/>
  <c r="N20" i="12"/>
  <c r="Q26" i="12"/>
  <c r="Q34" i="12"/>
  <c r="Q90" i="12" s="1"/>
  <c r="Q92" i="12" s="1"/>
  <c r="Q42" i="12"/>
  <c r="Q50" i="12"/>
  <c r="Q58" i="12"/>
  <c r="Q66" i="12"/>
  <c r="Q74" i="12"/>
  <c r="Q82" i="12"/>
  <c r="N278" i="12"/>
  <c r="Q8" i="13"/>
  <c r="Q20" i="13"/>
  <c r="Q32" i="13"/>
  <c r="Q44" i="13"/>
  <c r="Q56" i="13"/>
  <c r="Q68" i="13"/>
  <c r="N74" i="13"/>
  <c r="N92" i="13"/>
  <c r="S93" i="13"/>
  <c r="R112" i="13"/>
  <c r="Q111" i="13"/>
  <c r="S118" i="13"/>
  <c r="R118" i="13"/>
  <c r="Q117" i="13"/>
  <c r="S142" i="13"/>
  <c r="R142" i="13"/>
  <c r="Q141" i="13"/>
  <c r="S166" i="13"/>
  <c r="R166" i="13"/>
  <c r="Q165" i="13"/>
  <c r="S36" i="14"/>
  <c r="N35" i="14"/>
  <c r="O44" i="14"/>
  <c r="S52" i="14"/>
  <c r="N51" i="14"/>
  <c r="O60" i="14"/>
  <c r="S87" i="14"/>
  <c r="R87" i="14"/>
  <c r="Q86" i="14"/>
  <c r="S111" i="14"/>
  <c r="R111" i="14"/>
  <c r="Q110" i="14"/>
  <c r="S145" i="14"/>
  <c r="N144" i="14"/>
  <c r="S169" i="14"/>
  <c r="N168" i="14"/>
  <c r="O181" i="14"/>
  <c r="S193" i="14"/>
  <c r="N192" i="14"/>
  <c r="O205" i="14"/>
  <c r="M216" i="14"/>
  <c r="L17" i="4" s="1"/>
  <c r="S247" i="14"/>
  <c r="R247" i="14"/>
  <c r="Q246" i="14"/>
  <c r="S280" i="14"/>
  <c r="P325" i="14"/>
  <c r="R280" i="14"/>
  <c r="Q279" i="14"/>
  <c r="S304" i="14"/>
  <c r="R304" i="14"/>
  <c r="Q303" i="14"/>
  <c r="O342" i="14"/>
  <c r="S354" i="14"/>
  <c r="N353" i="14"/>
  <c r="O366" i="14"/>
  <c r="S378" i="14"/>
  <c r="N377" i="14"/>
  <c r="V157" i="15"/>
  <c r="U156" i="15"/>
  <c r="V186" i="15"/>
  <c r="R7" i="17"/>
  <c r="M6" i="17"/>
  <c r="M11" i="17" s="1"/>
  <c r="B20" i="2" s="1"/>
  <c r="N7" i="17"/>
  <c r="V206" i="18"/>
  <c r="O112" i="13"/>
  <c r="S115" i="13"/>
  <c r="S127" i="13"/>
  <c r="S139" i="13"/>
  <c r="S151" i="13"/>
  <c r="S163" i="13"/>
  <c r="O30" i="14"/>
  <c r="S32" i="14"/>
  <c r="S40" i="14"/>
  <c r="S48" i="14"/>
  <c r="S56" i="14"/>
  <c r="S72" i="14"/>
  <c r="S84" i="14"/>
  <c r="S96" i="14"/>
  <c r="S108" i="14"/>
  <c r="S120" i="14"/>
  <c r="S139" i="14"/>
  <c r="S151" i="14"/>
  <c r="S163" i="14"/>
  <c r="S175" i="14"/>
  <c r="S187" i="14"/>
  <c r="S199" i="14"/>
  <c r="S211" i="14"/>
  <c r="S232" i="14"/>
  <c r="S244" i="14"/>
  <c r="S256" i="14"/>
  <c r="S268" i="14"/>
  <c r="S289" i="14"/>
  <c r="S301" i="14"/>
  <c r="S313" i="14"/>
  <c r="S336" i="14"/>
  <c r="S348" i="14"/>
  <c r="S360" i="14"/>
  <c r="S372" i="14"/>
  <c r="S384" i="14"/>
  <c r="O393" i="14"/>
  <c r="T31" i="15"/>
  <c r="T45" i="15"/>
  <c r="O44" i="15"/>
  <c r="O55" i="15" s="1"/>
  <c r="B19" i="6" s="1"/>
  <c r="K42" i="6" s="1"/>
  <c r="T51" i="15"/>
  <c r="S51" i="15"/>
  <c r="R50" i="15"/>
  <c r="T104" i="15"/>
  <c r="T106" i="15" s="1"/>
  <c r="U61" i="15"/>
  <c r="U104" i="15" s="1"/>
  <c r="N174" i="15"/>
  <c r="L18" i="4" s="1"/>
  <c r="Q174" i="15"/>
  <c r="Q176" i="15" s="1"/>
  <c r="T183" i="15"/>
  <c r="N225" i="15"/>
  <c r="L18" i="2" s="1"/>
  <c r="O182" i="15"/>
  <c r="S192" i="15"/>
  <c r="R191" i="15"/>
  <c r="U221" i="15"/>
  <c r="R22" i="16"/>
  <c r="M21" i="16"/>
  <c r="O63" i="16"/>
  <c r="Q46" i="18"/>
  <c r="S39" i="18"/>
  <c r="R38" i="18"/>
  <c r="Q85" i="18"/>
  <c r="S53" i="18"/>
  <c r="R52" i="18"/>
  <c r="U171" i="18"/>
  <c r="P232" i="19"/>
  <c r="O231" i="19"/>
  <c r="V256" i="19"/>
  <c r="U255" i="19"/>
  <c r="V259" i="19"/>
  <c r="U258" i="19"/>
  <c r="S262" i="19"/>
  <c r="R261" i="19"/>
  <c r="T93" i="24"/>
  <c r="Q97" i="24"/>
  <c r="P96" i="24"/>
  <c r="O115" i="13"/>
  <c r="O127" i="13"/>
  <c r="O139" i="13"/>
  <c r="O151" i="13"/>
  <c r="O163" i="13"/>
  <c r="O32" i="14"/>
  <c r="O40" i="14"/>
  <c r="O48" i="14"/>
  <c r="O56" i="14"/>
  <c r="P62" i="14"/>
  <c r="O72" i="14"/>
  <c r="O84" i="14"/>
  <c r="O96" i="14"/>
  <c r="O108" i="14"/>
  <c r="O120" i="14"/>
  <c r="O139" i="14"/>
  <c r="O151" i="14"/>
  <c r="O163" i="14"/>
  <c r="O175" i="14"/>
  <c r="O187" i="14"/>
  <c r="O199" i="14"/>
  <c r="O211" i="14"/>
  <c r="O232" i="14"/>
  <c r="O244" i="14"/>
  <c r="O256" i="14"/>
  <c r="O268" i="14"/>
  <c r="P271" i="14"/>
  <c r="O289" i="14"/>
  <c r="O301" i="14"/>
  <c r="O313" i="14"/>
  <c r="O336" i="14"/>
  <c r="O348" i="14"/>
  <c r="O360" i="14"/>
  <c r="O372" i="14"/>
  <c r="O384" i="14"/>
  <c r="S387" i="14"/>
  <c r="Q389" i="14"/>
  <c r="R10" i="15"/>
  <c r="V25" i="15"/>
  <c r="V27" i="15"/>
  <c r="U26" i="15"/>
  <c r="P45" i="15"/>
  <c r="T53" i="15"/>
  <c r="O52" i="15"/>
  <c r="Q55" i="15"/>
  <c r="V62" i="15"/>
  <c r="V65" i="15"/>
  <c r="V68" i="15"/>
  <c r="V71" i="15"/>
  <c r="V74" i="15"/>
  <c r="V77" i="15"/>
  <c r="V80" i="15"/>
  <c r="S115" i="15"/>
  <c r="R114" i="15"/>
  <c r="S139" i="15"/>
  <c r="R138" i="15"/>
  <c r="S151" i="15"/>
  <c r="R150" i="15"/>
  <c r="S163" i="15"/>
  <c r="R162" i="15"/>
  <c r="T195" i="15"/>
  <c r="O194" i="15"/>
  <c r="S204" i="15"/>
  <c r="R203" i="15"/>
  <c r="Q225" i="15"/>
  <c r="L46" i="16"/>
  <c r="L20" i="3" s="1"/>
  <c r="R38" i="16"/>
  <c r="M37" i="16"/>
  <c r="M46" i="16" s="1"/>
  <c r="Q61" i="16"/>
  <c r="P60" i="16"/>
  <c r="L11" i="17"/>
  <c r="L20" i="2" s="1"/>
  <c r="T41" i="18"/>
  <c r="O40" i="18"/>
  <c r="O46" i="18" s="1"/>
  <c r="B23" i="6" s="1"/>
  <c r="T56" i="18"/>
  <c r="P56" i="18"/>
  <c r="O55" i="18"/>
  <c r="S68" i="18"/>
  <c r="R67" i="18"/>
  <c r="S115" i="18"/>
  <c r="R114" i="18"/>
  <c r="T148" i="18"/>
  <c r="R147" i="18"/>
  <c r="S148" i="18"/>
  <c r="Q216" i="18"/>
  <c r="S191" i="18"/>
  <c r="R190" i="18"/>
  <c r="T84" i="19"/>
  <c r="O83" i="19"/>
  <c r="P84" i="19"/>
  <c r="T161" i="19"/>
  <c r="O160" i="19"/>
  <c r="T179" i="19"/>
  <c r="O178" i="19"/>
  <c r="P179" i="19"/>
  <c r="V211" i="19"/>
  <c r="Q264" i="19"/>
  <c r="S217" i="19"/>
  <c r="R216" i="19"/>
  <c r="S52" i="23"/>
  <c r="N51" i="23"/>
  <c r="O52" i="23"/>
  <c r="Q123" i="13"/>
  <c r="Q135" i="13"/>
  <c r="Q147" i="13"/>
  <c r="Q159" i="13"/>
  <c r="Q228" i="13"/>
  <c r="Q29" i="14"/>
  <c r="Q37" i="14"/>
  <c r="Q45" i="14"/>
  <c r="Q53" i="14"/>
  <c r="Q68" i="14"/>
  <c r="R69" i="14"/>
  <c r="Q80" i="14"/>
  <c r="Q92" i="14"/>
  <c r="Q104" i="14"/>
  <c r="Q116" i="14"/>
  <c r="Q135" i="14"/>
  <c r="Q147" i="14"/>
  <c r="Q159" i="14"/>
  <c r="Q171" i="14"/>
  <c r="Q183" i="14"/>
  <c r="Q195" i="14"/>
  <c r="Q207" i="14"/>
  <c r="Q228" i="14"/>
  <c r="Q240" i="14"/>
  <c r="Q252" i="14"/>
  <c r="Q264" i="14"/>
  <c r="Q285" i="14"/>
  <c r="Q297" i="14"/>
  <c r="Q309" i="14"/>
  <c r="Q321" i="14"/>
  <c r="Q344" i="14"/>
  <c r="Q356" i="14"/>
  <c r="Q368" i="14"/>
  <c r="Q380" i="14"/>
  <c r="Q18" i="15"/>
  <c r="S13" i="15"/>
  <c r="R15" i="15"/>
  <c r="U24" i="15"/>
  <c r="S27" i="15"/>
  <c r="S29" i="15"/>
  <c r="R28" i="15"/>
  <c r="P31" i="15"/>
  <c r="T35" i="15"/>
  <c r="S35" i="15"/>
  <c r="R34" i="15"/>
  <c r="P53" i="15"/>
  <c r="T118" i="15"/>
  <c r="O117" i="15"/>
  <c r="S127" i="15"/>
  <c r="R126" i="15"/>
  <c r="T142" i="15"/>
  <c r="O141" i="15"/>
  <c r="T154" i="15"/>
  <c r="O153" i="15"/>
  <c r="T166" i="15"/>
  <c r="O165" i="15"/>
  <c r="P195" i="15"/>
  <c r="T207" i="15"/>
  <c r="O206" i="15"/>
  <c r="S216" i="15"/>
  <c r="R215" i="15"/>
  <c r="S23" i="16"/>
  <c r="N38" i="16"/>
  <c r="R55" i="16"/>
  <c r="M54" i="16"/>
  <c r="L63" i="16"/>
  <c r="L19" i="2" s="1"/>
  <c r="O11" i="17"/>
  <c r="Q5" i="17"/>
  <c r="P4" i="17"/>
  <c r="N46" i="18"/>
  <c r="P41" i="18"/>
  <c r="S56" i="18"/>
  <c r="R55" i="18"/>
  <c r="O82" i="18"/>
  <c r="P83" i="18"/>
  <c r="O138" i="18"/>
  <c r="P139" i="18"/>
  <c r="R162" i="18"/>
  <c r="S163" i="18"/>
  <c r="O205" i="18"/>
  <c r="P206" i="18"/>
  <c r="V87" i="19"/>
  <c r="U86" i="19"/>
  <c r="P155" i="19"/>
  <c r="T155" i="19"/>
  <c r="O154" i="19"/>
  <c r="V276" i="19"/>
  <c r="U275" i="19"/>
  <c r="S279" i="19"/>
  <c r="R278" i="19"/>
  <c r="Q297" i="19"/>
  <c r="P39" i="15"/>
  <c r="P47" i="15"/>
  <c r="N55" i="15"/>
  <c r="P121" i="15"/>
  <c r="P133" i="15"/>
  <c r="P145" i="15"/>
  <c r="P157" i="15"/>
  <c r="P169" i="15"/>
  <c r="P186" i="15"/>
  <c r="P198" i="15"/>
  <c r="P210" i="15"/>
  <c r="P222" i="15"/>
  <c r="N24" i="16"/>
  <c r="N40" i="16"/>
  <c r="N57" i="16"/>
  <c r="N63" i="16" s="1"/>
  <c r="C19" i="2" s="1"/>
  <c r="N9" i="17"/>
  <c r="P43" i="18"/>
  <c r="T68" i="18"/>
  <c r="V77" i="18"/>
  <c r="T115" i="18"/>
  <c r="S151" i="18"/>
  <c r="R150" i="18"/>
  <c r="S166" i="18"/>
  <c r="R165" i="18"/>
  <c r="T191" i="18"/>
  <c r="O47" i="19"/>
  <c r="B26" i="6" s="1"/>
  <c r="K49" i="6" s="1"/>
  <c r="S31" i="19"/>
  <c r="R30" i="19"/>
  <c r="Q92" i="19"/>
  <c r="S57" i="19"/>
  <c r="R56" i="19"/>
  <c r="R92" i="19" s="1"/>
  <c r="T72" i="19"/>
  <c r="O71" i="19"/>
  <c r="T102" i="19"/>
  <c r="O101" i="19"/>
  <c r="S123" i="19"/>
  <c r="R122" i="19"/>
  <c r="Q202" i="19"/>
  <c r="S152" i="19"/>
  <c r="R151" i="19"/>
  <c r="S158" i="19"/>
  <c r="R157" i="19"/>
  <c r="S164" i="19"/>
  <c r="R163" i="19"/>
  <c r="S188" i="19"/>
  <c r="R187" i="19"/>
  <c r="T220" i="19"/>
  <c r="O219" i="19"/>
  <c r="T241" i="19"/>
  <c r="O240" i="19"/>
  <c r="N264" i="19"/>
  <c r="L22" i="2" s="1"/>
  <c r="T282" i="19"/>
  <c r="O281" i="19"/>
  <c r="Q3" i="22"/>
  <c r="P31" i="22"/>
  <c r="Q13" i="22"/>
  <c r="R14" i="22"/>
  <c r="R31" i="22" s="1"/>
  <c r="N22" i="22"/>
  <c r="O23" i="22"/>
  <c r="U66" i="22"/>
  <c r="T65" i="22"/>
  <c r="R69" i="22"/>
  <c r="G9" i="2" s="1"/>
  <c r="Q68" i="22"/>
  <c r="E9" i="2" s="1"/>
  <c r="R42" i="23"/>
  <c r="Q41" i="23"/>
  <c r="T3" i="24"/>
  <c r="S3" i="24"/>
  <c r="T26" i="24"/>
  <c r="S26" i="24"/>
  <c r="T45" i="24"/>
  <c r="S44" i="24"/>
  <c r="Q49" i="24"/>
  <c r="P48" i="24"/>
  <c r="R213" i="24"/>
  <c r="M212" i="24"/>
  <c r="N213" i="24"/>
  <c r="R225" i="24"/>
  <c r="M224" i="24"/>
  <c r="N225" i="24"/>
  <c r="R237" i="24"/>
  <c r="M236" i="24"/>
  <c r="N237" i="24"/>
  <c r="R249" i="24"/>
  <c r="M248" i="24"/>
  <c r="N249" i="24"/>
  <c r="P25" i="15"/>
  <c r="P33" i="15"/>
  <c r="R36" i="15"/>
  <c r="P41" i="15"/>
  <c r="R44" i="15"/>
  <c r="P49" i="15"/>
  <c r="R52" i="15"/>
  <c r="R61" i="15"/>
  <c r="S62" i="15"/>
  <c r="R64" i="15"/>
  <c r="S65" i="15"/>
  <c r="R67" i="15"/>
  <c r="S68" i="15"/>
  <c r="R70" i="15"/>
  <c r="S71" i="15"/>
  <c r="R73" i="15"/>
  <c r="S74" i="15"/>
  <c r="R76" i="15"/>
  <c r="S77" i="15"/>
  <c r="R79" i="15"/>
  <c r="S80" i="15"/>
  <c r="R82" i="15"/>
  <c r="S83" i="15"/>
  <c r="R85" i="15"/>
  <c r="S86" i="15"/>
  <c r="R88" i="15"/>
  <c r="S89" i="15"/>
  <c r="R91" i="15"/>
  <c r="S92" i="15"/>
  <c r="R94" i="15"/>
  <c r="S95" i="15"/>
  <c r="R97" i="15"/>
  <c r="S98" i="15"/>
  <c r="R100" i="15"/>
  <c r="S101" i="15"/>
  <c r="P112" i="15"/>
  <c r="T115" i="15"/>
  <c r="R117" i="15"/>
  <c r="P124" i="15"/>
  <c r="T127" i="15"/>
  <c r="R129" i="15"/>
  <c r="T139" i="15"/>
  <c r="R141" i="15"/>
  <c r="T151" i="15"/>
  <c r="R153" i="15"/>
  <c r="T163" i="15"/>
  <c r="R165" i="15"/>
  <c r="P172" i="15"/>
  <c r="R182" i="15"/>
  <c r="P189" i="15"/>
  <c r="T192" i="15"/>
  <c r="R194" i="15"/>
  <c r="P201" i="15"/>
  <c r="T204" i="15"/>
  <c r="R206" i="15"/>
  <c r="P213" i="15"/>
  <c r="T216" i="15"/>
  <c r="R218" i="15"/>
  <c r="R20" i="16"/>
  <c r="P21" i="16"/>
  <c r="P37" i="16"/>
  <c r="P46" i="16" s="1"/>
  <c r="Q38" i="16"/>
  <c r="P54" i="16"/>
  <c r="Q55" i="16"/>
  <c r="R61" i="16"/>
  <c r="N3" i="17"/>
  <c r="R5" i="17"/>
  <c r="P6" i="17"/>
  <c r="R2" i="18"/>
  <c r="R6" i="18"/>
  <c r="R10" i="18"/>
  <c r="R14" i="18"/>
  <c r="R18" i="18"/>
  <c r="R22" i="18"/>
  <c r="R26" i="18"/>
  <c r="R30" i="18"/>
  <c r="T39" i="18"/>
  <c r="R40" i="18"/>
  <c r="O67" i="18"/>
  <c r="T71" i="18"/>
  <c r="U73" i="18"/>
  <c r="S77" i="18"/>
  <c r="S80" i="18"/>
  <c r="R79" i="18"/>
  <c r="N124" i="18"/>
  <c r="L20" i="4" s="1"/>
  <c r="O93" i="18"/>
  <c r="T94" i="18"/>
  <c r="U96" i="18"/>
  <c r="S103" i="18"/>
  <c r="R102" i="18"/>
  <c r="O114" i="18"/>
  <c r="Q175" i="18"/>
  <c r="S136" i="18"/>
  <c r="R135" i="18"/>
  <c r="T151" i="18"/>
  <c r="U156" i="18"/>
  <c r="T166" i="18"/>
  <c r="P169" i="18"/>
  <c r="O190" i="18"/>
  <c r="T194" i="18"/>
  <c r="S203" i="18"/>
  <c r="R202" i="18"/>
  <c r="N216" i="18"/>
  <c r="L21" i="2" s="1"/>
  <c r="S232" i="18"/>
  <c r="R231" i="18"/>
  <c r="S244" i="18"/>
  <c r="R243" i="18"/>
  <c r="Q47" i="19"/>
  <c r="S13" i="19"/>
  <c r="R12" i="19"/>
  <c r="U26" i="19"/>
  <c r="T33" i="19"/>
  <c r="O32" i="19"/>
  <c r="U42" i="19"/>
  <c r="T60" i="19"/>
  <c r="O59" i="19"/>
  <c r="P102" i="19"/>
  <c r="S111" i="19"/>
  <c r="R110" i="19"/>
  <c r="T126" i="19"/>
  <c r="O125" i="19"/>
  <c r="U140" i="19"/>
  <c r="T167" i="19"/>
  <c r="O166" i="19"/>
  <c r="T191" i="19"/>
  <c r="O190" i="19"/>
  <c r="P220" i="19"/>
  <c r="S229" i="19"/>
  <c r="R228" i="19"/>
  <c r="P241" i="19"/>
  <c r="S250" i="19"/>
  <c r="R249" i="19"/>
  <c r="P282" i="19"/>
  <c r="V288" i="19"/>
  <c r="U287" i="19"/>
  <c r="S291" i="19"/>
  <c r="R290" i="19"/>
  <c r="M34" i="23"/>
  <c r="T61" i="24"/>
  <c r="S60" i="24"/>
  <c r="Q65" i="24"/>
  <c r="P64" i="24"/>
  <c r="R180" i="24"/>
  <c r="M179" i="24"/>
  <c r="N180" i="24"/>
  <c r="R30" i="15"/>
  <c r="R38" i="15"/>
  <c r="R46" i="15"/>
  <c r="R120" i="15"/>
  <c r="R168" i="15"/>
  <c r="R185" i="15"/>
  <c r="R197" i="15"/>
  <c r="R209" i="15"/>
  <c r="R221" i="15"/>
  <c r="N20" i="16"/>
  <c r="N28" i="16" s="1"/>
  <c r="C19" i="4" s="1"/>
  <c r="P39" i="18"/>
  <c r="N85" i="18"/>
  <c r="P53" i="18"/>
  <c r="P68" i="18"/>
  <c r="V103" i="18"/>
  <c r="P115" i="18"/>
  <c r="N175" i="18"/>
  <c r="L21" i="3" s="1"/>
  <c r="T136" i="18"/>
  <c r="T154" i="18"/>
  <c r="P191" i="18"/>
  <c r="V203" i="18"/>
  <c r="T235" i="18"/>
  <c r="O234" i="18"/>
  <c r="O250" i="18" s="1"/>
  <c r="T15" i="19"/>
  <c r="O14" i="19"/>
  <c r="S23" i="19"/>
  <c r="R22" i="19"/>
  <c r="S39" i="19"/>
  <c r="R38" i="19"/>
  <c r="N92" i="19"/>
  <c r="P72" i="19"/>
  <c r="S81" i="19"/>
  <c r="R80" i="19"/>
  <c r="T114" i="19"/>
  <c r="O113" i="19"/>
  <c r="S135" i="19"/>
  <c r="R134" i="19"/>
  <c r="V173" i="19"/>
  <c r="S176" i="19"/>
  <c r="R175" i="19"/>
  <c r="V197" i="19"/>
  <c r="S200" i="19"/>
  <c r="R199" i="19"/>
  <c r="O264" i="19"/>
  <c r="T253" i="19"/>
  <c r="O252" i="19"/>
  <c r="O297" i="19"/>
  <c r="B21" i="36" s="1"/>
  <c r="T294" i="19"/>
  <c r="O293" i="19"/>
  <c r="S23" i="22"/>
  <c r="S48" i="22"/>
  <c r="N47" i="22"/>
  <c r="N56" i="22" s="1"/>
  <c r="O48" i="22"/>
  <c r="O56" i="22" s="1"/>
  <c r="C9" i="3" s="1"/>
  <c r="S25" i="23"/>
  <c r="N24" i="23"/>
  <c r="O25" i="23"/>
  <c r="S60" i="23"/>
  <c r="N59" i="23"/>
  <c r="O60" i="23"/>
  <c r="T77" i="24"/>
  <c r="S76" i="24"/>
  <c r="Q81" i="24"/>
  <c r="P80" i="24"/>
  <c r="T109" i="24"/>
  <c r="S108" i="24"/>
  <c r="Q113" i="24"/>
  <c r="P112" i="24"/>
  <c r="R156" i="24"/>
  <c r="M155" i="24"/>
  <c r="M251" i="24" s="1"/>
  <c r="B9" i="5" s="1"/>
  <c r="N156" i="24"/>
  <c r="P62" i="18"/>
  <c r="T65" i="18"/>
  <c r="P74" i="18"/>
  <c r="P97" i="18"/>
  <c r="T100" i="18"/>
  <c r="P109" i="18"/>
  <c r="T112" i="18"/>
  <c r="P121" i="18"/>
  <c r="Q124" i="18"/>
  <c r="P142" i="18"/>
  <c r="T145" i="18"/>
  <c r="P160" i="18"/>
  <c r="T163" i="18"/>
  <c r="P197" i="18"/>
  <c r="T200" i="18"/>
  <c r="P209" i="18"/>
  <c r="T212" i="18"/>
  <c r="P226" i="18"/>
  <c r="P250" i="18" s="1"/>
  <c r="C20" i="36" s="1"/>
  <c r="T229" i="18"/>
  <c r="T241" i="18"/>
  <c r="P17" i="19"/>
  <c r="T21" i="19"/>
  <c r="P27" i="19"/>
  <c r="T29" i="19"/>
  <c r="P35" i="19"/>
  <c r="T37" i="19"/>
  <c r="P43" i="19"/>
  <c r="T54" i="19"/>
  <c r="P63" i="19"/>
  <c r="T66" i="19"/>
  <c r="P75" i="19"/>
  <c r="T78" i="19"/>
  <c r="T90" i="19"/>
  <c r="P105" i="19"/>
  <c r="T108" i="19"/>
  <c r="P117" i="19"/>
  <c r="T120" i="19"/>
  <c r="P129" i="19"/>
  <c r="T132" i="19"/>
  <c r="P141" i="19"/>
  <c r="P170" i="19"/>
  <c r="P182" i="19"/>
  <c r="T185" i="19"/>
  <c r="P194" i="19"/>
  <c r="T214" i="19"/>
  <c r="P223" i="19"/>
  <c r="P264" i="19" s="1"/>
  <c r="C22" i="2" s="1"/>
  <c r="T226" i="19"/>
  <c r="P244" i="19"/>
  <c r="P256" i="19"/>
  <c r="P273" i="19"/>
  <c r="P285" i="19"/>
  <c r="N297" i="19"/>
  <c r="M31" i="22"/>
  <c r="L9" i="4" s="1"/>
  <c r="O17" i="22"/>
  <c r="S29" i="22"/>
  <c r="P56" i="22"/>
  <c r="R39" i="22"/>
  <c r="R56" i="22" s="1"/>
  <c r="Q38" i="22"/>
  <c r="P80" i="22"/>
  <c r="R63" i="22"/>
  <c r="Q62" i="22"/>
  <c r="O9" i="23"/>
  <c r="R15" i="23"/>
  <c r="Q14" i="23"/>
  <c r="R31" i="23"/>
  <c r="Q30" i="23"/>
  <c r="S44" i="23"/>
  <c r="N43" i="23"/>
  <c r="S76" i="23"/>
  <c r="N75" i="23"/>
  <c r="M33" i="24"/>
  <c r="M34" i="24" s="1"/>
  <c r="T4" i="24"/>
  <c r="S4" i="24"/>
  <c r="T23" i="24"/>
  <c r="T27" i="24"/>
  <c r="S27" i="24"/>
  <c r="T31" i="24"/>
  <c r="S31" i="24"/>
  <c r="R51" i="24"/>
  <c r="M50" i="24"/>
  <c r="R67" i="24"/>
  <c r="M66" i="24"/>
  <c r="R83" i="24"/>
  <c r="M82" i="24"/>
  <c r="R99" i="24"/>
  <c r="M98" i="24"/>
  <c r="Q105" i="24"/>
  <c r="P104" i="24"/>
  <c r="R115" i="24"/>
  <c r="M114" i="24"/>
  <c r="R131" i="24"/>
  <c r="M130" i="24"/>
  <c r="R162" i="24"/>
  <c r="M161" i="24"/>
  <c r="Q189" i="24"/>
  <c r="P188" i="24"/>
  <c r="R267" i="24"/>
  <c r="M266" i="24"/>
  <c r="N267" i="24"/>
  <c r="R279" i="24"/>
  <c r="M278" i="24"/>
  <c r="N279" i="24"/>
  <c r="R291" i="24"/>
  <c r="M290" i="24"/>
  <c r="N291" i="24"/>
  <c r="R303" i="24"/>
  <c r="M302" i="24"/>
  <c r="N303" i="24"/>
  <c r="R315" i="24"/>
  <c r="M314" i="24"/>
  <c r="N315" i="24"/>
  <c r="R327" i="24"/>
  <c r="M326" i="24"/>
  <c r="N327" i="24"/>
  <c r="R339" i="24"/>
  <c r="M338" i="24"/>
  <c r="N339" i="24"/>
  <c r="R351" i="24"/>
  <c r="M350" i="24"/>
  <c r="N351" i="24"/>
  <c r="R363" i="24"/>
  <c r="M362" i="24"/>
  <c r="N363" i="24"/>
  <c r="R70" i="18"/>
  <c r="R82" i="18"/>
  <c r="R93" i="18"/>
  <c r="R105" i="18"/>
  <c r="R138" i="18"/>
  <c r="R153" i="18"/>
  <c r="R156" i="18"/>
  <c r="R193" i="18"/>
  <c r="R205" i="18"/>
  <c r="T232" i="18"/>
  <c r="T244" i="18"/>
  <c r="T13" i="19"/>
  <c r="R14" i="19"/>
  <c r="T23" i="19"/>
  <c r="R24" i="19"/>
  <c r="T31" i="19"/>
  <c r="R32" i="19"/>
  <c r="T39" i="19"/>
  <c r="R40" i="19"/>
  <c r="N47" i="19"/>
  <c r="T57" i="19"/>
  <c r="T69" i="19"/>
  <c r="T81" i="19"/>
  <c r="T99" i="19"/>
  <c r="R101" i="19"/>
  <c r="T111" i="19"/>
  <c r="T123" i="19"/>
  <c r="R125" i="19"/>
  <c r="T135" i="19"/>
  <c r="R137" i="19"/>
  <c r="N143" i="19"/>
  <c r="L23" i="4" s="1"/>
  <c r="T152" i="19"/>
  <c r="T158" i="19"/>
  <c r="T164" i="19"/>
  <c r="R166" i="19"/>
  <c r="T176" i="19"/>
  <c r="R178" i="19"/>
  <c r="T188" i="19"/>
  <c r="R190" i="19"/>
  <c r="T200" i="19"/>
  <c r="T217" i="19"/>
  <c r="R219" i="19"/>
  <c r="T229" i="19"/>
  <c r="T238" i="19"/>
  <c r="R240" i="19"/>
  <c r="T250" i="19"/>
  <c r="R252" i="19"/>
  <c r="T262" i="19"/>
  <c r="T279" i="19"/>
  <c r="R281" i="19"/>
  <c r="T291" i="19"/>
  <c r="R293" i="19"/>
  <c r="N7" i="22"/>
  <c r="P5" i="22"/>
  <c r="Q5" i="22" s="1"/>
  <c r="M56" i="22"/>
  <c r="L9" i="3" s="1"/>
  <c r="S39" i="22"/>
  <c r="U3" i="23"/>
  <c r="P34" i="23"/>
  <c r="R7" i="23"/>
  <c r="Q6" i="23"/>
  <c r="S17" i="23"/>
  <c r="N16" i="23"/>
  <c r="T26" i="23"/>
  <c r="R66" i="23"/>
  <c r="Q65" i="23"/>
  <c r="O76" i="23"/>
  <c r="T24" i="24"/>
  <c r="S24" i="24"/>
  <c r="T28" i="24"/>
  <c r="S28" i="24"/>
  <c r="T32" i="24"/>
  <c r="S32" i="24"/>
  <c r="O134" i="24"/>
  <c r="Q41" i="24"/>
  <c r="P40" i="24"/>
  <c r="N51" i="24"/>
  <c r="Q57" i="24"/>
  <c r="P56" i="24"/>
  <c r="N67" i="24"/>
  <c r="Q73" i="24"/>
  <c r="P72" i="24"/>
  <c r="N83" i="24"/>
  <c r="Q89" i="24"/>
  <c r="P88" i="24"/>
  <c r="R107" i="24"/>
  <c r="M106" i="24"/>
  <c r="N115" i="24"/>
  <c r="Q121" i="24"/>
  <c r="P120" i="24"/>
  <c r="N131" i="24"/>
  <c r="R144" i="24"/>
  <c r="M143" i="24"/>
  <c r="R168" i="24"/>
  <c r="M167" i="24"/>
  <c r="R219" i="24"/>
  <c r="M218" i="24"/>
  <c r="N219" i="24"/>
  <c r="R231" i="24"/>
  <c r="M230" i="24"/>
  <c r="N231" i="24"/>
  <c r="R243" i="24"/>
  <c r="M242" i="24"/>
  <c r="N243" i="24"/>
  <c r="P57" i="19"/>
  <c r="P92" i="19" s="1"/>
  <c r="C20" i="5" s="1"/>
  <c r="S17" i="22"/>
  <c r="S54" i="22"/>
  <c r="N53" i="22"/>
  <c r="R75" i="22"/>
  <c r="Q74" i="22"/>
  <c r="S9" i="23"/>
  <c r="N8" i="23"/>
  <c r="N34" i="23" s="1"/>
  <c r="B9" i="6" s="1"/>
  <c r="R23" i="23"/>
  <c r="Q22" i="23"/>
  <c r="R50" i="23"/>
  <c r="Q49" i="23"/>
  <c r="R58" i="23"/>
  <c r="Q57" i="23"/>
  <c r="S68" i="23"/>
  <c r="N67" i="23"/>
  <c r="T25" i="24"/>
  <c r="S25" i="24"/>
  <c r="T29" i="24"/>
  <c r="S29" i="24"/>
  <c r="R43" i="24"/>
  <c r="M42" i="24"/>
  <c r="M134" i="24" s="1"/>
  <c r="B10" i="6" s="1"/>
  <c r="K33" i="6" s="1"/>
  <c r="R59" i="24"/>
  <c r="M58" i="24"/>
  <c r="R75" i="24"/>
  <c r="M74" i="24"/>
  <c r="R91" i="24"/>
  <c r="M90" i="24"/>
  <c r="N99" i="24"/>
  <c r="R123" i="24"/>
  <c r="M122" i="24"/>
  <c r="R150" i="24"/>
  <c r="M149" i="24"/>
  <c r="N162" i="24"/>
  <c r="R174" i="24"/>
  <c r="M173" i="24"/>
  <c r="R261" i="24"/>
  <c r="M260" i="24"/>
  <c r="N261" i="24"/>
  <c r="R273" i="24"/>
  <c r="M272" i="24"/>
  <c r="N273" i="24"/>
  <c r="R285" i="24"/>
  <c r="M284" i="24"/>
  <c r="N285" i="24"/>
  <c r="R297" i="24"/>
  <c r="M296" i="24"/>
  <c r="N297" i="24"/>
  <c r="R309" i="24"/>
  <c r="M308" i="24"/>
  <c r="N309" i="24"/>
  <c r="R321" i="24"/>
  <c r="M320" i="24"/>
  <c r="N321" i="24"/>
  <c r="R333" i="24"/>
  <c r="M332" i="24"/>
  <c r="N333" i="24"/>
  <c r="R345" i="24"/>
  <c r="M344" i="24"/>
  <c r="N345" i="24"/>
  <c r="R357" i="24"/>
  <c r="M356" i="24"/>
  <c r="N357" i="24"/>
  <c r="R369" i="24"/>
  <c r="M368" i="24"/>
  <c r="N369" i="24"/>
  <c r="S14" i="22"/>
  <c r="S20" i="22"/>
  <c r="S26" i="22"/>
  <c r="S45" i="22"/>
  <c r="S51" i="22"/>
  <c r="O66" i="22"/>
  <c r="O72" i="22"/>
  <c r="O78" i="22"/>
  <c r="S5" i="23"/>
  <c r="O11" i="23"/>
  <c r="S13" i="23"/>
  <c r="O19" i="23"/>
  <c r="S21" i="23"/>
  <c r="O27" i="23"/>
  <c r="S29" i="23"/>
  <c r="O46" i="23"/>
  <c r="S48" i="23"/>
  <c r="S56" i="23"/>
  <c r="O62" i="23"/>
  <c r="S64" i="23"/>
  <c r="O70" i="23"/>
  <c r="S72" i="23"/>
  <c r="M79" i="23"/>
  <c r="L10" i="4" s="1"/>
  <c r="R2" i="24"/>
  <c r="R39" i="24"/>
  <c r="N45" i="24"/>
  <c r="R47" i="24"/>
  <c r="N53" i="24"/>
  <c r="R55" i="24"/>
  <c r="N61" i="24"/>
  <c r="R63" i="24"/>
  <c r="N69" i="24"/>
  <c r="R71" i="24"/>
  <c r="N77" i="24"/>
  <c r="R79" i="24"/>
  <c r="N85" i="24"/>
  <c r="R87" i="24"/>
  <c r="N93" i="24"/>
  <c r="R95" i="24"/>
  <c r="R103" i="24"/>
  <c r="N109" i="24"/>
  <c r="R111" i="24"/>
  <c r="N117" i="24"/>
  <c r="R119" i="24"/>
  <c r="N125" i="24"/>
  <c r="R127" i="24"/>
  <c r="N133" i="24"/>
  <c r="R141" i="24"/>
  <c r="R147" i="24"/>
  <c r="R153" i="24"/>
  <c r="R159" i="24"/>
  <c r="R165" i="24"/>
  <c r="R171" i="24"/>
  <c r="R177" i="24"/>
  <c r="Q183" i="24"/>
  <c r="P182" i="24"/>
  <c r="R189" i="24"/>
  <c r="N195" i="24"/>
  <c r="T201" i="24"/>
  <c r="L372" i="24"/>
  <c r="L11" i="4" s="1"/>
  <c r="S386" i="24"/>
  <c r="Q13" i="28"/>
  <c r="L12" i="28"/>
  <c r="M13" i="28"/>
  <c r="O14" i="22"/>
  <c r="Q16" i="22"/>
  <c r="Q22" i="22"/>
  <c r="Q28" i="22"/>
  <c r="Q41" i="22"/>
  <c r="Q47" i="22"/>
  <c r="Q53" i="22"/>
  <c r="S63" i="22"/>
  <c r="S69" i="22"/>
  <c r="S75" i="22"/>
  <c r="S7" i="23"/>
  <c r="S15" i="23"/>
  <c r="Q16" i="23"/>
  <c r="S23" i="23"/>
  <c r="Q24" i="23"/>
  <c r="S31" i="23"/>
  <c r="S42" i="23"/>
  <c r="S50" i="23"/>
  <c r="S58" i="23"/>
  <c r="S66" i="23"/>
  <c r="Q67" i="23"/>
  <c r="S74" i="23"/>
  <c r="Q75" i="23"/>
  <c r="N39" i="24"/>
  <c r="N134" i="24" s="1"/>
  <c r="C10" i="6" s="1"/>
  <c r="R41" i="24"/>
  <c r="P42" i="24"/>
  <c r="R49" i="24"/>
  <c r="P50" i="24"/>
  <c r="R57" i="24"/>
  <c r="P58" i="24"/>
  <c r="R65" i="24"/>
  <c r="P66" i="24"/>
  <c r="R73" i="24"/>
  <c r="P74" i="24"/>
  <c r="R81" i="24"/>
  <c r="P82" i="24"/>
  <c r="R89" i="24"/>
  <c r="P90" i="24"/>
  <c r="R97" i="24"/>
  <c r="R105" i="24"/>
  <c r="R113" i="24"/>
  <c r="P114" i="24"/>
  <c r="R121" i="24"/>
  <c r="P122" i="24"/>
  <c r="R129" i="24"/>
  <c r="P130" i="24"/>
  <c r="Q195" i="24"/>
  <c r="P194" i="24"/>
  <c r="T381" i="24"/>
  <c r="R384" i="24"/>
  <c r="Q384" i="24"/>
  <c r="P383" i="24"/>
  <c r="N399" i="24"/>
  <c r="R399" i="24"/>
  <c r="M398" i="24"/>
  <c r="T438" i="24"/>
  <c r="S437" i="24"/>
  <c r="O63" i="22"/>
  <c r="U251" i="24"/>
  <c r="T195" i="24"/>
  <c r="R207" i="24"/>
  <c r="M206" i="24"/>
  <c r="U524" i="24"/>
  <c r="R390" i="24"/>
  <c r="Q390" i="24"/>
  <c r="P389" i="24"/>
  <c r="Q399" i="24"/>
  <c r="P398" i="24"/>
  <c r="Q405" i="24"/>
  <c r="P404" i="24"/>
  <c r="R405" i="24"/>
  <c r="Q411" i="24"/>
  <c r="P410" i="24"/>
  <c r="R411" i="24"/>
  <c r="Q417" i="24"/>
  <c r="P416" i="24"/>
  <c r="R417" i="24"/>
  <c r="Q423" i="24"/>
  <c r="P422" i="24"/>
  <c r="R423" i="24"/>
  <c r="Q429" i="24"/>
  <c r="P428" i="24"/>
  <c r="R429" i="24"/>
  <c r="R447" i="24"/>
  <c r="M446" i="24"/>
  <c r="N447" i="24"/>
  <c r="Q456" i="24"/>
  <c r="P455" i="24"/>
  <c r="R456" i="24"/>
  <c r="Q462" i="24"/>
  <c r="P461" i="24"/>
  <c r="R462" i="24"/>
  <c r="Q468" i="24"/>
  <c r="P467" i="24"/>
  <c r="R468" i="24"/>
  <c r="Q474" i="24"/>
  <c r="P473" i="24"/>
  <c r="R474" i="24"/>
  <c r="Q480" i="24"/>
  <c r="P479" i="24"/>
  <c r="R480" i="24"/>
  <c r="Q486" i="24"/>
  <c r="P485" i="24"/>
  <c r="R486" i="24"/>
  <c r="Q492" i="24"/>
  <c r="P491" i="24"/>
  <c r="R492" i="24"/>
  <c r="Q498" i="24"/>
  <c r="P497" i="24"/>
  <c r="R498" i="24"/>
  <c r="Q504" i="24"/>
  <c r="P503" i="24"/>
  <c r="R504" i="24"/>
  <c r="Q510" i="24"/>
  <c r="P509" i="24"/>
  <c r="R510" i="24"/>
  <c r="Q516" i="24"/>
  <c r="P515" i="24"/>
  <c r="R516" i="24"/>
  <c r="Q522" i="24"/>
  <c r="P521" i="24"/>
  <c r="R522" i="24"/>
  <c r="O5" i="27"/>
  <c r="P5" i="27" s="1"/>
  <c r="N5" i="27"/>
  <c r="M13" i="27"/>
  <c r="L524" i="24"/>
  <c r="L10" i="3" s="1"/>
  <c r="N381" i="24"/>
  <c r="N387" i="24"/>
  <c r="N393" i="24"/>
  <c r="M443" i="24"/>
  <c r="R444" i="24"/>
  <c r="N25" i="25"/>
  <c r="O7" i="27"/>
  <c r="P7" i="27" s="1"/>
  <c r="N7" i="27"/>
  <c r="N46" i="28"/>
  <c r="P3" i="28"/>
  <c r="O2" i="28"/>
  <c r="S17" i="28"/>
  <c r="R16" i="28"/>
  <c r="P19" i="28"/>
  <c r="O18" i="28"/>
  <c r="P25" i="28"/>
  <c r="O24" i="28"/>
  <c r="P200" i="24"/>
  <c r="P206" i="24"/>
  <c r="P212" i="24"/>
  <c r="N216" i="24"/>
  <c r="P218" i="24"/>
  <c r="N222" i="24"/>
  <c r="P224" i="24"/>
  <c r="N228" i="24"/>
  <c r="P230" i="24"/>
  <c r="N234" i="24"/>
  <c r="P236" i="24"/>
  <c r="N240" i="24"/>
  <c r="P242" i="24"/>
  <c r="N246" i="24"/>
  <c r="P248" i="24"/>
  <c r="N258" i="24"/>
  <c r="P260" i="24"/>
  <c r="N264" i="24"/>
  <c r="P266" i="24"/>
  <c r="N270" i="24"/>
  <c r="P272" i="24"/>
  <c r="N276" i="24"/>
  <c r="P278" i="24"/>
  <c r="N282" i="24"/>
  <c r="P284" i="24"/>
  <c r="N288" i="24"/>
  <c r="P290" i="24"/>
  <c r="N294" i="24"/>
  <c r="P296" i="24"/>
  <c r="N300" i="24"/>
  <c r="P302" i="24"/>
  <c r="N306" i="24"/>
  <c r="P308" i="24"/>
  <c r="N312" i="24"/>
  <c r="P314" i="24"/>
  <c r="N318" i="24"/>
  <c r="P320" i="24"/>
  <c r="N324" i="24"/>
  <c r="P326" i="24"/>
  <c r="N330" i="24"/>
  <c r="P332" i="24"/>
  <c r="N336" i="24"/>
  <c r="P338" i="24"/>
  <c r="N342" i="24"/>
  <c r="P344" i="24"/>
  <c r="N348" i="24"/>
  <c r="P350" i="24"/>
  <c r="N354" i="24"/>
  <c r="P356" i="24"/>
  <c r="N360" i="24"/>
  <c r="P362" i="24"/>
  <c r="N366" i="24"/>
  <c r="P368" i="24"/>
  <c r="M380" i="24"/>
  <c r="Q402" i="24"/>
  <c r="P401" i="24"/>
  <c r="Q408" i="24"/>
  <c r="P407" i="24"/>
  <c r="Q414" i="24"/>
  <c r="P413" i="24"/>
  <c r="Q420" i="24"/>
  <c r="P419" i="24"/>
  <c r="Q426" i="24"/>
  <c r="P425" i="24"/>
  <c r="Q432" i="24"/>
  <c r="P431" i="24"/>
  <c r="R453" i="24"/>
  <c r="M452" i="24"/>
  <c r="Q459" i="24"/>
  <c r="P458" i="24"/>
  <c r="Q465" i="24"/>
  <c r="P464" i="24"/>
  <c r="Q471" i="24"/>
  <c r="P470" i="24"/>
  <c r="Q477" i="24"/>
  <c r="P476" i="24"/>
  <c r="Q483" i="24"/>
  <c r="P482" i="24"/>
  <c r="Q489" i="24"/>
  <c r="P488" i="24"/>
  <c r="Q495" i="24"/>
  <c r="P494" i="24"/>
  <c r="Q501" i="24"/>
  <c r="P500" i="24"/>
  <c r="Q507" i="24"/>
  <c r="P506" i="24"/>
  <c r="Q513" i="24"/>
  <c r="P512" i="24"/>
  <c r="Q519" i="24"/>
  <c r="P518" i="24"/>
  <c r="M11" i="26"/>
  <c r="O9" i="27"/>
  <c r="P9" i="27" s="1"/>
  <c r="N9" i="27"/>
  <c r="Q5" i="28"/>
  <c r="L4" i="28"/>
  <c r="Q21" i="28"/>
  <c r="L20" i="28"/>
  <c r="M257" i="24"/>
  <c r="P380" i="24"/>
  <c r="P386" i="24"/>
  <c r="P392" i="24"/>
  <c r="R402" i="24"/>
  <c r="R408" i="24"/>
  <c r="R414" i="24"/>
  <c r="R420" i="24"/>
  <c r="R426" i="24"/>
  <c r="R432" i="24"/>
  <c r="Q438" i="24"/>
  <c r="P437" i="24"/>
  <c r="T441" i="24"/>
  <c r="N444" i="24"/>
  <c r="M449" i="24"/>
  <c r="R450" i="24"/>
  <c r="R459" i="24"/>
  <c r="R465" i="24"/>
  <c r="R471" i="24"/>
  <c r="R477" i="24"/>
  <c r="R483" i="24"/>
  <c r="R489" i="24"/>
  <c r="R495" i="24"/>
  <c r="R501" i="24"/>
  <c r="R507" i="24"/>
  <c r="R513" i="24"/>
  <c r="R519" i="24"/>
  <c r="N29" i="25"/>
  <c r="O3" i="27"/>
  <c r="N3" i="27"/>
  <c r="O11" i="27"/>
  <c r="P11" i="27" s="1"/>
  <c r="N11" i="27"/>
  <c r="Q3" i="28"/>
  <c r="M5" i="28"/>
  <c r="S9" i="28"/>
  <c r="R8" i="28"/>
  <c r="P11" i="28"/>
  <c r="O10" i="28"/>
  <c r="M21" i="28"/>
  <c r="O7" i="30"/>
  <c r="S31" i="28"/>
  <c r="P39" i="28"/>
  <c r="O38" i="28"/>
  <c r="T9" i="29"/>
  <c r="O27" i="29"/>
  <c r="P26" i="31"/>
  <c r="O25" i="31"/>
  <c r="S46" i="31"/>
  <c r="R45" i="31"/>
  <c r="R16" i="35"/>
  <c r="S17" i="35"/>
  <c r="N2" i="26"/>
  <c r="O2" i="26" s="1"/>
  <c r="M7" i="28"/>
  <c r="M15" i="28"/>
  <c r="L30" i="28"/>
  <c r="Q39" i="28"/>
  <c r="M8" i="29"/>
  <c r="M27" i="29" s="1"/>
  <c r="R15" i="29"/>
  <c r="Q21" i="29"/>
  <c r="Q24" i="29"/>
  <c r="P23" i="29"/>
  <c r="M7" i="30"/>
  <c r="C21" i="6" s="1"/>
  <c r="N7" i="30"/>
  <c r="P12" i="31"/>
  <c r="O12" i="31"/>
  <c r="Q28" i="31"/>
  <c r="L27" i="31"/>
  <c r="T3" i="34"/>
  <c r="N75" i="34"/>
  <c r="L22" i="4" s="1"/>
  <c r="P3" i="34"/>
  <c r="O2" i="34"/>
  <c r="V69" i="34"/>
  <c r="U68" i="34"/>
  <c r="O4" i="28"/>
  <c r="Q11" i="28"/>
  <c r="O12" i="28"/>
  <c r="Q19" i="28"/>
  <c r="O20" i="28"/>
  <c r="M31" i="28"/>
  <c r="L38" i="28"/>
  <c r="N9" i="29"/>
  <c r="N27" i="29" s="1"/>
  <c r="C18" i="3" s="1"/>
  <c r="R24" i="29"/>
  <c r="L6" i="31"/>
  <c r="M2" i="31"/>
  <c r="M6" i="31" s="1"/>
  <c r="M28" i="31"/>
  <c r="P34" i="31"/>
  <c r="O33" i="31"/>
  <c r="U6" i="32"/>
  <c r="P5" i="32"/>
  <c r="Q6" i="32"/>
  <c r="U27" i="32"/>
  <c r="T27" i="32"/>
  <c r="S26" i="32"/>
  <c r="W66" i="32"/>
  <c r="V65" i="32"/>
  <c r="U75" i="32"/>
  <c r="P74" i="32"/>
  <c r="Q75" i="32"/>
  <c r="S63" i="34"/>
  <c r="R62" i="34"/>
  <c r="K46" i="28"/>
  <c r="M3" i="28"/>
  <c r="Q25" i="28"/>
  <c r="P31" i="28"/>
  <c r="O30" i="28"/>
  <c r="Q9" i="29"/>
  <c r="P8" i="29"/>
  <c r="P27" i="29" s="1"/>
  <c r="R12" i="29"/>
  <c r="Q12" i="29"/>
  <c r="P11" i="29"/>
  <c r="L27" i="29"/>
  <c r="L18" i="3" s="1"/>
  <c r="L13" i="31"/>
  <c r="Q20" i="31"/>
  <c r="L19" i="31"/>
  <c r="K36" i="31"/>
  <c r="Q43" i="31"/>
  <c r="M43" i="31"/>
  <c r="L42" i="31"/>
  <c r="L55" i="31" s="1"/>
  <c r="B18" i="5" s="1"/>
  <c r="K34" i="5" s="1"/>
  <c r="M20" i="33"/>
  <c r="N21" i="33"/>
  <c r="R21" i="33"/>
  <c r="Q23" i="28"/>
  <c r="M27" i="28"/>
  <c r="Q29" i="28"/>
  <c r="Q37" i="28"/>
  <c r="R6" i="29"/>
  <c r="N18" i="29"/>
  <c r="R21" i="29"/>
  <c r="Q5" i="30"/>
  <c r="N36" i="31"/>
  <c r="M22" i="31"/>
  <c r="Q24" i="31"/>
  <c r="M30" i="31"/>
  <c r="Q32" i="31"/>
  <c r="U30" i="32"/>
  <c r="P29" i="32"/>
  <c r="V32" i="32"/>
  <c r="U60" i="32"/>
  <c r="T60" i="32"/>
  <c r="S59" i="32"/>
  <c r="P14" i="29"/>
  <c r="O19" i="31"/>
  <c r="P20" i="31"/>
  <c r="Q26" i="31"/>
  <c r="O27" i="31"/>
  <c r="Q34" i="31"/>
  <c r="U15" i="32"/>
  <c r="T15" i="32"/>
  <c r="S14" i="32"/>
  <c r="U39" i="32"/>
  <c r="T39" i="32"/>
  <c r="S38" i="32"/>
  <c r="O79" i="32"/>
  <c r="L22" i="3" s="1"/>
  <c r="W54" i="32"/>
  <c r="U63" i="32"/>
  <c r="P62" i="32"/>
  <c r="R23" i="33"/>
  <c r="P22" i="33"/>
  <c r="Q23" i="33"/>
  <c r="S15" i="34"/>
  <c r="R14" i="34"/>
  <c r="R23" i="34"/>
  <c r="S24" i="34"/>
  <c r="N55" i="31"/>
  <c r="P43" i="31"/>
  <c r="O42" i="31"/>
  <c r="Q52" i="31"/>
  <c r="P52" i="31"/>
  <c r="O51" i="31"/>
  <c r="U3" i="32"/>
  <c r="T3" i="32"/>
  <c r="S2" i="32"/>
  <c r="U18" i="32"/>
  <c r="P17" i="32"/>
  <c r="P45" i="32" s="1"/>
  <c r="U42" i="32"/>
  <c r="P41" i="32"/>
  <c r="U72" i="32"/>
  <c r="T72" i="32"/>
  <c r="S71" i="32"/>
  <c r="V21" i="34"/>
  <c r="U20" i="34"/>
  <c r="O41" i="34"/>
  <c r="P42" i="34"/>
  <c r="T42" i="34"/>
  <c r="T51" i="34"/>
  <c r="P51" i="34"/>
  <c r="O50" i="34"/>
  <c r="U65" i="34"/>
  <c r="R71" i="34"/>
  <c r="S72" i="34"/>
  <c r="M46" i="31"/>
  <c r="Q49" i="31"/>
  <c r="Q9" i="32"/>
  <c r="U12" i="32"/>
  <c r="U24" i="32"/>
  <c r="U36" i="32"/>
  <c r="O45" i="32"/>
  <c r="L21" i="4" s="1"/>
  <c r="Q54" i="32"/>
  <c r="U57" i="32"/>
  <c r="U69" i="32"/>
  <c r="Q19" i="33"/>
  <c r="P18" i="33"/>
  <c r="T15" i="34"/>
  <c r="S27" i="34"/>
  <c r="R26" i="34"/>
  <c r="T63" i="34"/>
  <c r="P66" i="34"/>
  <c r="R8" i="35"/>
  <c r="S9" i="35"/>
  <c r="M49" i="31"/>
  <c r="S5" i="32"/>
  <c r="Q12" i="32"/>
  <c r="Q24" i="32"/>
  <c r="Q36" i="32"/>
  <c r="Q57" i="32"/>
  <c r="Q69" i="32"/>
  <c r="S14" i="33"/>
  <c r="M18" i="33"/>
  <c r="O14" i="34"/>
  <c r="T27" i="34"/>
  <c r="P30" i="34"/>
  <c r="U32" i="34"/>
  <c r="S39" i="34"/>
  <c r="R38" i="34"/>
  <c r="O62" i="34"/>
  <c r="O45" i="31"/>
  <c r="S8" i="32"/>
  <c r="S20" i="32"/>
  <c r="S32" i="32"/>
  <c r="S53" i="32"/>
  <c r="T54" i="32"/>
  <c r="S65" i="32"/>
  <c r="M16" i="33"/>
  <c r="M25" i="33" s="1"/>
  <c r="Q75" i="34"/>
  <c r="S3" i="34"/>
  <c r="R2" i="34"/>
  <c r="T6" i="34"/>
  <c r="P15" i="34"/>
  <c r="V39" i="34"/>
  <c r="S51" i="34"/>
  <c r="R50" i="34"/>
  <c r="T54" i="34"/>
  <c r="P63" i="34"/>
  <c r="L2" i="35"/>
  <c r="L24" i="35" s="1"/>
  <c r="B25" i="6" s="1"/>
  <c r="K48" i="6" s="1"/>
  <c r="K24" i="35"/>
  <c r="Q3" i="35"/>
  <c r="M9" i="35"/>
  <c r="Q11" i="35"/>
  <c r="M17" i="35"/>
  <c r="Q19" i="35"/>
  <c r="M11" i="35"/>
  <c r="M19" i="35"/>
  <c r="M24" i="35" s="1"/>
  <c r="C25" i="6" s="1"/>
  <c r="Q21" i="35"/>
  <c r="O22" i="35"/>
  <c r="T12" i="34"/>
  <c r="T24" i="34"/>
  <c r="T36" i="34"/>
  <c r="T48" i="34"/>
  <c r="T60" i="34"/>
  <c r="T72" i="34"/>
  <c r="Q7" i="35"/>
  <c r="O8" i="35"/>
  <c r="Q15" i="35"/>
  <c r="O16" i="35"/>
  <c r="Q23" i="35"/>
  <c r="S5" i="35" l="1"/>
  <c r="R4" i="35"/>
  <c r="O24" i="35"/>
  <c r="D25" i="6" s="1"/>
  <c r="S13" i="35"/>
  <c r="R12" i="35"/>
  <c r="S75" i="34"/>
  <c r="G22" i="4" s="1"/>
  <c r="V30" i="34"/>
  <c r="U29" i="34"/>
  <c r="V9" i="34"/>
  <c r="U8" i="34"/>
  <c r="S18" i="33"/>
  <c r="P25" i="33"/>
  <c r="D24" i="6" s="1"/>
  <c r="B24" i="6"/>
  <c r="K47" i="6" s="1"/>
  <c r="Q25" i="33"/>
  <c r="V8" i="32"/>
  <c r="Q45" i="32"/>
  <c r="C21" i="4" s="1"/>
  <c r="W21" i="32"/>
  <c r="V20" i="32"/>
  <c r="U79" i="32"/>
  <c r="L36" i="31"/>
  <c r="B22" i="6" s="1"/>
  <c r="K45" i="6" s="1"/>
  <c r="O36" i="31"/>
  <c r="R21" i="31"/>
  <c r="O55" i="31"/>
  <c r="D18" i="5" s="1"/>
  <c r="M36" i="31"/>
  <c r="C22" i="6" s="1"/>
  <c r="S30" i="31"/>
  <c r="R29" i="31"/>
  <c r="Q7" i="30"/>
  <c r="S3" i="30"/>
  <c r="L7" i="30"/>
  <c r="B21" i="6" s="1"/>
  <c r="K44" i="6" s="1"/>
  <c r="S17" i="29"/>
  <c r="Q27" i="29"/>
  <c r="S7" i="28"/>
  <c r="R6" i="28"/>
  <c r="S33" i="28"/>
  <c r="R32" i="28"/>
  <c r="L46" i="28"/>
  <c r="B17" i="6" s="1"/>
  <c r="K40" i="6" s="1"/>
  <c r="S41" i="28"/>
  <c r="R40" i="28"/>
  <c r="S35" i="28"/>
  <c r="R34" i="28"/>
  <c r="S15" i="28"/>
  <c r="R14" i="28"/>
  <c r="O52" i="11"/>
  <c r="B15" i="6" s="1"/>
  <c r="K38" i="6" s="1"/>
  <c r="O276" i="11"/>
  <c r="O278" i="11" s="1"/>
  <c r="R155" i="11"/>
  <c r="E15" i="4" s="1"/>
  <c r="V48" i="11"/>
  <c r="U47" i="11"/>
  <c r="V32" i="11"/>
  <c r="U31" i="11"/>
  <c r="O216" i="11"/>
  <c r="S52" i="11"/>
  <c r="N13" i="27"/>
  <c r="T324" i="24"/>
  <c r="S323" i="24"/>
  <c r="S19" i="24"/>
  <c r="T19" i="24"/>
  <c r="S16" i="24"/>
  <c r="T16" i="24"/>
  <c r="S100" i="24"/>
  <c r="T435" i="24"/>
  <c r="T288" i="24"/>
  <c r="S287" i="24"/>
  <c r="T234" i="24"/>
  <c r="S233" i="24"/>
  <c r="T133" i="24"/>
  <c r="S132" i="24"/>
  <c r="T192" i="24"/>
  <c r="S191" i="24"/>
  <c r="T240" i="24"/>
  <c r="S239" i="24"/>
  <c r="T85" i="24"/>
  <c r="S84" i="24"/>
  <c r="T69" i="24"/>
  <c r="S68" i="24"/>
  <c r="S17" i="24"/>
  <c r="T17" i="24"/>
  <c r="T246" i="24"/>
  <c r="S245" i="24"/>
  <c r="S30" i="24"/>
  <c r="Q134" i="24"/>
  <c r="T354" i="24"/>
  <c r="S353" i="24"/>
  <c r="T276" i="24"/>
  <c r="S275" i="24"/>
  <c r="S21" i="24"/>
  <c r="T21" i="24"/>
  <c r="T270" i="24"/>
  <c r="S269" i="24"/>
  <c r="T198" i="24"/>
  <c r="S197" i="24"/>
  <c r="T210" i="24"/>
  <c r="S209" i="24"/>
  <c r="T312" i="24"/>
  <c r="S311" i="24"/>
  <c r="P134" i="24"/>
  <c r="N251" i="24"/>
  <c r="C9" i="5" s="1"/>
  <c r="T342" i="24"/>
  <c r="S341" i="24"/>
  <c r="T228" i="24"/>
  <c r="S227" i="24"/>
  <c r="T53" i="24"/>
  <c r="S52" i="24"/>
  <c r="T366" i="24"/>
  <c r="S365" i="24"/>
  <c r="R34" i="23"/>
  <c r="N79" i="23"/>
  <c r="N81" i="23" s="1"/>
  <c r="O79" i="23"/>
  <c r="Q80" i="23"/>
  <c r="O34" i="23"/>
  <c r="C9" i="6" s="1"/>
  <c r="U62" i="23"/>
  <c r="T61" i="23"/>
  <c r="U54" i="23"/>
  <c r="T53" i="23"/>
  <c r="U19" i="23"/>
  <c r="T18" i="23"/>
  <c r="N81" i="22"/>
  <c r="U78" i="22"/>
  <c r="T77" i="22"/>
  <c r="N31" i="22"/>
  <c r="N32" i="22" s="1"/>
  <c r="Q7" i="22"/>
  <c r="O40" i="36"/>
  <c r="U246" i="19"/>
  <c r="U181" i="19"/>
  <c r="V129" i="19"/>
  <c r="U128" i="19"/>
  <c r="L21" i="37"/>
  <c r="M21" i="37" s="1"/>
  <c r="B100" i="37" s="1"/>
  <c r="L21" i="36"/>
  <c r="M21" i="36" s="1"/>
  <c r="B100" i="36" s="1"/>
  <c r="P143" i="19"/>
  <c r="C23" i="4" s="1"/>
  <c r="V194" i="19"/>
  <c r="U193" i="19"/>
  <c r="P47" i="19"/>
  <c r="C26" i="6" s="1"/>
  <c r="V170" i="19"/>
  <c r="U169" i="19"/>
  <c r="V35" i="19"/>
  <c r="U34" i="19"/>
  <c r="O143" i="19"/>
  <c r="U116" i="19"/>
  <c r="O202" i="19"/>
  <c r="V75" i="19"/>
  <c r="U74" i="19"/>
  <c r="L20" i="36"/>
  <c r="L20" i="37"/>
  <c r="M20" i="37" s="1"/>
  <c r="B99" i="37" s="1"/>
  <c r="P46" i="18"/>
  <c r="C23" i="6" s="1"/>
  <c r="U196" i="18"/>
  <c r="U168" i="18"/>
  <c r="U108" i="18"/>
  <c r="O175" i="18"/>
  <c r="M28" i="16"/>
  <c r="Q28" i="16"/>
  <c r="U135" i="15"/>
  <c r="P225" i="15"/>
  <c r="C18" i="2" s="1"/>
  <c r="P174" i="15"/>
  <c r="C18" i="4" s="1"/>
  <c r="L17" i="36"/>
  <c r="L17" i="37"/>
  <c r="M17" i="37" s="1"/>
  <c r="B97" i="37" s="1"/>
  <c r="L16" i="36"/>
  <c r="L16" i="37"/>
  <c r="M16" i="37" s="1"/>
  <c r="B96" i="37" s="1"/>
  <c r="T461" i="12"/>
  <c r="T256" i="12"/>
  <c r="T441" i="12"/>
  <c r="T323" i="12"/>
  <c r="S152" i="12"/>
  <c r="N138" i="12"/>
  <c r="B14" i="5" s="1"/>
  <c r="K31" i="5" s="1"/>
  <c r="N14" i="12"/>
  <c r="T172" i="12"/>
  <c r="U486" i="12"/>
  <c r="T232" i="12"/>
  <c r="U75" i="12"/>
  <c r="T74" i="12"/>
  <c r="U43" i="12"/>
  <c r="T42" i="12"/>
  <c r="L15" i="36"/>
  <c r="L15" i="37"/>
  <c r="M15" i="37" s="1"/>
  <c r="B95" i="37" s="1"/>
  <c r="U358" i="12"/>
  <c r="O268" i="12"/>
  <c r="C16" i="4" s="1"/>
  <c r="O39" i="10"/>
  <c r="C14" i="3" s="1"/>
  <c r="U65" i="10"/>
  <c r="T64" i="10"/>
  <c r="N156" i="10"/>
  <c r="T76" i="10"/>
  <c r="R39" i="10"/>
  <c r="U24" i="10"/>
  <c r="T23" i="10"/>
  <c r="N117" i="10"/>
  <c r="O117" i="10"/>
  <c r="C13" i="2" s="1"/>
  <c r="L13" i="37"/>
  <c r="M13" i="37" s="1"/>
  <c r="B94" i="37" s="1"/>
  <c r="L13" i="36"/>
  <c r="U114" i="10"/>
  <c r="T113" i="10"/>
  <c r="T383" i="9"/>
  <c r="T282" i="9"/>
  <c r="N82" i="9"/>
  <c r="B13" i="6" s="1"/>
  <c r="K36" i="6" s="1"/>
  <c r="U157" i="9"/>
  <c r="T156" i="9"/>
  <c r="U54" i="9"/>
  <c r="T53" i="9"/>
  <c r="U48" i="9"/>
  <c r="T47" i="9"/>
  <c r="U134" i="9"/>
  <c r="T133" i="9"/>
  <c r="U56" i="9"/>
  <c r="T55" i="9"/>
  <c r="U169" i="9"/>
  <c r="T168" i="9"/>
  <c r="U78" i="9"/>
  <c r="T77" i="9"/>
  <c r="U64" i="9"/>
  <c r="T63" i="9"/>
  <c r="O285" i="9"/>
  <c r="C13" i="3" s="1"/>
  <c r="D13" i="3" s="1"/>
  <c r="T234" i="9"/>
  <c r="R82" i="9"/>
  <c r="O139" i="9"/>
  <c r="C12" i="5" s="1"/>
  <c r="U28" i="9"/>
  <c r="T359" i="9"/>
  <c r="L12" i="37"/>
  <c r="M12" i="37" s="1"/>
  <c r="B93" i="37" s="1"/>
  <c r="L12" i="36"/>
  <c r="U70" i="9"/>
  <c r="T69" i="9"/>
  <c r="U32" i="9"/>
  <c r="T31" i="9"/>
  <c r="N448" i="9"/>
  <c r="T335" i="9"/>
  <c r="R285" i="9"/>
  <c r="O213" i="9"/>
  <c r="C14" i="4" s="1"/>
  <c r="N139" i="9"/>
  <c r="B12" i="5" s="1"/>
  <c r="K29" i="5" s="1"/>
  <c r="R19" i="9"/>
  <c r="U62" i="9"/>
  <c r="T61" i="9"/>
  <c r="U40" i="9"/>
  <c r="T39" i="9"/>
  <c r="U98" i="9"/>
  <c r="T97" i="9"/>
  <c r="U72" i="9"/>
  <c r="T71" i="9"/>
  <c r="M133" i="8"/>
  <c r="B12" i="3"/>
  <c r="S5" i="8"/>
  <c r="T5" i="8"/>
  <c r="Q73" i="8"/>
  <c r="E11" i="5" s="1"/>
  <c r="M166" i="8"/>
  <c r="B11" i="2"/>
  <c r="S12" i="8"/>
  <c r="T12" i="8"/>
  <c r="P73" i="8"/>
  <c r="P19" i="8"/>
  <c r="S10" i="8"/>
  <c r="T10" i="8"/>
  <c r="S14" i="8"/>
  <c r="T14" i="8"/>
  <c r="S3" i="8"/>
  <c r="T3" i="8"/>
  <c r="M206" i="8"/>
  <c r="B11" i="36"/>
  <c r="S18" i="8"/>
  <c r="T18" i="8"/>
  <c r="S8" i="8"/>
  <c r="T8" i="8"/>
  <c r="L10" i="36"/>
  <c r="L10" i="37"/>
  <c r="T56" i="7"/>
  <c r="L12" i="16"/>
  <c r="U225" i="11"/>
  <c r="U27" i="12"/>
  <c r="T26" i="12"/>
  <c r="U370" i="12"/>
  <c r="S16" i="8"/>
  <c r="T16" i="8"/>
  <c r="U212" i="15"/>
  <c r="U197" i="15"/>
  <c r="S524" i="7"/>
  <c r="U38" i="9"/>
  <c r="T37" i="9"/>
  <c r="R156" i="10"/>
  <c r="G13" i="36" s="1"/>
  <c r="U200" i="15"/>
  <c r="S16" i="33"/>
  <c r="T17" i="33"/>
  <c r="T25" i="33" s="1"/>
  <c r="E24" i="6"/>
  <c r="U89" i="10"/>
  <c r="T88" i="10"/>
  <c r="S216" i="11"/>
  <c r="G15" i="3" s="1"/>
  <c r="L132" i="8"/>
  <c r="M20" i="2"/>
  <c r="Q330" i="12"/>
  <c r="S693" i="7"/>
  <c r="T89" i="13"/>
  <c r="T77" i="13"/>
  <c r="T74" i="13"/>
  <c r="U75" i="13"/>
  <c r="T68" i="13"/>
  <c r="O98" i="13"/>
  <c r="C16" i="2" s="1"/>
  <c r="N232" i="13"/>
  <c r="N98" i="13"/>
  <c r="B16" i="2" s="1"/>
  <c r="T135" i="13"/>
  <c r="T111" i="13"/>
  <c r="U229" i="13"/>
  <c r="T228" i="13"/>
  <c r="T20" i="13"/>
  <c r="U33" i="13"/>
  <c r="T32" i="13"/>
  <c r="O92" i="19"/>
  <c r="B20" i="5" s="1"/>
  <c r="K36" i="5" s="1"/>
  <c r="S124" i="18"/>
  <c r="G20" i="4" s="1"/>
  <c r="V45" i="18"/>
  <c r="U44" i="18"/>
  <c r="O252" i="18"/>
  <c r="B20" i="36"/>
  <c r="D20" i="36" s="1"/>
  <c r="S46" i="18"/>
  <c r="E23" i="6" s="1"/>
  <c r="U141" i="18"/>
  <c r="V59" i="18"/>
  <c r="U58" i="18"/>
  <c r="V49" i="15"/>
  <c r="U48" i="15"/>
  <c r="V121" i="15"/>
  <c r="U120" i="15"/>
  <c r="R55" i="15"/>
  <c r="R57" i="15" s="1"/>
  <c r="O174" i="15"/>
  <c r="S55" i="15"/>
  <c r="E19" i="6" s="1"/>
  <c r="U132" i="15"/>
  <c r="V148" i="15"/>
  <c r="U147" i="15"/>
  <c r="S18" i="15"/>
  <c r="V124" i="15"/>
  <c r="U123" i="15"/>
  <c r="V39" i="15"/>
  <c r="U38" i="15"/>
  <c r="O442" i="14"/>
  <c r="C17" i="36" s="1"/>
  <c r="U69" i="14"/>
  <c r="N442" i="14"/>
  <c r="N445" i="14" s="1"/>
  <c r="Q442" i="14"/>
  <c r="R442" i="14"/>
  <c r="G17" i="36" s="1"/>
  <c r="S442" i="14"/>
  <c r="N268" i="12"/>
  <c r="B16" i="4" s="1"/>
  <c r="T215" i="7"/>
  <c r="S63" i="7"/>
  <c r="S112" i="7"/>
  <c r="S136" i="7"/>
  <c r="S325" i="7"/>
  <c r="T700" i="7"/>
  <c r="S699" i="7"/>
  <c r="Q100" i="7"/>
  <c r="E11" i="6" s="1"/>
  <c r="M509" i="7"/>
  <c r="S93" i="7"/>
  <c r="S81" i="7"/>
  <c r="S365" i="7"/>
  <c r="T92" i="7"/>
  <c r="T354" i="7"/>
  <c r="T685" i="7"/>
  <c r="R510" i="7"/>
  <c r="T510" i="7" s="1"/>
  <c r="T164" i="7"/>
  <c r="U322" i="14"/>
  <c r="N325" i="14"/>
  <c r="T53" i="14"/>
  <c r="T80" i="14"/>
  <c r="T159" i="14"/>
  <c r="T195" i="14"/>
  <c r="T297" i="14"/>
  <c r="U30" i="14"/>
  <c r="U241" i="14"/>
  <c r="T356" i="14"/>
  <c r="T183" i="14"/>
  <c r="O125" i="14"/>
  <c r="C15" i="5" s="1"/>
  <c r="T37" i="14"/>
  <c r="N62" i="14"/>
  <c r="B18" i="6" s="1"/>
  <c r="K41" i="6" s="1"/>
  <c r="R22" i="14"/>
  <c r="U229" i="14"/>
  <c r="T228" i="14"/>
  <c r="U93" i="14"/>
  <c r="T92" i="14"/>
  <c r="U148" i="14"/>
  <c r="T147" i="14"/>
  <c r="U117" i="14"/>
  <c r="T116" i="14"/>
  <c r="U208" i="14"/>
  <c r="T207" i="14"/>
  <c r="U172" i="14"/>
  <c r="T171" i="14"/>
  <c r="T264" i="14"/>
  <c r="O325" i="14"/>
  <c r="C17" i="2" s="1"/>
  <c r="U46" i="14"/>
  <c r="T45" i="14"/>
  <c r="O216" i="14"/>
  <c r="C17" i="4" s="1"/>
  <c r="N125" i="14"/>
  <c r="B15" i="5" s="1"/>
  <c r="K32" i="5" s="1"/>
  <c r="V210" i="15"/>
  <c r="U209" i="15"/>
  <c r="U225" i="18"/>
  <c r="S225" i="15"/>
  <c r="G18" i="2" s="1"/>
  <c r="N521" i="12"/>
  <c r="B15" i="36" s="1"/>
  <c r="O35" i="36" s="1"/>
  <c r="R19" i="8"/>
  <c r="T2" i="8"/>
  <c r="S2" i="8"/>
  <c r="S687" i="7"/>
  <c r="R250" i="18"/>
  <c r="E20" i="36" s="1"/>
  <c r="U52" i="18"/>
  <c r="R89" i="12"/>
  <c r="E16" i="6" s="1"/>
  <c r="T673" i="7"/>
  <c r="R98" i="13"/>
  <c r="G16" i="2" s="1"/>
  <c r="U474" i="12"/>
  <c r="M63" i="16"/>
  <c r="M65" i="16" s="1"/>
  <c r="P11" i="16"/>
  <c r="D17" i="5" s="1"/>
  <c r="M19" i="36"/>
  <c r="B98" i="36" s="1"/>
  <c r="O38" i="36"/>
  <c r="Q11" i="16"/>
  <c r="E17" i="5" s="1"/>
  <c r="P38" i="36"/>
  <c r="N19" i="36"/>
  <c r="T40" i="16"/>
  <c r="S39" i="16"/>
  <c r="T380" i="14"/>
  <c r="S639" i="7"/>
  <c r="T275" i="7"/>
  <c r="Q46" i="16"/>
  <c r="L205" i="8"/>
  <c r="T392" i="14"/>
  <c r="V160" i="15"/>
  <c r="U159" i="15"/>
  <c r="Q285" i="9"/>
  <c r="Q287" i="9" s="1"/>
  <c r="Q268" i="12"/>
  <c r="L165" i="8"/>
  <c r="N74" i="8"/>
  <c r="R73" i="8"/>
  <c r="L74" i="8" s="1"/>
  <c r="S67" i="8"/>
  <c r="S73" i="8" s="1"/>
  <c r="G11" i="5"/>
  <c r="M15" i="36"/>
  <c r="B95" i="36" s="1"/>
  <c r="V80" i="18"/>
  <c r="R216" i="11"/>
  <c r="E15" i="3" s="1"/>
  <c r="P11" i="17"/>
  <c r="E20" i="2" s="1"/>
  <c r="F20" i="2" s="1"/>
  <c r="T9" i="17"/>
  <c r="S8" i="17"/>
  <c r="N11" i="17"/>
  <c r="C20" i="2" s="1"/>
  <c r="D20" i="2" s="1"/>
  <c r="R268" i="12"/>
  <c r="G16" i="4" s="1"/>
  <c r="S425" i="7"/>
  <c r="Q251" i="24"/>
  <c r="E9" i="5" s="1"/>
  <c r="Q89" i="12"/>
  <c r="D16" i="6" s="1"/>
  <c r="U59" i="12"/>
  <c r="T58" i="12"/>
  <c r="T59" i="16"/>
  <c r="S58" i="16"/>
  <c r="Q63" i="16"/>
  <c r="G19" i="2" s="1"/>
  <c r="U148" i="13"/>
  <c r="T147" i="13"/>
  <c r="S380" i="7"/>
  <c r="O521" i="12"/>
  <c r="C15" i="36" s="1"/>
  <c r="T135" i="14"/>
  <c r="P28" i="25"/>
  <c r="O19" i="25"/>
  <c r="P20" i="25"/>
  <c r="T7" i="16"/>
  <c r="T11" i="16" s="1"/>
  <c r="G17" i="5" s="1"/>
  <c r="S6" i="16"/>
  <c r="S11" i="16" s="1"/>
  <c r="P63" i="16"/>
  <c r="P65" i="16" s="1"/>
  <c r="Q213" i="9"/>
  <c r="E14" i="4" s="1"/>
  <c r="R213" i="9"/>
  <c r="G14" i="4" s="1"/>
  <c r="S174" i="15"/>
  <c r="G18" i="4" s="1"/>
  <c r="T159" i="13"/>
  <c r="V139" i="18"/>
  <c r="R271" i="14"/>
  <c r="G17" i="3" s="1"/>
  <c r="R330" i="12"/>
  <c r="G16" i="3" s="1"/>
  <c r="R216" i="14"/>
  <c r="G17" i="4" s="1"/>
  <c r="T104" i="14"/>
  <c r="U9" i="13"/>
  <c r="T8" i="13"/>
  <c r="T270" i="9"/>
  <c r="Q138" i="12"/>
  <c r="Q141" i="12" s="1"/>
  <c r="Q19" i="9"/>
  <c r="P251" i="24"/>
  <c r="D9" i="5" s="1"/>
  <c r="T204" i="8"/>
  <c r="I11" i="36" s="1"/>
  <c r="O11" i="36" s="1"/>
  <c r="S34" i="23"/>
  <c r="M35" i="23" s="1"/>
  <c r="T10" i="23"/>
  <c r="R96" i="11"/>
  <c r="D13" i="5" s="1"/>
  <c r="Q125" i="14"/>
  <c r="D15" i="5" s="1"/>
  <c r="U310" i="14"/>
  <c r="T309" i="14"/>
  <c r="R174" i="15"/>
  <c r="E18" i="4" s="1"/>
  <c r="U286" i="14"/>
  <c r="T285" i="14"/>
  <c r="U272" i="19"/>
  <c r="S578" i="7"/>
  <c r="D11" i="5"/>
  <c r="P75" i="8"/>
  <c r="R80" i="22"/>
  <c r="Q11" i="17"/>
  <c r="G20" i="2" s="1"/>
  <c r="Q62" i="14"/>
  <c r="S491" i="7"/>
  <c r="T143" i="10"/>
  <c r="S264" i="19"/>
  <c r="G22" i="2" s="1"/>
  <c r="T497" i="12"/>
  <c r="R451" i="12"/>
  <c r="G15" i="2" s="1"/>
  <c r="R325" i="14"/>
  <c r="G17" i="2" s="1"/>
  <c r="T420" i="7"/>
  <c r="R62" i="14"/>
  <c r="E18" i="6" s="1"/>
  <c r="T697" i="7"/>
  <c r="R524" i="24"/>
  <c r="U284" i="19"/>
  <c r="T100" i="10"/>
  <c r="Q372" i="24"/>
  <c r="G11" i="4" s="1"/>
  <c r="S25" i="7"/>
  <c r="S155" i="11"/>
  <c r="G15" i="4" s="1"/>
  <c r="Q524" i="24"/>
  <c r="G10" i="3" s="1"/>
  <c r="R264" i="19"/>
  <c r="R266" i="19" s="1"/>
  <c r="Q451" i="12"/>
  <c r="E15" i="2" s="1"/>
  <c r="O85" i="18"/>
  <c r="P85" i="18"/>
  <c r="S250" i="18"/>
  <c r="G20" i="36" s="1"/>
  <c r="S34" i="18"/>
  <c r="L27" i="2"/>
  <c r="P175" i="18"/>
  <c r="C21" i="3" s="1"/>
  <c r="U345" i="14"/>
  <c r="T344" i="14"/>
  <c r="U369" i="14"/>
  <c r="T368" i="14"/>
  <c r="Q521" i="12"/>
  <c r="R521" i="12"/>
  <c r="G15" i="36" s="1"/>
  <c r="S448" i="9"/>
  <c r="M337" i="7"/>
  <c r="B12" i="4" s="1"/>
  <c r="T369" i="7"/>
  <c r="S307" i="7"/>
  <c r="S259" i="7"/>
  <c r="S211" i="7"/>
  <c r="T76" i="7"/>
  <c r="T155" i="7"/>
  <c r="S154" i="7"/>
  <c r="T86" i="7"/>
  <c r="S85" i="7"/>
  <c r="T537" i="7"/>
  <c r="S536" i="7"/>
  <c r="T652" i="7"/>
  <c r="S651" i="7"/>
  <c r="P606" i="7"/>
  <c r="E10" i="2" s="1"/>
  <c r="T543" i="7"/>
  <c r="S542" i="7"/>
  <c r="S452" i="7"/>
  <c r="T453" i="7"/>
  <c r="T664" i="7"/>
  <c r="S663" i="7"/>
  <c r="T314" i="7"/>
  <c r="S313" i="7"/>
  <c r="N100" i="7"/>
  <c r="C11" i="6" s="1"/>
  <c r="M706" i="7"/>
  <c r="S554" i="7"/>
  <c r="N606" i="7"/>
  <c r="C10" i="2" s="1"/>
  <c r="R459" i="7"/>
  <c r="T444" i="7"/>
  <c r="M459" i="7"/>
  <c r="M461" i="7" s="1"/>
  <c r="T360" i="7"/>
  <c r="T278" i="7"/>
  <c r="Q337" i="7"/>
  <c r="G12" i="4" s="1"/>
  <c r="T131" i="7"/>
  <c r="S142" i="7"/>
  <c r="T287" i="7"/>
  <c r="S271" i="7"/>
  <c r="T591" i="7"/>
  <c r="S590" i="7"/>
  <c r="T676" i="7"/>
  <c r="S675" i="7"/>
  <c r="T628" i="7"/>
  <c r="S627" i="7"/>
  <c r="N459" i="7"/>
  <c r="C11" i="3" s="1"/>
  <c r="N185" i="7"/>
  <c r="C10" i="5" s="1"/>
  <c r="M185" i="7"/>
  <c r="B10" i="5" s="1"/>
  <c r="K27" i="5" s="1"/>
  <c r="Q606" i="7"/>
  <c r="G10" i="2" s="1"/>
  <c r="S407" i="7"/>
  <c r="T567" i="7"/>
  <c r="S566" i="7"/>
  <c r="R483" i="7"/>
  <c r="M482" i="7"/>
  <c r="M606" i="7" s="1"/>
  <c r="T384" i="7"/>
  <c r="S383" i="7"/>
  <c r="T60" i="7"/>
  <c r="S59" i="7"/>
  <c r="T504" i="7"/>
  <c r="S503" i="7"/>
  <c r="Q706" i="7"/>
  <c r="G10" i="36" s="1"/>
  <c r="P706" i="7"/>
  <c r="U57" i="13"/>
  <c r="T56" i="13"/>
  <c r="P372" i="24"/>
  <c r="U124" i="13"/>
  <c r="T123" i="13"/>
  <c r="U132" i="10"/>
  <c r="T131" i="10"/>
  <c r="Q271" i="14"/>
  <c r="E17" i="3" s="1"/>
  <c r="U253" i="14"/>
  <c r="T252" i="14"/>
  <c r="S297" i="19"/>
  <c r="G21" i="36" s="1"/>
  <c r="P297" i="19"/>
  <c r="C21" i="36" s="1"/>
  <c r="D21" i="36" s="1"/>
  <c r="R297" i="19"/>
  <c r="T282" i="24"/>
  <c r="S281" i="24"/>
  <c r="V209" i="18"/>
  <c r="U208" i="18"/>
  <c r="W155" i="11"/>
  <c r="V129" i="11"/>
  <c r="V155" i="11" s="1"/>
  <c r="W129" i="11"/>
  <c r="P47" i="32"/>
  <c r="B21" i="4"/>
  <c r="P28" i="29"/>
  <c r="E18" i="3"/>
  <c r="O176" i="15"/>
  <c r="B18" i="4"/>
  <c r="D18" i="4" s="1"/>
  <c r="N100" i="13"/>
  <c r="E15" i="6"/>
  <c r="N287" i="9"/>
  <c r="B13" i="3"/>
  <c r="O26" i="35"/>
  <c r="M30" i="29"/>
  <c r="B18" i="3"/>
  <c r="M18" i="3" s="1"/>
  <c r="O204" i="19"/>
  <c r="B23" i="3"/>
  <c r="D23" i="3" s="1"/>
  <c r="B19" i="5"/>
  <c r="K35" i="5" s="1"/>
  <c r="K46" i="6"/>
  <c r="B11" i="3"/>
  <c r="P136" i="24"/>
  <c r="D10" i="6"/>
  <c r="N57" i="22"/>
  <c r="B9" i="3"/>
  <c r="N270" i="12"/>
  <c r="D21" i="4"/>
  <c r="K32" i="6"/>
  <c r="O145" i="19"/>
  <c r="B23" i="4"/>
  <c r="D23" i="4" s="1"/>
  <c r="B14" i="2"/>
  <c r="M14" i="2" s="1"/>
  <c r="G18" i="3"/>
  <c r="E9" i="6"/>
  <c r="E14" i="3"/>
  <c r="N119" i="10"/>
  <c r="B13" i="2"/>
  <c r="G14" i="3"/>
  <c r="V48" i="34"/>
  <c r="U47" i="34"/>
  <c r="S19" i="35"/>
  <c r="R18" i="35"/>
  <c r="P81" i="32"/>
  <c r="B22" i="3"/>
  <c r="W24" i="32"/>
  <c r="V23" i="32"/>
  <c r="S45" i="32"/>
  <c r="W15" i="32"/>
  <c r="V14" i="32"/>
  <c r="V29" i="32"/>
  <c r="W30" i="32"/>
  <c r="S37" i="28"/>
  <c r="R36" i="28"/>
  <c r="T21" i="33"/>
  <c r="S20" i="33"/>
  <c r="L26" i="33"/>
  <c r="R24" i="28"/>
  <c r="S25" i="28"/>
  <c r="V74" i="32"/>
  <c r="W75" i="32"/>
  <c r="V5" i="32"/>
  <c r="W6" i="32"/>
  <c r="P6" i="31"/>
  <c r="P13" i="31" s="1"/>
  <c r="O6" i="31"/>
  <c r="O13" i="31" s="1"/>
  <c r="S19" i="28"/>
  <c r="R18" i="28"/>
  <c r="T519" i="24"/>
  <c r="S518" i="24"/>
  <c r="T495" i="24"/>
  <c r="S494" i="24"/>
  <c r="R20" i="28"/>
  <c r="S21" i="28"/>
  <c r="T486" i="24"/>
  <c r="S485" i="24"/>
  <c r="S446" i="24"/>
  <c r="T447" i="24"/>
  <c r="T423" i="24"/>
  <c r="S422" i="24"/>
  <c r="T390" i="24"/>
  <c r="S389" i="24"/>
  <c r="U31" i="23"/>
  <c r="T30" i="23"/>
  <c r="U63" i="22"/>
  <c r="T62" i="22"/>
  <c r="S80" i="22"/>
  <c r="T177" i="24"/>
  <c r="S176" i="24"/>
  <c r="T127" i="24"/>
  <c r="S126" i="24"/>
  <c r="U72" i="23"/>
  <c r="T71" i="23"/>
  <c r="S368" i="24"/>
  <c r="T369" i="24"/>
  <c r="S320" i="24"/>
  <c r="T321" i="24"/>
  <c r="S272" i="24"/>
  <c r="T273" i="24"/>
  <c r="S149" i="24"/>
  <c r="T150" i="24"/>
  <c r="T53" i="22"/>
  <c r="U54" i="22"/>
  <c r="S106" i="24"/>
  <c r="T107" i="24"/>
  <c r="Q34" i="23"/>
  <c r="V279" i="19"/>
  <c r="U278" i="19"/>
  <c r="V217" i="19"/>
  <c r="U216" i="19"/>
  <c r="V135" i="19"/>
  <c r="U134" i="19"/>
  <c r="V57" i="19"/>
  <c r="U56" i="19"/>
  <c r="V232" i="18"/>
  <c r="U231" i="18"/>
  <c r="S338" i="24"/>
  <c r="T339" i="24"/>
  <c r="S50" i="24"/>
  <c r="T51" i="24"/>
  <c r="V54" i="19"/>
  <c r="T92" i="19"/>
  <c r="N93" i="19" s="1"/>
  <c r="U53" i="19"/>
  <c r="T59" i="23"/>
  <c r="U60" i="23"/>
  <c r="U23" i="22"/>
  <c r="T22" i="22"/>
  <c r="O299" i="19"/>
  <c r="U14" i="19"/>
  <c r="V15" i="19"/>
  <c r="U190" i="19"/>
  <c r="V191" i="19"/>
  <c r="V194" i="18"/>
  <c r="U193" i="18"/>
  <c r="V71" i="18"/>
  <c r="U70" i="18"/>
  <c r="V151" i="15"/>
  <c r="U150" i="15"/>
  <c r="V127" i="15"/>
  <c r="U126" i="15"/>
  <c r="F9" i="2"/>
  <c r="R202" i="19"/>
  <c r="T174" i="15"/>
  <c r="T264" i="19"/>
  <c r="N265" i="19" s="1"/>
  <c r="R94" i="19"/>
  <c r="D20" i="5"/>
  <c r="U387" i="14"/>
  <c r="T386" i="14"/>
  <c r="U289" i="14"/>
  <c r="T288" i="14"/>
  <c r="U232" i="14"/>
  <c r="T231" i="14"/>
  <c r="U120" i="14"/>
  <c r="T119" i="14"/>
  <c r="U72" i="14"/>
  <c r="T71" i="14"/>
  <c r="U139" i="13"/>
  <c r="T138" i="13"/>
  <c r="U304" i="14"/>
  <c r="T303" i="14"/>
  <c r="U280" i="14"/>
  <c r="T279" i="14"/>
  <c r="S325" i="14"/>
  <c r="T192" i="14"/>
  <c r="U193" i="14"/>
  <c r="T92" i="13"/>
  <c r="U93" i="13"/>
  <c r="T237" i="14"/>
  <c r="U238" i="14"/>
  <c r="U142" i="14"/>
  <c r="T141" i="14"/>
  <c r="T77" i="14"/>
  <c r="U78" i="14"/>
  <c r="N216" i="14"/>
  <c r="U36" i="13"/>
  <c r="T35" i="13"/>
  <c r="U513" i="12"/>
  <c r="T512" i="12"/>
  <c r="U409" i="12"/>
  <c r="T408" i="12"/>
  <c r="U303" i="12"/>
  <c r="T302" i="12"/>
  <c r="U212" i="12"/>
  <c r="T211" i="12"/>
  <c r="U112" i="12"/>
  <c r="T111" i="12"/>
  <c r="U69" i="12"/>
  <c r="T68" i="12"/>
  <c r="W274" i="11"/>
  <c r="V274" i="11"/>
  <c r="U273" i="11"/>
  <c r="W250" i="11"/>
  <c r="V250" i="11"/>
  <c r="U249" i="11"/>
  <c r="W78" i="11"/>
  <c r="V78" i="11"/>
  <c r="U77" i="11"/>
  <c r="V18" i="11"/>
  <c r="U17" i="11"/>
  <c r="U68" i="10"/>
  <c r="T67" i="10"/>
  <c r="U84" i="13"/>
  <c r="T83" i="13"/>
  <c r="U230" i="12"/>
  <c r="T229" i="12"/>
  <c r="U55" i="12"/>
  <c r="T54" i="12"/>
  <c r="T225" i="14"/>
  <c r="S271" i="14"/>
  <c r="U226" i="14"/>
  <c r="U364" i="12"/>
  <c r="T363" i="12"/>
  <c r="U306" i="12"/>
  <c r="T305" i="12"/>
  <c r="U342" i="9"/>
  <c r="T341" i="9"/>
  <c r="U265" i="9"/>
  <c r="T264" i="9"/>
  <c r="U211" i="9"/>
  <c r="T210" i="9"/>
  <c r="U468" i="12"/>
  <c r="T467" i="12"/>
  <c r="U294" i="12"/>
  <c r="T293" i="12"/>
  <c r="U63" i="12"/>
  <c r="T62" i="12"/>
  <c r="V216" i="11"/>
  <c r="W75" i="11"/>
  <c r="U74" i="11"/>
  <c r="V75" i="11"/>
  <c r="U21" i="11"/>
  <c r="V22" i="11"/>
  <c r="U390" i="9"/>
  <c r="T389" i="9"/>
  <c r="U351" i="9"/>
  <c r="T350" i="9"/>
  <c r="U303" i="9"/>
  <c r="T302" i="9"/>
  <c r="U262" i="9"/>
  <c r="T261" i="9"/>
  <c r="U113" i="9"/>
  <c r="T112" i="9"/>
  <c r="U178" i="14"/>
  <c r="T177" i="14"/>
  <c r="U15" i="13"/>
  <c r="T14" i="13"/>
  <c r="T157" i="12"/>
  <c r="U158" i="12"/>
  <c r="T105" i="12"/>
  <c r="U106" i="12"/>
  <c r="E13" i="5"/>
  <c r="T356" i="9"/>
  <c r="U357" i="9"/>
  <c r="G13" i="3"/>
  <c r="U58" i="9"/>
  <c r="T57" i="9"/>
  <c r="U26" i="9"/>
  <c r="T25" i="9"/>
  <c r="S82" i="9"/>
  <c r="M83" i="9" s="1"/>
  <c r="T332" i="9"/>
  <c r="U333" i="9"/>
  <c r="T243" i="9"/>
  <c r="U244" i="9"/>
  <c r="P164" i="8"/>
  <c r="T41" i="8"/>
  <c r="S41" i="8"/>
  <c r="T33" i="8"/>
  <c r="S33" i="8"/>
  <c r="T25" i="8"/>
  <c r="S25" i="8"/>
  <c r="Q392" i="9"/>
  <c r="S509" i="7"/>
  <c r="S473" i="7"/>
  <c r="T474" i="7"/>
  <c r="S599" i="7"/>
  <c r="T600" i="7"/>
  <c r="T423" i="7"/>
  <c r="S422" i="7"/>
  <c r="T351" i="7"/>
  <c r="S350" i="7"/>
  <c r="T269" i="7"/>
  <c r="S268" i="7"/>
  <c r="T257" i="7"/>
  <c r="S256" i="7"/>
  <c r="N337" i="7"/>
  <c r="C12" i="4" s="1"/>
  <c r="T122" i="7"/>
  <c r="S121" i="7"/>
  <c r="T36" i="7"/>
  <c r="S35" i="7"/>
  <c r="T28" i="7"/>
  <c r="S27" i="7"/>
  <c r="K11" i="5"/>
  <c r="T573" i="7"/>
  <c r="S572" i="7"/>
  <c r="R337" i="7"/>
  <c r="R100" i="7"/>
  <c r="L101" i="7" s="1"/>
  <c r="S518" i="7"/>
  <c r="T519" i="7"/>
  <c r="R185" i="7"/>
  <c r="S23" i="35"/>
  <c r="R22" i="35"/>
  <c r="S7" i="35"/>
  <c r="R6" i="35"/>
  <c r="V36" i="34"/>
  <c r="U35" i="34"/>
  <c r="S21" i="35"/>
  <c r="R20" i="35"/>
  <c r="Q24" i="35"/>
  <c r="K25" i="35" s="1"/>
  <c r="R2" i="35"/>
  <c r="S3" i="35"/>
  <c r="U53" i="34"/>
  <c r="V54" i="34"/>
  <c r="U62" i="34"/>
  <c r="V63" i="34"/>
  <c r="Q79" i="32"/>
  <c r="C22" i="3" s="1"/>
  <c r="W12" i="32"/>
  <c r="V11" i="32"/>
  <c r="V41" i="32"/>
  <c r="W42" i="32"/>
  <c r="T45" i="32"/>
  <c r="S52" i="31"/>
  <c r="R51" i="31"/>
  <c r="W39" i="32"/>
  <c r="V38" i="32"/>
  <c r="P36" i="31"/>
  <c r="W60" i="32"/>
  <c r="V59" i="32"/>
  <c r="S24" i="31"/>
  <c r="R23" i="31"/>
  <c r="T21" i="29"/>
  <c r="S20" i="29"/>
  <c r="S29" i="28"/>
  <c r="R28" i="28"/>
  <c r="M55" i="31"/>
  <c r="C18" i="5" s="1"/>
  <c r="R19" i="31"/>
  <c r="Q36" i="31"/>
  <c r="S20" i="31"/>
  <c r="S11" i="29"/>
  <c r="T12" i="29"/>
  <c r="M46" i="28"/>
  <c r="C17" i="6" s="1"/>
  <c r="W27" i="32"/>
  <c r="V26" i="32"/>
  <c r="U2" i="34"/>
  <c r="T75" i="34"/>
  <c r="V3" i="34"/>
  <c r="T15" i="29"/>
  <c r="S14" i="29"/>
  <c r="Q46" i="28"/>
  <c r="K47" i="28" s="1"/>
  <c r="S3" i="28"/>
  <c r="R2" i="28"/>
  <c r="P3" i="27"/>
  <c r="P13" i="27" s="1"/>
  <c r="O13" i="27"/>
  <c r="T513" i="24"/>
  <c r="S512" i="24"/>
  <c r="T489" i="24"/>
  <c r="S488" i="24"/>
  <c r="T465" i="24"/>
  <c r="S464" i="24"/>
  <c r="T432" i="24"/>
  <c r="S431" i="24"/>
  <c r="T408" i="24"/>
  <c r="S407" i="24"/>
  <c r="P524" i="24"/>
  <c r="S452" i="24"/>
  <c r="T453" i="24"/>
  <c r="S443" i="24"/>
  <c r="T444" i="24"/>
  <c r="N524" i="24"/>
  <c r="C10" i="3" s="1"/>
  <c r="T516" i="24"/>
  <c r="S515" i="24"/>
  <c r="T492" i="24"/>
  <c r="S491" i="24"/>
  <c r="T468" i="24"/>
  <c r="S467" i="24"/>
  <c r="T429" i="24"/>
  <c r="S428" i="24"/>
  <c r="T405" i="24"/>
  <c r="S404" i="24"/>
  <c r="S206" i="24"/>
  <c r="T207" i="24"/>
  <c r="O80" i="22"/>
  <c r="T121" i="24"/>
  <c r="S120" i="24"/>
  <c r="T97" i="24"/>
  <c r="S96" i="24"/>
  <c r="T81" i="24"/>
  <c r="S80" i="24"/>
  <c r="T65" i="24"/>
  <c r="S64" i="24"/>
  <c r="T49" i="24"/>
  <c r="S48" i="24"/>
  <c r="U58" i="23"/>
  <c r="T57" i="23"/>
  <c r="U7" i="23"/>
  <c r="T6" i="23"/>
  <c r="S188" i="24"/>
  <c r="T189" i="24"/>
  <c r="T171" i="24"/>
  <c r="S170" i="24"/>
  <c r="T147" i="24"/>
  <c r="S146" i="24"/>
  <c r="T87" i="24"/>
  <c r="S86" i="24"/>
  <c r="T71" i="24"/>
  <c r="S70" i="24"/>
  <c r="T55" i="24"/>
  <c r="S54" i="24"/>
  <c r="T39" i="24"/>
  <c r="S38" i="24"/>
  <c r="R134" i="24"/>
  <c r="L135" i="24" s="1"/>
  <c r="U48" i="23"/>
  <c r="T47" i="23"/>
  <c r="U21" i="23"/>
  <c r="T20" i="23"/>
  <c r="U5" i="23"/>
  <c r="T4" i="23"/>
  <c r="U51" i="22"/>
  <c r="T50" i="22"/>
  <c r="U14" i="22"/>
  <c r="T13" i="22"/>
  <c r="S31" i="22"/>
  <c r="S332" i="24"/>
  <c r="T333" i="24"/>
  <c r="S284" i="24"/>
  <c r="T285" i="24"/>
  <c r="S173" i="24"/>
  <c r="T174" i="24"/>
  <c r="S90" i="24"/>
  <c r="T91" i="24"/>
  <c r="S58" i="24"/>
  <c r="T59" i="24"/>
  <c r="S218" i="24"/>
  <c r="T219" i="24"/>
  <c r="S143" i="24"/>
  <c r="T144" i="24"/>
  <c r="U39" i="22"/>
  <c r="T38" i="22"/>
  <c r="S56" i="22"/>
  <c r="V262" i="19"/>
  <c r="U261" i="19"/>
  <c r="V238" i="19"/>
  <c r="U237" i="19"/>
  <c r="V200" i="19"/>
  <c r="U199" i="19"/>
  <c r="V176" i="19"/>
  <c r="U175" i="19"/>
  <c r="V152" i="19"/>
  <c r="T202" i="19"/>
  <c r="N203" i="19" s="1"/>
  <c r="U151" i="19"/>
  <c r="V99" i="19"/>
  <c r="U98" i="19"/>
  <c r="T143" i="19"/>
  <c r="N144" i="19" s="1"/>
  <c r="V31" i="19"/>
  <c r="U30" i="19"/>
  <c r="V13" i="19"/>
  <c r="U12" i="19"/>
  <c r="T47" i="19"/>
  <c r="N48" i="19" s="1"/>
  <c r="R124" i="18"/>
  <c r="S350" i="24"/>
  <c r="T351" i="24"/>
  <c r="S302" i="24"/>
  <c r="T303" i="24"/>
  <c r="T75" i="23"/>
  <c r="U76" i="23"/>
  <c r="U29" i="22"/>
  <c r="T28" i="22"/>
  <c r="V226" i="19"/>
  <c r="U225" i="19"/>
  <c r="V185" i="19"/>
  <c r="U184" i="19"/>
  <c r="V132" i="19"/>
  <c r="U131" i="19"/>
  <c r="V108" i="19"/>
  <c r="U107" i="19"/>
  <c r="V241" i="18"/>
  <c r="U240" i="18"/>
  <c r="V212" i="18"/>
  <c r="U211" i="18"/>
  <c r="V163" i="18"/>
  <c r="U162" i="18"/>
  <c r="V100" i="18"/>
  <c r="U99" i="18"/>
  <c r="D9" i="3"/>
  <c r="U113" i="19"/>
  <c r="V114" i="19"/>
  <c r="O216" i="18"/>
  <c r="U150" i="18"/>
  <c r="V151" i="18"/>
  <c r="V94" i="18"/>
  <c r="U93" i="18"/>
  <c r="T124" i="18"/>
  <c r="N125" i="18" s="1"/>
  <c r="T5" i="17"/>
  <c r="S4" i="17"/>
  <c r="R11" i="17"/>
  <c r="L12" i="17" s="1"/>
  <c r="T20" i="16"/>
  <c r="S19" i="16"/>
  <c r="R28" i="16"/>
  <c r="L29" i="16" s="1"/>
  <c r="V192" i="15"/>
  <c r="U191" i="15"/>
  <c r="S236" i="24"/>
  <c r="T237" i="24"/>
  <c r="P7" i="22"/>
  <c r="U219" i="19"/>
  <c r="V220" i="19"/>
  <c r="S202" i="19"/>
  <c r="T216" i="18"/>
  <c r="N217" i="18" s="1"/>
  <c r="U190" i="18"/>
  <c r="V191" i="18"/>
  <c r="U67" i="18"/>
  <c r="V68" i="18"/>
  <c r="B19" i="2"/>
  <c r="D19" i="2" s="1"/>
  <c r="U206" i="15"/>
  <c r="V207" i="15"/>
  <c r="U165" i="15"/>
  <c r="V166" i="15"/>
  <c r="U141" i="15"/>
  <c r="V142" i="15"/>
  <c r="U117" i="15"/>
  <c r="V118" i="15"/>
  <c r="U160" i="19"/>
  <c r="V161" i="19"/>
  <c r="U40" i="18"/>
  <c r="V41" i="18"/>
  <c r="M48" i="16"/>
  <c r="B20" i="3"/>
  <c r="Q227" i="15"/>
  <c r="O225" i="15"/>
  <c r="V31" i="15"/>
  <c r="U30" i="15"/>
  <c r="U384" i="14"/>
  <c r="T383" i="14"/>
  <c r="U336" i="14"/>
  <c r="T335" i="14"/>
  <c r="U268" i="14"/>
  <c r="T267" i="14"/>
  <c r="U211" i="14"/>
  <c r="T210" i="14"/>
  <c r="U163" i="14"/>
  <c r="T162" i="14"/>
  <c r="U108" i="14"/>
  <c r="T107" i="14"/>
  <c r="U56" i="14"/>
  <c r="T55" i="14"/>
  <c r="O62" i="14"/>
  <c r="C18" i="6" s="1"/>
  <c r="U127" i="13"/>
  <c r="T126" i="13"/>
  <c r="S6" i="17"/>
  <c r="T7" i="17"/>
  <c r="Q325" i="14"/>
  <c r="E17" i="2" s="1"/>
  <c r="T144" i="14"/>
  <c r="U145" i="14"/>
  <c r="U111" i="14"/>
  <c r="T110" i="14"/>
  <c r="T51" i="14"/>
  <c r="U52" i="14"/>
  <c r="T35" i="14"/>
  <c r="U36" i="14"/>
  <c r="U142" i="13"/>
  <c r="T141" i="13"/>
  <c r="O96" i="11"/>
  <c r="B13" i="5" s="1"/>
  <c r="K30" i="5" s="1"/>
  <c r="U129" i="15"/>
  <c r="V130" i="15"/>
  <c r="T318" i="14"/>
  <c r="U319" i="14"/>
  <c r="U166" i="14"/>
  <c r="T165" i="14"/>
  <c r="U34" i="14"/>
  <c r="T33" i="14"/>
  <c r="T132" i="13"/>
  <c r="U133" i="13"/>
  <c r="O89" i="12"/>
  <c r="C16" i="6" s="1"/>
  <c r="R143" i="19"/>
  <c r="T365" i="14"/>
  <c r="U366" i="14"/>
  <c r="U259" i="14"/>
  <c r="T258" i="14"/>
  <c r="T156" i="14"/>
  <c r="U157" i="14"/>
  <c r="T132" i="14"/>
  <c r="S216" i="14"/>
  <c r="U133" i="14"/>
  <c r="T59" i="14"/>
  <c r="U60" i="14"/>
  <c r="U72" i="13"/>
  <c r="T71" i="13"/>
  <c r="U24" i="13"/>
  <c r="T23" i="13"/>
  <c r="U501" i="12"/>
  <c r="T500" i="12"/>
  <c r="U445" i="12"/>
  <c r="T444" i="12"/>
  <c r="U397" i="12"/>
  <c r="T396" i="12"/>
  <c r="U349" i="12"/>
  <c r="T348" i="12"/>
  <c r="U291" i="12"/>
  <c r="T290" i="12"/>
  <c r="U248" i="12"/>
  <c r="T247" i="12"/>
  <c r="U200" i="12"/>
  <c r="T199" i="12"/>
  <c r="U149" i="12"/>
  <c r="T148" i="12"/>
  <c r="U100" i="12"/>
  <c r="T99" i="12"/>
  <c r="U61" i="12"/>
  <c r="T60" i="12"/>
  <c r="U29" i="12"/>
  <c r="T28" i="12"/>
  <c r="W268" i="11"/>
  <c r="V268" i="11"/>
  <c r="U267" i="11"/>
  <c r="W244" i="11"/>
  <c r="V244" i="11"/>
  <c r="U243" i="11"/>
  <c r="W72" i="11"/>
  <c r="V72" i="11"/>
  <c r="U71" i="11"/>
  <c r="V42" i="11"/>
  <c r="U41" i="11"/>
  <c r="P52" i="11"/>
  <c r="C15" i="6" s="1"/>
  <c r="U104" i="10"/>
  <c r="T103" i="10"/>
  <c r="U56" i="10"/>
  <c r="T55" i="10"/>
  <c r="U154" i="14"/>
  <c r="T153" i="14"/>
  <c r="T168" i="13"/>
  <c r="U169" i="13"/>
  <c r="U519" i="12"/>
  <c r="T518" i="12"/>
  <c r="U483" i="12"/>
  <c r="T482" i="12"/>
  <c r="U239" i="12"/>
  <c r="T238" i="12"/>
  <c r="U191" i="12"/>
  <c r="T190" i="12"/>
  <c r="U103" i="12"/>
  <c r="T102" i="12"/>
  <c r="U71" i="12"/>
  <c r="T70" i="12"/>
  <c r="O157" i="11"/>
  <c r="B15" i="4"/>
  <c r="T128" i="10"/>
  <c r="U129" i="10"/>
  <c r="T26" i="10"/>
  <c r="U27" i="10"/>
  <c r="U363" i="14"/>
  <c r="T362" i="14"/>
  <c r="T113" i="14"/>
  <c r="U114" i="14"/>
  <c r="U3" i="13"/>
  <c r="T2" i="13"/>
  <c r="S98" i="13"/>
  <c r="M99" i="13" s="1"/>
  <c r="U516" i="12"/>
  <c r="T515" i="12"/>
  <c r="U480" i="12"/>
  <c r="T479" i="12"/>
  <c r="T265" i="12"/>
  <c r="U266" i="12"/>
  <c r="T217" i="12"/>
  <c r="U218" i="12"/>
  <c r="T80" i="12"/>
  <c r="U81" i="12"/>
  <c r="T64" i="12"/>
  <c r="U65" i="12"/>
  <c r="T48" i="12"/>
  <c r="U49" i="12"/>
  <c r="T32" i="12"/>
  <c r="U33" i="12"/>
  <c r="S156" i="10"/>
  <c r="U126" i="10"/>
  <c r="T125" i="10"/>
  <c r="T97" i="10"/>
  <c r="U98" i="10"/>
  <c r="T73" i="10"/>
  <c r="U74" i="10"/>
  <c r="T32" i="10"/>
  <c r="U33" i="10"/>
  <c r="U378" i="9"/>
  <c r="T377" i="9"/>
  <c r="U330" i="9"/>
  <c r="T329" i="9"/>
  <c r="S392" i="9"/>
  <c r="U294" i="9"/>
  <c r="T293" i="9"/>
  <c r="U253" i="9"/>
  <c r="T252" i="9"/>
  <c r="U175" i="9"/>
  <c r="T174" i="9"/>
  <c r="U128" i="9"/>
  <c r="T127" i="9"/>
  <c r="T17" i="13"/>
  <c r="U18" i="13"/>
  <c r="U504" i="12"/>
  <c r="T503" i="12"/>
  <c r="U412" i="12"/>
  <c r="T411" i="12"/>
  <c r="N451" i="12"/>
  <c r="U79" i="12"/>
  <c r="T78" i="12"/>
  <c r="W81" i="11"/>
  <c r="U80" i="11"/>
  <c r="V81" i="11"/>
  <c r="U37" i="11"/>
  <c r="V38" i="11"/>
  <c r="U71" i="10"/>
  <c r="T70" i="10"/>
  <c r="U47" i="10"/>
  <c r="T46" i="10"/>
  <c r="S117" i="10"/>
  <c r="Q448" i="9"/>
  <c r="E12" i="36" s="1"/>
  <c r="U387" i="9"/>
  <c r="T386" i="9"/>
  <c r="U339" i="9"/>
  <c r="T338" i="9"/>
  <c r="U250" i="9"/>
  <c r="T249" i="9"/>
  <c r="U172" i="9"/>
  <c r="T171" i="9"/>
  <c r="T282" i="14"/>
  <c r="U283" i="14"/>
  <c r="U96" i="13"/>
  <c r="T95" i="13"/>
  <c r="U39" i="13"/>
  <c r="T38" i="13"/>
  <c r="T438" i="12"/>
  <c r="U439" i="12"/>
  <c r="U167" i="12"/>
  <c r="T166" i="12"/>
  <c r="U115" i="12"/>
  <c r="T114" i="12"/>
  <c r="T56" i="12"/>
  <c r="U57" i="12"/>
  <c r="T24" i="12"/>
  <c r="U25" i="12"/>
  <c r="W265" i="11"/>
  <c r="U264" i="11"/>
  <c r="V265" i="11"/>
  <c r="W241" i="11"/>
  <c r="U240" i="11"/>
  <c r="V241" i="11"/>
  <c r="T109" i="10"/>
  <c r="U110" i="10"/>
  <c r="T61" i="10"/>
  <c r="U62" i="10"/>
  <c r="T267" i="9"/>
  <c r="U268" i="9"/>
  <c r="U107" i="9"/>
  <c r="T106" i="9"/>
  <c r="O82" i="9"/>
  <c r="C13" i="6" s="1"/>
  <c r="T344" i="9"/>
  <c r="U345" i="9"/>
  <c r="T255" i="9"/>
  <c r="U256" i="9"/>
  <c r="T153" i="9"/>
  <c r="U154" i="9"/>
  <c r="T130" i="9"/>
  <c r="U131" i="9"/>
  <c r="U66" i="9"/>
  <c r="T65" i="9"/>
  <c r="U34" i="9"/>
  <c r="T33" i="9"/>
  <c r="T201" i="9"/>
  <c r="U202" i="9"/>
  <c r="T103" i="9"/>
  <c r="U104" i="9"/>
  <c r="E13" i="6"/>
  <c r="L102" i="8"/>
  <c r="T44" i="8"/>
  <c r="S44" i="8"/>
  <c r="T40" i="8"/>
  <c r="S40" i="8"/>
  <c r="T36" i="8"/>
  <c r="S36" i="8"/>
  <c r="T32" i="8"/>
  <c r="S32" i="8"/>
  <c r="T28" i="8"/>
  <c r="S28" i="8"/>
  <c r="T24" i="8"/>
  <c r="S24" i="8"/>
  <c r="T703" i="7"/>
  <c r="S702" i="7"/>
  <c r="T691" i="7"/>
  <c r="S690" i="7"/>
  <c r="T679" i="7"/>
  <c r="S678" i="7"/>
  <c r="T667" i="7"/>
  <c r="S666" i="7"/>
  <c r="R706" i="7"/>
  <c r="T619" i="7"/>
  <c r="S618" i="7"/>
  <c r="T558" i="7"/>
  <c r="S557" i="7"/>
  <c r="R392" i="9"/>
  <c r="T177" i="9"/>
  <c r="U178" i="9"/>
  <c r="T101" i="8"/>
  <c r="T622" i="7"/>
  <c r="S621" i="7"/>
  <c r="S563" i="7"/>
  <c r="T564" i="7"/>
  <c r="S131" i="8"/>
  <c r="S660" i="7"/>
  <c r="T661" i="7"/>
  <c r="S636" i="7"/>
  <c r="T637" i="7"/>
  <c r="T561" i="7"/>
  <c r="S560" i="7"/>
  <c r="S521" i="7"/>
  <c r="T522" i="7"/>
  <c r="S488" i="7"/>
  <c r="T489" i="7"/>
  <c r="T597" i="7"/>
  <c r="S596" i="7"/>
  <c r="S500" i="7"/>
  <c r="T501" i="7"/>
  <c r="T658" i="7"/>
  <c r="S657" i="7"/>
  <c r="T411" i="7"/>
  <c r="S410" i="7"/>
  <c r="T399" i="7"/>
  <c r="S398" i="7"/>
  <c r="T329" i="7"/>
  <c r="S328" i="7"/>
  <c r="T317" i="7"/>
  <c r="S316" i="7"/>
  <c r="T305" i="7"/>
  <c r="S304" i="7"/>
  <c r="T245" i="7"/>
  <c r="S244" i="7"/>
  <c r="T233" i="7"/>
  <c r="S232" i="7"/>
  <c r="T221" i="7"/>
  <c r="S220" i="7"/>
  <c r="M100" i="7"/>
  <c r="B11" i="6" s="1"/>
  <c r="K34" i="6" s="1"/>
  <c r="U14" i="34"/>
  <c r="V15" i="34"/>
  <c r="W57" i="32"/>
  <c r="V56" i="32"/>
  <c r="S26" i="31"/>
  <c r="R25" i="31"/>
  <c r="S5" i="30"/>
  <c r="S7" i="30" s="1"/>
  <c r="R4" i="30"/>
  <c r="R7" i="30" s="1"/>
  <c r="L8" i="30" s="1"/>
  <c r="T471" i="24"/>
  <c r="S470" i="24"/>
  <c r="T414" i="24"/>
  <c r="S413" i="24"/>
  <c r="N372" i="24"/>
  <c r="C11" i="4" s="1"/>
  <c r="O25" i="25"/>
  <c r="P26" i="25"/>
  <c r="T510" i="24"/>
  <c r="S509" i="24"/>
  <c r="T462" i="24"/>
  <c r="S461" i="24"/>
  <c r="K26" i="5"/>
  <c r="T105" i="24"/>
  <c r="S104" i="24"/>
  <c r="U66" i="23"/>
  <c r="T65" i="23"/>
  <c r="U15" i="23"/>
  <c r="T14" i="23"/>
  <c r="T153" i="24"/>
  <c r="S152" i="24"/>
  <c r="T111" i="24"/>
  <c r="S110" i="24"/>
  <c r="U56" i="23"/>
  <c r="T55" i="23"/>
  <c r="U20" i="22"/>
  <c r="T19" i="22"/>
  <c r="E10" i="6"/>
  <c r="V158" i="19"/>
  <c r="U157" i="19"/>
  <c r="S290" i="24"/>
  <c r="T291" i="24"/>
  <c r="S130" i="24"/>
  <c r="T131" i="24"/>
  <c r="S82" i="24"/>
  <c r="T83" i="24"/>
  <c r="V78" i="19"/>
  <c r="U77" i="19"/>
  <c r="V29" i="19"/>
  <c r="U28" i="19"/>
  <c r="V65" i="18"/>
  <c r="U64" i="18"/>
  <c r="S155" i="24"/>
  <c r="T156" i="24"/>
  <c r="O266" i="19"/>
  <c r="B22" i="2"/>
  <c r="D22" i="2" s="1"/>
  <c r="U135" i="18"/>
  <c r="V136" i="18"/>
  <c r="T175" i="18"/>
  <c r="N176" i="18" s="1"/>
  <c r="U59" i="19"/>
  <c r="V60" i="19"/>
  <c r="U32" i="19"/>
  <c r="V33" i="19"/>
  <c r="R104" i="15"/>
  <c r="S224" i="24"/>
  <c r="T225" i="24"/>
  <c r="U281" i="19"/>
  <c r="V282" i="19"/>
  <c r="U71" i="19"/>
  <c r="V72" i="19"/>
  <c r="T297" i="19"/>
  <c r="N298" i="19" s="1"/>
  <c r="S85" i="18"/>
  <c r="U44" i="15"/>
  <c r="V45" i="15"/>
  <c r="U348" i="14"/>
  <c r="T347" i="14"/>
  <c r="U175" i="14"/>
  <c r="T174" i="14"/>
  <c r="U32" i="14"/>
  <c r="T31" i="14"/>
  <c r="U87" i="14"/>
  <c r="T86" i="14"/>
  <c r="U118" i="13"/>
  <c r="T117" i="13"/>
  <c r="N328" i="14"/>
  <c r="B17" i="2"/>
  <c r="U235" i="14"/>
  <c r="T234" i="14"/>
  <c r="U99" i="14"/>
  <c r="T98" i="14"/>
  <c r="U465" i="12"/>
  <c r="T464" i="12"/>
  <c r="U361" i="12"/>
  <c r="T360" i="12"/>
  <c r="U260" i="12"/>
  <c r="T259" i="12"/>
  <c r="U164" i="12"/>
  <c r="T163" i="12"/>
  <c r="U37" i="12"/>
  <c r="T36" i="12"/>
  <c r="V50" i="11"/>
  <c r="U49" i="11"/>
  <c r="U135" i="10"/>
  <c r="T134" i="10"/>
  <c r="U218" i="15"/>
  <c r="V219" i="15"/>
  <c r="T29" i="13"/>
  <c r="U30" i="13"/>
  <c r="U318" i="12"/>
  <c r="T317" i="12"/>
  <c r="U29" i="11"/>
  <c r="V30" i="11"/>
  <c r="U107" i="10"/>
  <c r="T106" i="10"/>
  <c r="T506" i="12"/>
  <c r="U507" i="12"/>
  <c r="T470" i="12"/>
  <c r="U471" i="12"/>
  <c r="R276" i="11"/>
  <c r="V44" i="11"/>
  <c r="U43" i="11"/>
  <c r="U187" i="9"/>
  <c r="T186" i="9"/>
  <c r="U137" i="19"/>
  <c r="V138" i="19"/>
  <c r="V43" i="15"/>
  <c r="U42" i="15"/>
  <c r="U58" i="14"/>
  <c r="T57" i="14"/>
  <c r="U448" i="12"/>
  <c r="T447" i="12"/>
  <c r="T402" i="12"/>
  <c r="U403" i="12"/>
  <c r="U352" i="12"/>
  <c r="T351" i="12"/>
  <c r="T117" i="12"/>
  <c r="U118" i="12"/>
  <c r="U137" i="9"/>
  <c r="T136" i="9"/>
  <c r="U42" i="14"/>
  <c r="T41" i="14"/>
  <c r="T494" i="12"/>
  <c r="U495" i="12"/>
  <c r="W259" i="11"/>
  <c r="U258" i="11"/>
  <c r="V259" i="11"/>
  <c r="W235" i="11"/>
  <c r="U234" i="11"/>
  <c r="V235" i="11"/>
  <c r="V36" i="11"/>
  <c r="U35" i="11"/>
  <c r="U410" i="9"/>
  <c r="T409" i="9"/>
  <c r="N394" i="9"/>
  <c r="B12" i="2"/>
  <c r="N215" i="9"/>
  <c r="B14" i="4"/>
  <c r="Q204" i="8"/>
  <c r="Q164" i="8"/>
  <c r="Q139" i="9"/>
  <c r="P131" i="8"/>
  <c r="P101" i="8"/>
  <c r="T37" i="8"/>
  <c r="S37" i="8"/>
  <c r="T29" i="8"/>
  <c r="S29" i="8"/>
  <c r="T631" i="7"/>
  <c r="S630" i="7"/>
  <c r="T570" i="7"/>
  <c r="S569" i="7"/>
  <c r="T531" i="7"/>
  <c r="S530" i="7"/>
  <c r="T498" i="7"/>
  <c r="S497" i="7"/>
  <c r="S467" i="7"/>
  <c r="T468" i="7"/>
  <c r="T516" i="7"/>
  <c r="S515" i="7"/>
  <c r="S648" i="7"/>
  <c r="T649" i="7"/>
  <c r="T549" i="7"/>
  <c r="S548" i="7"/>
  <c r="S164" i="8"/>
  <c r="T634" i="7"/>
  <c r="S633" i="7"/>
  <c r="T435" i="7"/>
  <c r="S434" i="7"/>
  <c r="V72" i="34"/>
  <c r="U71" i="34"/>
  <c r="V24" i="34"/>
  <c r="U23" i="34"/>
  <c r="S11" i="35"/>
  <c r="R10" i="35"/>
  <c r="U5" i="34"/>
  <c r="V6" i="34"/>
  <c r="T79" i="32"/>
  <c r="U26" i="34"/>
  <c r="V27" i="34"/>
  <c r="U50" i="34"/>
  <c r="V51" i="34"/>
  <c r="U45" i="32"/>
  <c r="W3" i="32"/>
  <c r="V2" i="32"/>
  <c r="O57" i="31"/>
  <c r="S34" i="31"/>
  <c r="R33" i="31"/>
  <c r="O38" i="31"/>
  <c r="D22" i="6"/>
  <c r="R42" i="31"/>
  <c r="Q55" i="31"/>
  <c r="S43" i="31"/>
  <c r="S11" i="28"/>
  <c r="R10" i="28"/>
  <c r="O75" i="34"/>
  <c r="O9" i="30"/>
  <c r="D21" i="6"/>
  <c r="P30" i="25"/>
  <c r="O29" i="25"/>
  <c r="T507" i="24"/>
  <c r="S506" i="24"/>
  <c r="T483" i="24"/>
  <c r="S482" i="24"/>
  <c r="T459" i="24"/>
  <c r="S458" i="24"/>
  <c r="T426" i="24"/>
  <c r="S425" i="24"/>
  <c r="T402" i="24"/>
  <c r="S401" i="24"/>
  <c r="M372" i="24"/>
  <c r="R4" i="28"/>
  <c r="S5" i="28"/>
  <c r="M524" i="24"/>
  <c r="O46" i="28"/>
  <c r="T474" i="24"/>
  <c r="S473" i="24"/>
  <c r="T411" i="24"/>
  <c r="S410" i="24"/>
  <c r="U50" i="23"/>
  <c r="T49" i="23"/>
  <c r="R251" i="24"/>
  <c r="T141" i="24"/>
  <c r="S140" i="24"/>
  <c r="T103" i="24"/>
  <c r="S102" i="24"/>
  <c r="U64" i="23"/>
  <c r="T63" i="23"/>
  <c r="U45" i="22"/>
  <c r="T44" i="22"/>
  <c r="U17" i="22"/>
  <c r="T16" i="22"/>
  <c r="S230" i="24"/>
  <c r="T231" i="24"/>
  <c r="L25" i="3"/>
  <c r="S362" i="24"/>
  <c r="T363" i="24"/>
  <c r="S314" i="24"/>
  <c r="T315" i="24"/>
  <c r="S266" i="24"/>
  <c r="T267" i="24"/>
  <c r="S161" i="24"/>
  <c r="T162" i="24"/>
  <c r="S114" i="24"/>
  <c r="T115" i="24"/>
  <c r="S98" i="24"/>
  <c r="T99" i="24"/>
  <c r="S66" i="24"/>
  <c r="T67" i="24"/>
  <c r="Q56" i="22"/>
  <c r="V66" i="19"/>
  <c r="U65" i="19"/>
  <c r="V37" i="19"/>
  <c r="U36" i="19"/>
  <c r="V21" i="19"/>
  <c r="U20" i="19"/>
  <c r="V229" i="18"/>
  <c r="U228" i="18"/>
  <c r="T250" i="18"/>
  <c r="N251" i="18" s="1"/>
  <c r="P124" i="18"/>
  <c r="C20" i="4" s="1"/>
  <c r="U293" i="19"/>
  <c r="V294" i="19"/>
  <c r="U252" i="19"/>
  <c r="V253" i="19"/>
  <c r="U234" i="18"/>
  <c r="V235" i="18"/>
  <c r="P216" i="18"/>
  <c r="C21" i="2" s="1"/>
  <c r="C19" i="5"/>
  <c r="U125" i="19"/>
  <c r="V126" i="19"/>
  <c r="R47" i="19"/>
  <c r="R175" i="18"/>
  <c r="O124" i="18"/>
  <c r="G20" i="3"/>
  <c r="V204" i="15"/>
  <c r="U203" i="15"/>
  <c r="V163" i="15"/>
  <c r="U162" i="15"/>
  <c r="V139" i="15"/>
  <c r="U138" i="15"/>
  <c r="S248" i="24"/>
  <c r="T249" i="24"/>
  <c r="Q81" i="23"/>
  <c r="F10" i="4"/>
  <c r="G9" i="4"/>
  <c r="U101" i="19"/>
  <c r="V102" i="19"/>
  <c r="S92" i="19"/>
  <c r="U114" i="18"/>
  <c r="V115" i="18"/>
  <c r="U154" i="19"/>
  <c r="V155" i="19"/>
  <c r="S54" i="16"/>
  <c r="R63" i="16"/>
  <c r="L64" i="16" s="1"/>
  <c r="T55" i="16"/>
  <c r="Q216" i="14"/>
  <c r="T51" i="23"/>
  <c r="U52" i="23"/>
  <c r="U83" i="19"/>
  <c r="V84" i="19"/>
  <c r="R216" i="18"/>
  <c r="S37" i="16"/>
  <c r="S46" i="16" s="1"/>
  <c r="M47" i="16" s="1"/>
  <c r="R46" i="16"/>
  <c r="L47" i="16" s="1"/>
  <c r="T38" i="16"/>
  <c r="U52" i="15"/>
  <c r="V53" i="15"/>
  <c r="R46" i="18"/>
  <c r="D23" i="6" s="1"/>
  <c r="M30" i="16"/>
  <c r="B19" i="4"/>
  <c r="D19" i="4" s="1"/>
  <c r="U106" i="15"/>
  <c r="F16" i="5"/>
  <c r="V51" i="15"/>
  <c r="U50" i="15"/>
  <c r="U372" i="14"/>
  <c r="T371" i="14"/>
  <c r="U313" i="14"/>
  <c r="T312" i="14"/>
  <c r="U256" i="14"/>
  <c r="T255" i="14"/>
  <c r="U199" i="14"/>
  <c r="T198" i="14"/>
  <c r="U151" i="14"/>
  <c r="T150" i="14"/>
  <c r="U96" i="14"/>
  <c r="T95" i="14"/>
  <c r="U48" i="14"/>
  <c r="T47" i="14"/>
  <c r="U163" i="13"/>
  <c r="T162" i="13"/>
  <c r="U115" i="13"/>
  <c r="T114" i="13"/>
  <c r="S232" i="13"/>
  <c r="M233" i="13" s="1"/>
  <c r="O177" i="18"/>
  <c r="B21" i="3"/>
  <c r="U166" i="13"/>
  <c r="T165" i="13"/>
  <c r="Q232" i="13"/>
  <c r="E16" i="36" s="1"/>
  <c r="N330" i="12"/>
  <c r="R52" i="11"/>
  <c r="U24" i="19"/>
  <c r="V25" i="19"/>
  <c r="U36" i="15"/>
  <c r="V37" i="15"/>
  <c r="U351" i="14"/>
  <c r="T350" i="14"/>
  <c r="T261" i="14"/>
  <c r="U262" i="14"/>
  <c r="U190" i="14"/>
  <c r="T189" i="14"/>
  <c r="T101" i="14"/>
  <c r="U102" i="14"/>
  <c r="S125" i="14"/>
  <c r="U50" i="14"/>
  <c r="T49" i="14"/>
  <c r="T276" i="11"/>
  <c r="S143" i="19"/>
  <c r="V106" i="18"/>
  <c r="U105" i="18"/>
  <c r="U292" i="14"/>
  <c r="T291" i="14"/>
  <c r="T180" i="14"/>
  <c r="U181" i="14"/>
  <c r="U130" i="13"/>
  <c r="T129" i="13"/>
  <c r="U60" i="13"/>
  <c r="T59" i="13"/>
  <c r="U12" i="13"/>
  <c r="T11" i="13"/>
  <c r="U489" i="12"/>
  <c r="T488" i="12"/>
  <c r="U433" i="12"/>
  <c r="T432" i="12"/>
  <c r="U385" i="12"/>
  <c r="T384" i="12"/>
  <c r="U327" i="12"/>
  <c r="T326" i="12"/>
  <c r="U279" i="12"/>
  <c r="T278" i="12"/>
  <c r="U236" i="12"/>
  <c r="T235" i="12"/>
  <c r="U188" i="12"/>
  <c r="T187" i="12"/>
  <c r="U136" i="12"/>
  <c r="T135" i="12"/>
  <c r="U85" i="12"/>
  <c r="T84" i="12"/>
  <c r="U53" i="12"/>
  <c r="T52" i="12"/>
  <c r="U21" i="12"/>
  <c r="S89" i="12"/>
  <c r="M90" i="12" s="1"/>
  <c r="T20" i="12"/>
  <c r="W262" i="11"/>
  <c r="V262" i="11"/>
  <c r="U261" i="11"/>
  <c r="W238" i="11"/>
  <c r="V238" i="11"/>
  <c r="U237" i="11"/>
  <c r="W66" i="11"/>
  <c r="V66" i="11"/>
  <c r="U65" i="11"/>
  <c r="V34" i="11"/>
  <c r="U33" i="11"/>
  <c r="U92" i="10"/>
  <c r="T91" i="10"/>
  <c r="U202" i="14"/>
  <c r="T201" i="14"/>
  <c r="T144" i="13"/>
  <c r="U145" i="13"/>
  <c r="T53" i="13"/>
  <c r="U54" i="13"/>
  <c r="T5" i="13"/>
  <c r="U6" i="13"/>
  <c r="U492" i="12"/>
  <c r="T491" i="12"/>
  <c r="U427" i="12"/>
  <c r="T426" i="12"/>
  <c r="T366" i="12"/>
  <c r="U367" i="12"/>
  <c r="U155" i="12"/>
  <c r="T154" i="12"/>
  <c r="T129" i="12"/>
  <c r="U130" i="12"/>
  <c r="E14" i="5"/>
  <c r="U23" i="12"/>
  <c r="T22" i="12"/>
  <c r="U45" i="11"/>
  <c r="V46" i="11"/>
  <c r="U59" i="10"/>
  <c r="T58" i="10"/>
  <c r="T2" i="10"/>
  <c r="S39" i="10"/>
  <c r="U3" i="10"/>
  <c r="P28" i="16"/>
  <c r="T249" i="14"/>
  <c r="U250" i="14"/>
  <c r="O271" i="14"/>
  <c r="C17" i="3" s="1"/>
  <c r="T89" i="14"/>
  <c r="U90" i="14"/>
  <c r="U27" i="13"/>
  <c r="T26" i="13"/>
  <c r="T414" i="12"/>
  <c r="U415" i="12"/>
  <c r="U227" i="12"/>
  <c r="T226" i="12"/>
  <c r="T181" i="12"/>
  <c r="U182" i="12"/>
  <c r="U150" i="10"/>
  <c r="T149" i="10"/>
  <c r="T49" i="10"/>
  <c r="U50" i="10"/>
  <c r="T8" i="10"/>
  <c r="U9" i="10"/>
  <c r="U366" i="9"/>
  <c r="T365" i="9"/>
  <c r="U318" i="9"/>
  <c r="T317" i="9"/>
  <c r="U241" i="9"/>
  <c r="T240" i="9"/>
  <c r="U199" i="9"/>
  <c r="T198" i="9"/>
  <c r="U163" i="9"/>
  <c r="T162" i="9"/>
  <c r="U81" i="13"/>
  <c r="T80" i="13"/>
  <c r="T41" i="13"/>
  <c r="U42" i="13"/>
  <c r="O451" i="12"/>
  <c r="C15" i="2" s="1"/>
  <c r="T253" i="12"/>
  <c r="U254" i="12"/>
  <c r="T205" i="12"/>
  <c r="U206" i="12"/>
  <c r="T169" i="12"/>
  <c r="U170" i="12"/>
  <c r="U31" i="12"/>
  <c r="T30" i="12"/>
  <c r="W216" i="11"/>
  <c r="W63" i="11"/>
  <c r="U62" i="11"/>
  <c r="V63" i="11"/>
  <c r="T52" i="11"/>
  <c r="T140" i="10"/>
  <c r="U141" i="10"/>
  <c r="U95" i="10"/>
  <c r="T94" i="10"/>
  <c r="Q117" i="10"/>
  <c r="U30" i="10"/>
  <c r="T29" i="10"/>
  <c r="T14" i="10"/>
  <c r="U15" i="10"/>
  <c r="T442" i="9"/>
  <c r="U443" i="9"/>
  <c r="R448" i="9"/>
  <c r="G12" i="36" s="1"/>
  <c r="U375" i="9"/>
  <c r="T374" i="9"/>
  <c r="U327" i="9"/>
  <c r="T326" i="9"/>
  <c r="U238" i="9"/>
  <c r="T237" i="9"/>
  <c r="U160" i="9"/>
  <c r="T159" i="9"/>
  <c r="U125" i="9"/>
  <c r="T124" i="9"/>
  <c r="U101" i="9"/>
  <c r="T100" i="9"/>
  <c r="U63" i="13"/>
  <c r="T62" i="13"/>
  <c r="U400" i="12"/>
  <c r="T399" i="12"/>
  <c r="T320" i="12"/>
  <c r="U321" i="12"/>
  <c r="T241" i="12"/>
  <c r="U242" i="12"/>
  <c r="T193" i="12"/>
  <c r="U194" i="12"/>
  <c r="T151" i="12"/>
  <c r="U152" i="12"/>
  <c r="W271" i="11"/>
  <c r="U270" i="11"/>
  <c r="V271" i="11"/>
  <c r="W247" i="11"/>
  <c r="U246" i="11"/>
  <c r="V247" i="11"/>
  <c r="U138" i="10"/>
  <c r="T137" i="10"/>
  <c r="T20" i="10"/>
  <c r="U21" i="10"/>
  <c r="T308" i="9"/>
  <c r="U309" i="9"/>
  <c r="T279" i="9"/>
  <c r="U280" i="9"/>
  <c r="P48" i="8"/>
  <c r="D12" i="6"/>
  <c r="U434" i="9"/>
  <c r="T433" i="9"/>
  <c r="U74" i="9"/>
  <c r="T73" i="9"/>
  <c r="U42" i="9"/>
  <c r="T41" i="9"/>
  <c r="Q101" i="8"/>
  <c r="N706" i="7"/>
  <c r="C10" i="36" s="1"/>
  <c r="U6" i="10"/>
  <c r="T5" i="10"/>
  <c r="Q82" i="9"/>
  <c r="T43" i="8"/>
  <c r="S43" i="8"/>
  <c r="T39" i="8"/>
  <c r="S39" i="8"/>
  <c r="T35" i="8"/>
  <c r="S35" i="8"/>
  <c r="T31" i="8"/>
  <c r="S31" i="8"/>
  <c r="T27" i="8"/>
  <c r="S27" i="8"/>
  <c r="T23" i="8"/>
  <c r="R46" i="8"/>
  <c r="L47" i="8" s="1"/>
  <c r="S23" i="8"/>
  <c r="T655" i="7"/>
  <c r="S654" i="7"/>
  <c r="T594" i="7"/>
  <c r="S593" i="7"/>
  <c r="T546" i="7"/>
  <c r="S545" i="7"/>
  <c r="T231" i="9"/>
  <c r="U232" i="9"/>
  <c r="S204" i="8"/>
  <c r="T646" i="7"/>
  <c r="S645" i="7"/>
  <c r="Q459" i="7"/>
  <c r="P100" i="7"/>
  <c r="S533" i="7"/>
  <c r="T534" i="7"/>
  <c r="T585" i="7"/>
  <c r="S584" i="7"/>
  <c r="S624" i="7"/>
  <c r="T625" i="7"/>
  <c r="T164" i="8"/>
  <c r="S551" i="7"/>
  <c r="T552" i="7"/>
  <c r="S527" i="7"/>
  <c r="T528" i="7"/>
  <c r="S494" i="7"/>
  <c r="T495" i="7"/>
  <c r="S479" i="7"/>
  <c r="T480" i="7"/>
  <c r="T387" i="7"/>
  <c r="S386" i="7"/>
  <c r="T375" i="7"/>
  <c r="S374" i="7"/>
  <c r="T293" i="7"/>
  <c r="S292" i="7"/>
  <c r="T209" i="7"/>
  <c r="S208" i="7"/>
  <c r="T197" i="7"/>
  <c r="S196" i="7"/>
  <c r="T182" i="7"/>
  <c r="S181" i="7"/>
  <c r="T170" i="7"/>
  <c r="S169" i="7"/>
  <c r="Q185" i="7"/>
  <c r="T96" i="7"/>
  <c r="S95" i="7"/>
  <c r="T88" i="7"/>
  <c r="S87" i="7"/>
  <c r="T80" i="7"/>
  <c r="S79" i="7"/>
  <c r="T72" i="7"/>
  <c r="S71" i="7"/>
  <c r="T522" i="24"/>
  <c r="S521" i="24"/>
  <c r="T498" i="24"/>
  <c r="S497" i="24"/>
  <c r="U74" i="23"/>
  <c r="T73" i="23"/>
  <c r="U23" i="23"/>
  <c r="T22" i="23"/>
  <c r="U75" i="22"/>
  <c r="T74" i="22"/>
  <c r="R12" i="28"/>
  <c r="S13" i="28"/>
  <c r="T165" i="24"/>
  <c r="S164" i="24"/>
  <c r="T119" i="24"/>
  <c r="S118" i="24"/>
  <c r="T2" i="24"/>
  <c r="S2" i="24"/>
  <c r="S33" i="24" s="1"/>
  <c r="R33" i="24"/>
  <c r="S344" i="24"/>
  <c r="T345" i="24"/>
  <c r="S296" i="24"/>
  <c r="T297" i="24"/>
  <c r="S122" i="24"/>
  <c r="T123" i="24"/>
  <c r="T67" i="23"/>
  <c r="U68" i="23"/>
  <c r="T16" i="23"/>
  <c r="U17" i="23"/>
  <c r="V291" i="19"/>
  <c r="U290" i="19"/>
  <c r="V229" i="19"/>
  <c r="U228" i="19"/>
  <c r="V123" i="19"/>
  <c r="U122" i="19"/>
  <c r="V81" i="19"/>
  <c r="U80" i="19"/>
  <c r="S15" i="35"/>
  <c r="R14" i="35"/>
  <c r="V60" i="34"/>
  <c r="U59" i="34"/>
  <c r="V12" i="34"/>
  <c r="U11" i="34"/>
  <c r="R75" i="34"/>
  <c r="S79" i="32"/>
  <c r="W69" i="32"/>
  <c r="V68" i="32"/>
  <c r="W36" i="32"/>
  <c r="V35" i="32"/>
  <c r="S49" i="31"/>
  <c r="R48" i="31"/>
  <c r="V42" i="34"/>
  <c r="U41" i="34"/>
  <c r="W72" i="32"/>
  <c r="V71" i="32"/>
  <c r="V17" i="32"/>
  <c r="W18" i="32"/>
  <c r="P55" i="31"/>
  <c r="T23" i="33"/>
  <c r="S22" i="33"/>
  <c r="V62" i="32"/>
  <c r="W63" i="32"/>
  <c r="S32" i="31"/>
  <c r="R31" i="31"/>
  <c r="K37" i="31"/>
  <c r="R27" i="29"/>
  <c r="T6" i="29"/>
  <c r="S5" i="29"/>
  <c r="S23" i="28"/>
  <c r="R22" i="28"/>
  <c r="S23" i="29"/>
  <c r="T24" i="29"/>
  <c r="P75" i="34"/>
  <c r="C22" i="4" s="1"/>
  <c r="R27" i="31"/>
  <c r="S28" i="31"/>
  <c r="K8" i="30"/>
  <c r="R38" i="28"/>
  <c r="S39" i="28"/>
  <c r="T501" i="24"/>
  <c r="S500" i="24"/>
  <c r="T477" i="24"/>
  <c r="S476" i="24"/>
  <c r="S449" i="24"/>
  <c r="T450" i="24"/>
  <c r="T420" i="24"/>
  <c r="S419" i="24"/>
  <c r="P46" i="28"/>
  <c r="R372" i="24"/>
  <c r="T504" i="24"/>
  <c r="S503" i="24"/>
  <c r="T480" i="24"/>
  <c r="S479" i="24"/>
  <c r="T456" i="24"/>
  <c r="S455" i="24"/>
  <c r="T417" i="24"/>
  <c r="S416" i="24"/>
  <c r="T399" i="24"/>
  <c r="S398" i="24"/>
  <c r="T384" i="24"/>
  <c r="S383" i="24"/>
  <c r="T129" i="24"/>
  <c r="S128" i="24"/>
  <c r="T113" i="24"/>
  <c r="S112" i="24"/>
  <c r="T89" i="24"/>
  <c r="S88" i="24"/>
  <c r="T73" i="24"/>
  <c r="S72" i="24"/>
  <c r="T57" i="24"/>
  <c r="S56" i="24"/>
  <c r="T41" i="24"/>
  <c r="S40" i="24"/>
  <c r="U42" i="23"/>
  <c r="T41" i="23"/>
  <c r="U69" i="22"/>
  <c r="I9" i="2" s="1"/>
  <c r="T68" i="22"/>
  <c r="H9" i="2" s="1"/>
  <c r="O31" i="22"/>
  <c r="C9" i="4" s="1"/>
  <c r="T159" i="24"/>
  <c r="S158" i="24"/>
  <c r="T95" i="24"/>
  <c r="S94" i="24"/>
  <c r="T79" i="24"/>
  <c r="S78" i="24"/>
  <c r="T63" i="24"/>
  <c r="S62" i="24"/>
  <c r="T47" i="24"/>
  <c r="S46" i="24"/>
  <c r="U29" i="23"/>
  <c r="T28" i="23"/>
  <c r="U13" i="23"/>
  <c r="T12" i="23"/>
  <c r="U26" i="22"/>
  <c r="T25" i="22"/>
  <c r="S356" i="24"/>
  <c r="T357" i="24"/>
  <c r="S308" i="24"/>
  <c r="T309" i="24"/>
  <c r="S260" i="24"/>
  <c r="T261" i="24"/>
  <c r="S74" i="24"/>
  <c r="T75" i="24"/>
  <c r="S42" i="24"/>
  <c r="T43" i="24"/>
  <c r="T8" i="23"/>
  <c r="U9" i="23"/>
  <c r="S242" i="24"/>
  <c r="T243" i="24"/>
  <c r="S167" i="24"/>
  <c r="T168" i="24"/>
  <c r="V250" i="19"/>
  <c r="U249" i="19"/>
  <c r="V188" i="19"/>
  <c r="U187" i="19"/>
  <c r="V164" i="19"/>
  <c r="U163" i="19"/>
  <c r="V111" i="19"/>
  <c r="U110" i="19"/>
  <c r="V69" i="19"/>
  <c r="U68" i="19"/>
  <c r="V39" i="19"/>
  <c r="U38" i="19"/>
  <c r="V23" i="19"/>
  <c r="U22" i="19"/>
  <c r="V244" i="18"/>
  <c r="U243" i="18"/>
  <c r="S326" i="24"/>
  <c r="T327" i="24"/>
  <c r="S278" i="24"/>
  <c r="T279" i="24"/>
  <c r="T43" i="23"/>
  <c r="U44" i="23"/>
  <c r="Q80" i="22"/>
  <c r="G9" i="3"/>
  <c r="L25" i="4"/>
  <c r="V214" i="19"/>
  <c r="U213" i="19"/>
  <c r="V120" i="19"/>
  <c r="U119" i="19"/>
  <c r="V90" i="19"/>
  <c r="U89" i="19"/>
  <c r="V200" i="18"/>
  <c r="U199" i="18"/>
  <c r="V145" i="18"/>
  <c r="U144" i="18"/>
  <c r="V112" i="18"/>
  <c r="U111" i="18"/>
  <c r="T24" i="23"/>
  <c r="U25" i="23"/>
  <c r="T47" i="22"/>
  <c r="U48" i="22"/>
  <c r="V154" i="18"/>
  <c r="U153" i="18"/>
  <c r="T180" i="24"/>
  <c r="S179" i="24"/>
  <c r="U166" i="19"/>
  <c r="V167" i="19"/>
  <c r="S47" i="19"/>
  <c r="U165" i="18"/>
  <c r="V166" i="18"/>
  <c r="S175" i="18"/>
  <c r="V39" i="18"/>
  <c r="V46" i="18" s="1"/>
  <c r="U38" i="18"/>
  <c r="T46" i="18"/>
  <c r="N47" i="18" s="1"/>
  <c r="R34" i="18"/>
  <c r="T61" i="16"/>
  <c r="S60" i="16"/>
  <c r="P48" i="16"/>
  <c r="E20" i="3"/>
  <c r="F20" i="3" s="1"/>
  <c r="V216" i="15"/>
  <c r="U215" i="15"/>
  <c r="R225" i="15"/>
  <c r="V115" i="15"/>
  <c r="U114" i="15"/>
  <c r="S104" i="15"/>
  <c r="P55" i="15"/>
  <c r="C19" i="6" s="1"/>
  <c r="S212" i="24"/>
  <c r="T213" i="24"/>
  <c r="R79" i="23"/>
  <c r="Q31" i="22"/>
  <c r="U240" i="19"/>
  <c r="V241" i="19"/>
  <c r="N46" i="16"/>
  <c r="C20" i="3" s="1"/>
  <c r="U153" i="15"/>
  <c r="V154" i="15"/>
  <c r="V35" i="15"/>
  <c r="U34" i="15"/>
  <c r="R125" i="14"/>
  <c r="U178" i="19"/>
  <c r="V179" i="19"/>
  <c r="S216" i="18"/>
  <c r="V148" i="18"/>
  <c r="U147" i="18"/>
  <c r="U55" i="18"/>
  <c r="V56" i="18"/>
  <c r="T85" i="18"/>
  <c r="N86" i="18" s="1"/>
  <c r="U194" i="15"/>
  <c r="V195" i="15"/>
  <c r="V104" i="15"/>
  <c r="T55" i="15"/>
  <c r="N56" i="15" s="1"/>
  <c r="R85" i="18"/>
  <c r="S21" i="16"/>
  <c r="T22" i="16"/>
  <c r="T225" i="15"/>
  <c r="U182" i="15"/>
  <c r="V183" i="15"/>
  <c r="U360" i="14"/>
  <c r="T359" i="14"/>
  <c r="U301" i="14"/>
  <c r="T300" i="14"/>
  <c r="U244" i="14"/>
  <c r="T243" i="14"/>
  <c r="U187" i="14"/>
  <c r="T186" i="14"/>
  <c r="U139" i="14"/>
  <c r="T138" i="14"/>
  <c r="U84" i="14"/>
  <c r="T83" i="14"/>
  <c r="U40" i="14"/>
  <c r="T39" i="14"/>
  <c r="U151" i="13"/>
  <c r="T150" i="13"/>
  <c r="O232" i="13"/>
  <c r="C16" i="36" s="1"/>
  <c r="T377" i="14"/>
  <c r="U378" i="14"/>
  <c r="T353" i="14"/>
  <c r="U354" i="14"/>
  <c r="U247" i="14"/>
  <c r="T246" i="14"/>
  <c r="T168" i="14"/>
  <c r="U169" i="14"/>
  <c r="S62" i="14"/>
  <c r="M63" i="14" s="1"/>
  <c r="R232" i="13"/>
  <c r="G16" i="36" s="1"/>
  <c r="N89" i="12"/>
  <c r="B16" i="6" s="1"/>
  <c r="K39" i="6" s="1"/>
  <c r="U155" i="11"/>
  <c r="U40" i="19"/>
  <c r="V41" i="19"/>
  <c r="R18" i="15"/>
  <c r="U375" i="14"/>
  <c r="T374" i="14"/>
  <c r="T294" i="14"/>
  <c r="U295" i="14"/>
  <c r="U214" i="14"/>
  <c r="T213" i="14"/>
  <c r="T156" i="13"/>
  <c r="U157" i="13"/>
  <c r="N53" i="11"/>
  <c r="U28" i="15"/>
  <c r="V29" i="15"/>
  <c r="T389" i="14"/>
  <c r="U390" i="14"/>
  <c r="T341" i="14"/>
  <c r="U342" i="14"/>
  <c r="U316" i="14"/>
  <c r="T315" i="14"/>
  <c r="T204" i="14"/>
  <c r="U205" i="14"/>
  <c r="U75" i="14"/>
  <c r="T74" i="14"/>
  <c r="T43" i="14"/>
  <c r="U44" i="14"/>
  <c r="Q22" i="14"/>
  <c r="U154" i="13"/>
  <c r="T153" i="13"/>
  <c r="U48" i="13"/>
  <c r="T47" i="13"/>
  <c r="U477" i="12"/>
  <c r="T476" i="12"/>
  <c r="U421" i="12"/>
  <c r="T420" i="12"/>
  <c r="U373" i="12"/>
  <c r="T372" i="12"/>
  <c r="U315" i="12"/>
  <c r="T314" i="12"/>
  <c r="U224" i="12"/>
  <c r="T223" i="12"/>
  <c r="U176" i="12"/>
  <c r="T175" i="12"/>
  <c r="U124" i="12"/>
  <c r="T123" i="12"/>
  <c r="U77" i="12"/>
  <c r="T76" i="12"/>
  <c r="U45" i="12"/>
  <c r="T44" i="12"/>
  <c r="O14" i="12"/>
  <c r="W256" i="11"/>
  <c r="V256" i="11"/>
  <c r="U255" i="11"/>
  <c r="W232" i="11"/>
  <c r="V232" i="11"/>
  <c r="U231" i="11"/>
  <c r="W60" i="11"/>
  <c r="T96" i="11"/>
  <c r="V60" i="11"/>
  <c r="U59" i="11"/>
  <c r="V26" i="11"/>
  <c r="U25" i="11"/>
  <c r="U147" i="10"/>
  <c r="T146" i="10"/>
  <c r="U80" i="10"/>
  <c r="T79" i="10"/>
  <c r="T396" i="24"/>
  <c r="S395" i="24"/>
  <c r="T120" i="13"/>
  <c r="U121" i="13"/>
  <c r="U436" i="12"/>
  <c r="T435" i="12"/>
  <c r="U391" i="12"/>
  <c r="T390" i="12"/>
  <c r="U309" i="12"/>
  <c r="T308" i="12"/>
  <c r="U39" i="12"/>
  <c r="T38" i="12"/>
  <c r="T152" i="10"/>
  <c r="U153" i="10"/>
  <c r="U83" i="10"/>
  <c r="T82" i="10"/>
  <c r="N39" i="10"/>
  <c r="T430" i="9"/>
  <c r="U431" i="9"/>
  <c r="T406" i="9"/>
  <c r="U407" i="9"/>
  <c r="G19" i="4"/>
  <c r="N271" i="14"/>
  <c r="U51" i="13"/>
  <c r="T50" i="13"/>
  <c r="Q98" i="13"/>
  <c r="U424" i="12"/>
  <c r="T423" i="12"/>
  <c r="U388" i="12"/>
  <c r="T387" i="12"/>
  <c r="T354" i="12"/>
  <c r="U355" i="12"/>
  <c r="T296" i="12"/>
  <c r="U297" i="12"/>
  <c r="U127" i="12"/>
  <c r="T126" i="12"/>
  <c r="V28" i="11"/>
  <c r="U27" i="11"/>
  <c r="Q156" i="10"/>
  <c r="E13" i="36" s="1"/>
  <c r="T436" i="9"/>
  <c r="U437" i="9"/>
  <c r="T412" i="9"/>
  <c r="U413" i="9"/>
  <c r="U354" i="9"/>
  <c r="T353" i="9"/>
  <c r="U306" i="9"/>
  <c r="T305" i="9"/>
  <c r="U277" i="9"/>
  <c r="T276" i="9"/>
  <c r="U229" i="9"/>
  <c r="T228" i="9"/>
  <c r="U151" i="9"/>
  <c r="T150" i="9"/>
  <c r="U339" i="14"/>
  <c r="T338" i="14"/>
  <c r="T65" i="13"/>
  <c r="U66" i="13"/>
  <c r="T378" i="12"/>
  <c r="U379" i="12"/>
  <c r="T342" i="12"/>
  <c r="U343" i="12"/>
  <c r="T284" i="12"/>
  <c r="U285" i="12"/>
  <c r="U263" i="12"/>
  <c r="T262" i="12"/>
  <c r="U215" i="12"/>
  <c r="T214" i="12"/>
  <c r="U179" i="12"/>
  <c r="T178" i="12"/>
  <c r="U47" i="12"/>
  <c r="T46" i="12"/>
  <c r="U216" i="11"/>
  <c r="W69" i="11"/>
  <c r="U68" i="11"/>
  <c r="V69" i="11"/>
  <c r="R117" i="10"/>
  <c r="T418" i="9"/>
  <c r="U419" i="9"/>
  <c r="U363" i="9"/>
  <c r="T362" i="9"/>
  <c r="U315" i="9"/>
  <c r="T314" i="9"/>
  <c r="U274" i="9"/>
  <c r="T273" i="9"/>
  <c r="U226" i="9"/>
  <c r="T225" i="9"/>
  <c r="U184" i="9"/>
  <c r="T183" i="9"/>
  <c r="S213" i="9"/>
  <c r="U148" i="9"/>
  <c r="T147" i="9"/>
  <c r="T306" i="14"/>
  <c r="U307" i="14"/>
  <c r="U376" i="12"/>
  <c r="T375" i="12"/>
  <c r="U282" i="12"/>
  <c r="T281" i="12"/>
  <c r="U251" i="12"/>
  <c r="T250" i="12"/>
  <c r="U203" i="12"/>
  <c r="T202" i="12"/>
  <c r="O138" i="12"/>
  <c r="C14" i="5" s="1"/>
  <c r="T72" i="12"/>
  <c r="U73" i="12"/>
  <c r="T40" i="12"/>
  <c r="U41" i="12"/>
  <c r="W253" i="11"/>
  <c r="U252" i="11"/>
  <c r="V253" i="11"/>
  <c r="W229" i="11"/>
  <c r="U228" i="11"/>
  <c r="V229" i="11"/>
  <c r="V20" i="11"/>
  <c r="U19" i="11"/>
  <c r="T85" i="10"/>
  <c r="U86" i="10"/>
  <c r="T189" i="9"/>
  <c r="U190" i="9"/>
  <c r="T165" i="9"/>
  <c r="U166" i="9"/>
  <c r="T94" i="9"/>
  <c r="U95" i="9"/>
  <c r="T424" i="9"/>
  <c r="U425" i="9"/>
  <c r="S285" i="9"/>
  <c r="U119" i="9"/>
  <c r="T118" i="9"/>
  <c r="U89" i="9"/>
  <c r="S139" i="9"/>
  <c r="T88" i="9"/>
  <c r="U50" i="9"/>
  <c r="T49" i="9"/>
  <c r="Q131" i="8"/>
  <c r="T380" i="9"/>
  <c r="U381" i="9"/>
  <c r="T296" i="9"/>
  <c r="U297" i="9"/>
  <c r="R139" i="9"/>
  <c r="P204" i="8"/>
  <c r="E11" i="36" s="1"/>
  <c r="F11" i="36" s="1"/>
  <c r="T42" i="8"/>
  <c r="S42" i="8"/>
  <c r="T38" i="8"/>
  <c r="S38" i="8"/>
  <c r="T34" i="8"/>
  <c r="S34" i="8"/>
  <c r="T30" i="8"/>
  <c r="S30" i="8"/>
  <c r="T26" i="8"/>
  <c r="S26" i="8"/>
  <c r="T643" i="7"/>
  <c r="S642" i="7"/>
  <c r="T582" i="7"/>
  <c r="S581" i="7"/>
  <c r="T368" i="9"/>
  <c r="U369" i="9"/>
  <c r="T320" i="9"/>
  <c r="U321" i="9"/>
  <c r="S101" i="8"/>
  <c r="S587" i="7"/>
  <c r="T588" i="7"/>
  <c r="S539" i="7"/>
  <c r="T540" i="7"/>
  <c r="S512" i="7"/>
  <c r="T513" i="7"/>
  <c r="S506" i="7"/>
  <c r="T507" i="7"/>
  <c r="P459" i="7"/>
  <c r="P337" i="7"/>
  <c r="T131" i="8"/>
  <c r="S575" i="7"/>
  <c r="T576" i="7"/>
  <c r="T486" i="7"/>
  <c r="S485" i="7"/>
  <c r="T471" i="7"/>
  <c r="S470" i="7"/>
  <c r="T447" i="7"/>
  <c r="S446" i="7"/>
  <c r="T363" i="7"/>
  <c r="S362" i="7"/>
  <c r="T281" i="7"/>
  <c r="S280" i="7"/>
  <c r="T158" i="7"/>
  <c r="S157" i="7"/>
  <c r="T146" i="7"/>
  <c r="S145" i="7"/>
  <c r="T134" i="7"/>
  <c r="S133" i="7"/>
  <c r="P185" i="7"/>
  <c r="T62" i="7"/>
  <c r="S61" i="7"/>
  <c r="T54" i="7"/>
  <c r="S53" i="7"/>
  <c r="T44" i="7"/>
  <c r="S43" i="7"/>
  <c r="S25" i="33" l="1"/>
  <c r="M26" i="33" s="1"/>
  <c r="P27" i="33"/>
  <c r="W79" i="32"/>
  <c r="T27" i="29"/>
  <c r="I18" i="3" s="1"/>
  <c r="D14" i="2"/>
  <c r="R157" i="11"/>
  <c r="F15" i="3"/>
  <c r="O218" i="11"/>
  <c r="B15" i="3"/>
  <c r="V52" i="11"/>
  <c r="T33" i="24"/>
  <c r="U79" i="23"/>
  <c r="B9" i="4"/>
  <c r="M9" i="4" s="1"/>
  <c r="L26" i="36"/>
  <c r="F18" i="4"/>
  <c r="Q271" i="12"/>
  <c r="Q333" i="12"/>
  <c r="N158" i="10"/>
  <c r="B13" i="36"/>
  <c r="N450" i="9"/>
  <c r="B12" i="36"/>
  <c r="F12" i="36"/>
  <c r="S19" i="8"/>
  <c r="M20" i="8" s="1"/>
  <c r="O32" i="36"/>
  <c r="M11" i="36"/>
  <c r="B92" i="36" s="1"/>
  <c r="D11" i="36"/>
  <c r="O33" i="2"/>
  <c r="M11" i="2"/>
  <c r="B93" i="2" s="1"/>
  <c r="D11" i="2"/>
  <c r="T19" i="8"/>
  <c r="N20" i="8" s="1"/>
  <c r="O32" i="3"/>
  <c r="D12" i="3"/>
  <c r="M12" i="3"/>
  <c r="B92" i="3" s="1"/>
  <c r="L26" i="37"/>
  <c r="M10" i="37"/>
  <c r="B91" i="37" s="1"/>
  <c r="M12" i="16"/>
  <c r="N12" i="16"/>
  <c r="P13" i="16"/>
  <c r="S13" i="16"/>
  <c r="F17" i="5"/>
  <c r="Q215" i="9"/>
  <c r="D19" i="6"/>
  <c r="U34" i="23"/>
  <c r="T100" i="7"/>
  <c r="U138" i="12"/>
  <c r="P13" i="17"/>
  <c r="E16" i="3"/>
  <c r="D16" i="2"/>
  <c r="N234" i="13"/>
  <c r="B16" i="36"/>
  <c r="P374" i="24"/>
  <c r="F20" i="36"/>
  <c r="P47" i="18"/>
  <c r="G23" i="6"/>
  <c r="O39" i="36"/>
  <c r="M20" i="36"/>
  <c r="B99" i="36" s="1"/>
  <c r="V55" i="15"/>
  <c r="P56" i="15" s="1"/>
  <c r="U55" i="15"/>
  <c r="F19" i="6" s="1"/>
  <c r="U442" i="14"/>
  <c r="I17" i="36" s="1"/>
  <c r="O17" i="36" s="1"/>
  <c r="T442" i="14"/>
  <c r="H17" i="36" s="1"/>
  <c r="E16" i="4"/>
  <c r="F16" i="4" s="1"/>
  <c r="M339" i="7"/>
  <c r="M708" i="7"/>
  <c r="B10" i="36"/>
  <c r="T337" i="7"/>
  <c r="I12" i="4" s="1"/>
  <c r="R606" i="7"/>
  <c r="B17" i="36"/>
  <c r="Q64" i="14"/>
  <c r="N523" i="12"/>
  <c r="Q93" i="12"/>
  <c r="R252" i="18"/>
  <c r="U125" i="14"/>
  <c r="G15" i="5" s="1"/>
  <c r="R38" i="36"/>
  <c r="E19" i="2"/>
  <c r="F19" i="2" s="1"/>
  <c r="T46" i="16"/>
  <c r="N47" i="16" s="1"/>
  <c r="S63" i="16"/>
  <c r="M64" i="16" s="1"/>
  <c r="R218" i="11"/>
  <c r="N205" i="8"/>
  <c r="G11" i="36"/>
  <c r="G26" i="36" s="1"/>
  <c r="S206" i="8"/>
  <c r="H11" i="36"/>
  <c r="E13" i="3"/>
  <c r="F13" i="3" s="1"/>
  <c r="V96" i="11"/>
  <c r="G13" i="5" s="1"/>
  <c r="P708" i="7"/>
  <c r="E10" i="36"/>
  <c r="Q443" i="14"/>
  <c r="E17" i="36"/>
  <c r="R299" i="19"/>
  <c r="E21" i="36"/>
  <c r="F21" i="36" s="1"/>
  <c r="Q524" i="12"/>
  <c r="E15" i="36"/>
  <c r="V85" i="18"/>
  <c r="P86" i="18" s="1"/>
  <c r="C26" i="36"/>
  <c r="D15" i="36"/>
  <c r="S11" i="17"/>
  <c r="M12" i="17" s="1"/>
  <c r="V174" i="15"/>
  <c r="P175" i="15" s="1"/>
  <c r="D14" i="5"/>
  <c r="T56" i="22"/>
  <c r="H9" i="3" s="1"/>
  <c r="N9" i="3" s="1"/>
  <c r="Q126" i="14"/>
  <c r="T14" i="16"/>
  <c r="T28" i="16"/>
  <c r="R176" i="15"/>
  <c r="P252" i="24"/>
  <c r="P253" i="24"/>
  <c r="T138" i="12"/>
  <c r="F14" i="5" s="1"/>
  <c r="D18" i="6"/>
  <c r="U117" i="10"/>
  <c r="O118" i="10" s="1"/>
  <c r="I119" i="10" s="1"/>
  <c r="U264" i="19"/>
  <c r="O265" i="19" s="1"/>
  <c r="E22" i="2"/>
  <c r="F22" i="2" s="1"/>
  <c r="T524" i="24"/>
  <c r="I10" i="3" s="1"/>
  <c r="U62" i="14"/>
  <c r="O63" i="14" s="1"/>
  <c r="Q454" i="12"/>
  <c r="E11" i="4"/>
  <c r="P373" i="24"/>
  <c r="P608" i="7"/>
  <c r="V124" i="18"/>
  <c r="I20" i="4" s="1"/>
  <c r="U85" i="18"/>
  <c r="U87" i="18" s="1"/>
  <c r="U250" i="18"/>
  <c r="C22" i="5"/>
  <c r="T521" i="12"/>
  <c r="U521" i="12"/>
  <c r="U448" i="9"/>
  <c r="S482" i="7"/>
  <c r="S606" i="7" s="1"/>
  <c r="T483" i="7"/>
  <c r="T606" i="7" s="1"/>
  <c r="S185" i="7"/>
  <c r="F10" i="5" s="1"/>
  <c r="T459" i="7"/>
  <c r="N460" i="7" s="1"/>
  <c r="S337" i="7"/>
  <c r="H12" i="4" s="1"/>
  <c r="S100" i="7"/>
  <c r="S102" i="7" s="1"/>
  <c r="T185" i="7"/>
  <c r="G10" i="5" s="1"/>
  <c r="C28" i="6"/>
  <c r="V216" i="18"/>
  <c r="P217" i="18" s="1"/>
  <c r="T232" i="13"/>
  <c r="U232" i="13"/>
  <c r="U276" i="11"/>
  <c r="O277" i="11" s="1"/>
  <c r="V297" i="19"/>
  <c r="U297" i="19"/>
  <c r="V276" i="11"/>
  <c r="I14" i="2" s="1"/>
  <c r="V264" i="19"/>
  <c r="P265" i="19" s="1"/>
  <c r="T451" i="12"/>
  <c r="T454" i="12" s="1"/>
  <c r="G19" i="6"/>
  <c r="O56" i="15"/>
  <c r="G15" i="6"/>
  <c r="P53" i="11"/>
  <c r="G14" i="5"/>
  <c r="O139" i="12"/>
  <c r="G9" i="6"/>
  <c r="O35" i="23"/>
  <c r="I22" i="3"/>
  <c r="U218" i="11"/>
  <c r="H15" i="3"/>
  <c r="O217" i="11"/>
  <c r="C25" i="4"/>
  <c r="D9" i="4"/>
  <c r="T46" i="8"/>
  <c r="Q119" i="10"/>
  <c r="E13" i="2"/>
  <c r="F13" i="2" s="1"/>
  <c r="E19" i="5"/>
  <c r="O41" i="2"/>
  <c r="M22" i="2"/>
  <c r="B101" i="2" s="1"/>
  <c r="G11" i="6"/>
  <c r="O227" i="15"/>
  <c r="B18" i="2"/>
  <c r="I19" i="4"/>
  <c r="S459" i="7"/>
  <c r="M460" i="7" s="1"/>
  <c r="T82" i="9"/>
  <c r="T271" i="14"/>
  <c r="P461" i="7"/>
  <c r="E11" i="3"/>
  <c r="F11" i="3" s="1"/>
  <c r="N41" i="10"/>
  <c r="B14" i="3"/>
  <c r="F14" i="3" s="1"/>
  <c r="U157" i="11"/>
  <c r="H15" i="4"/>
  <c r="O156" i="11"/>
  <c r="Q80" i="32"/>
  <c r="G22" i="3"/>
  <c r="T104" i="8"/>
  <c r="I13" i="4"/>
  <c r="M19" i="2"/>
  <c r="B99" i="2" s="1"/>
  <c r="O39" i="2"/>
  <c r="E12" i="5"/>
  <c r="N274" i="14"/>
  <c r="B17" i="3"/>
  <c r="D17" i="3" s="1"/>
  <c r="V225" i="15"/>
  <c r="R227" i="15"/>
  <c r="E18" i="2"/>
  <c r="P31" i="2"/>
  <c r="R31" i="2" s="1"/>
  <c r="N9" i="2"/>
  <c r="E18" i="5"/>
  <c r="T167" i="8"/>
  <c r="I11" i="2"/>
  <c r="G11" i="3"/>
  <c r="T39" i="10"/>
  <c r="L33" i="5"/>
  <c r="N33" i="5" s="1"/>
  <c r="J16" i="5"/>
  <c r="V250" i="18"/>
  <c r="I20" i="36" s="1"/>
  <c r="O20" i="36" s="1"/>
  <c r="T251" i="24"/>
  <c r="M14" i="4"/>
  <c r="B94" i="4" s="1"/>
  <c r="O34" i="4"/>
  <c r="T268" i="12"/>
  <c r="T216" i="14"/>
  <c r="N220" i="14" s="1"/>
  <c r="U216" i="18"/>
  <c r="O217" i="18" s="1"/>
  <c r="U47" i="19"/>
  <c r="U56" i="22"/>
  <c r="S46" i="28"/>
  <c r="M47" i="28" s="1"/>
  <c r="E22" i="6"/>
  <c r="U82" i="9"/>
  <c r="N219" i="14"/>
  <c r="B17" i="4"/>
  <c r="U325" i="14"/>
  <c r="O40" i="3"/>
  <c r="M22" i="3"/>
  <c r="B100" i="3" s="1"/>
  <c r="O35" i="2"/>
  <c r="M13" i="2"/>
  <c r="B95" i="2" s="1"/>
  <c r="M10" i="4"/>
  <c r="O30" i="4"/>
  <c r="D10" i="4"/>
  <c r="M11" i="3"/>
  <c r="B91" i="3" s="1"/>
  <c r="O31" i="3"/>
  <c r="F14" i="4"/>
  <c r="Q272" i="14"/>
  <c r="M12" i="4"/>
  <c r="B92" i="4" s="1"/>
  <c r="O32" i="4"/>
  <c r="P206" i="8"/>
  <c r="M205" i="8"/>
  <c r="G13" i="2"/>
  <c r="D11" i="6"/>
  <c r="P102" i="7"/>
  <c r="G23" i="4"/>
  <c r="Q234" i="13"/>
  <c r="E9" i="3"/>
  <c r="S251" i="24"/>
  <c r="R55" i="31"/>
  <c r="P103" i="8"/>
  <c r="M102" i="8"/>
  <c r="E13" i="4"/>
  <c r="F13" i="4" s="1"/>
  <c r="M17" i="2"/>
  <c r="B98" i="2" s="1"/>
  <c r="O38" i="2"/>
  <c r="V175" i="18"/>
  <c r="P176" i="18" s="1"/>
  <c r="T392" i="9"/>
  <c r="N393" i="9" s="1"/>
  <c r="O35" i="4"/>
  <c r="M15" i="4"/>
  <c r="B95" i="4" s="1"/>
  <c r="F15" i="4"/>
  <c r="U202" i="19"/>
  <c r="O203" i="19" s="1"/>
  <c r="R46" i="28"/>
  <c r="L47" i="28" s="1"/>
  <c r="U52" i="11"/>
  <c r="T325" i="14"/>
  <c r="N330" i="14" s="1"/>
  <c r="U92" i="19"/>
  <c r="M16" i="4"/>
  <c r="B96" i="4" s="1"/>
  <c r="O36" i="4"/>
  <c r="F17" i="3"/>
  <c r="S103" i="8"/>
  <c r="H13" i="4"/>
  <c r="T139" i="9"/>
  <c r="N140" i="9" s="1"/>
  <c r="T213" i="9"/>
  <c r="Q158" i="10"/>
  <c r="T448" i="9"/>
  <c r="R87" i="18"/>
  <c r="D19" i="5"/>
  <c r="E9" i="4"/>
  <c r="G21" i="3"/>
  <c r="S524" i="24"/>
  <c r="M525" i="24" s="1"/>
  <c r="O126" i="18"/>
  <c r="B20" i="4"/>
  <c r="D20" i="4" s="1"/>
  <c r="S166" i="8"/>
  <c r="H11" i="2"/>
  <c r="P133" i="8"/>
  <c r="M132" i="8"/>
  <c r="E12" i="3"/>
  <c r="F12" i="3" s="1"/>
  <c r="S10" i="30"/>
  <c r="G21" i="6"/>
  <c r="M8" i="30"/>
  <c r="Q450" i="9"/>
  <c r="Q326" i="14"/>
  <c r="F17" i="2"/>
  <c r="O38" i="3"/>
  <c r="M20" i="3"/>
  <c r="B98" i="3" s="1"/>
  <c r="D15" i="4"/>
  <c r="T134" i="8"/>
  <c r="I12" i="3"/>
  <c r="W276" i="11"/>
  <c r="U213" i="9"/>
  <c r="T285" i="9"/>
  <c r="Q100" i="13"/>
  <c r="E16" i="2"/>
  <c r="F16" i="2" s="1"/>
  <c r="W96" i="11"/>
  <c r="U225" i="15"/>
  <c r="O226" i="15" s="1"/>
  <c r="G21" i="2"/>
  <c r="E15" i="5"/>
  <c r="O80" i="23"/>
  <c r="P105" i="15"/>
  <c r="E16" i="5"/>
  <c r="E26" i="6"/>
  <c r="T372" i="24"/>
  <c r="O9" i="2"/>
  <c r="S81" i="32"/>
  <c r="E22" i="3"/>
  <c r="F22" i="3" s="1"/>
  <c r="E10" i="5"/>
  <c r="M608" i="7"/>
  <c r="B10" i="2"/>
  <c r="F10" i="2" s="1"/>
  <c r="S46" i="8"/>
  <c r="P30" i="16"/>
  <c r="E19" i="4"/>
  <c r="F19" i="4" s="1"/>
  <c r="T330" i="12"/>
  <c r="V158" i="11"/>
  <c r="I15" i="4"/>
  <c r="P156" i="11"/>
  <c r="O39" i="3"/>
  <c r="M21" i="3"/>
  <c r="B99" i="3" s="1"/>
  <c r="S48" i="16"/>
  <c r="H20" i="3"/>
  <c r="T63" i="16"/>
  <c r="R177" i="18"/>
  <c r="E21" i="3"/>
  <c r="F21" i="3" s="1"/>
  <c r="M528" i="24"/>
  <c r="B10" i="3"/>
  <c r="D10" i="3" s="1"/>
  <c r="S55" i="31"/>
  <c r="M56" i="31" s="1"/>
  <c r="W45" i="32"/>
  <c r="Q46" i="32" s="1"/>
  <c r="Q141" i="9"/>
  <c r="D12" i="5"/>
  <c r="R278" i="11"/>
  <c r="E14" i="2"/>
  <c r="F14" i="2" s="1"/>
  <c r="T62" i="14"/>
  <c r="B22" i="5"/>
  <c r="B5" i="1" s="1"/>
  <c r="I5" i="1" s="1"/>
  <c r="R9" i="30"/>
  <c r="F21" i="6"/>
  <c r="V79" i="32"/>
  <c r="W82" i="32" s="1"/>
  <c r="S706" i="7"/>
  <c r="H10" i="36" s="1"/>
  <c r="U156" i="10"/>
  <c r="I13" i="36" s="1"/>
  <c r="O13" i="36" s="1"/>
  <c r="T98" i="13"/>
  <c r="U268" i="12"/>
  <c r="R145" i="19"/>
  <c r="E23" i="4"/>
  <c r="F23" i="4" s="1"/>
  <c r="T11" i="17"/>
  <c r="I20" i="2" s="1"/>
  <c r="V47" i="19"/>
  <c r="P48" i="19" s="1"/>
  <c r="U143" i="19"/>
  <c r="O144" i="19" s="1"/>
  <c r="V202" i="19"/>
  <c r="P203" i="19" s="1"/>
  <c r="T31" i="22"/>
  <c r="H9" i="4" s="1"/>
  <c r="T34" i="23"/>
  <c r="T134" i="24"/>
  <c r="G21" i="4"/>
  <c r="R24" i="35"/>
  <c r="T207" i="8"/>
  <c r="P166" i="8"/>
  <c r="M165" i="8"/>
  <c r="E11" i="2"/>
  <c r="U271" i="14"/>
  <c r="R98" i="11"/>
  <c r="T125" i="14"/>
  <c r="V92" i="19"/>
  <c r="P93" i="19" s="1"/>
  <c r="Q36" i="23"/>
  <c r="D9" i="6"/>
  <c r="T80" i="22"/>
  <c r="N82" i="22" s="1"/>
  <c r="S47" i="32"/>
  <c r="E21" i="4"/>
  <c r="F21" i="4" s="1"/>
  <c r="N101" i="7"/>
  <c r="C27" i="2"/>
  <c r="O43" i="4"/>
  <c r="M23" i="4"/>
  <c r="B103" i="4" s="1"/>
  <c r="D11" i="3"/>
  <c r="D13" i="2"/>
  <c r="M13" i="3"/>
  <c r="B93" i="3" s="1"/>
  <c r="O33" i="3"/>
  <c r="D17" i="2"/>
  <c r="F18" i="3"/>
  <c r="O41" i="4"/>
  <c r="M21" i="4"/>
  <c r="B101" i="4" s="1"/>
  <c r="T89" i="12"/>
  <c r="R54" i="11"/>
  <c r="D15" i="6"/>
  <c r="Q217" i="14"/>
  <c r="E17" i="4"/>
  <c r="O48" i="28"/>
  <c r="D17" i="6"/>
  <c r="V45" i="32"/>
  <c r="O105" i="15"/>
  <c r="R106" i="15"/>
  <c r="D16" i="5"/>
  <c r="U175" i="18"/>
  <c r="O176" i="18" s="1"/>
  <c r="U392" i="9"/>
  <c r="O393" i="9" s="1"/>
  <c r="I394" i="9" s="1"/>
  <c r="T156" i="10"/>
  <c r="R126" i="18"/>
  <c r="E20" i="4"/>
  <c r="S134" i="24"/>
  <c r="V75" i="34"/>
  <c r="S36" i="31"/>
  <c r="S24" i="35"/>
  <c r="P97" i="11"/>
  <c r="R204" i="19"/>
  <c r="E23" i="3"/>
  <c r="F23" i="3" s="1"/>
  <c r="Q41" i="10"/>
  <c r="P188" i="7"/>
  <c r="D10" i="5"/>
  <c r="N132" i="8"/>
  <c r="G12" i="3"/>
  <c r="P339" i="7"/>
  <c r="E12" i="4"/>
  <c r="F12" i="4" s="1"/>
  <c r="U139" i="9"/>
  <c r="U285" i="9"/>
  <c r="U451" i="12"/>
  <c r="N29" i="16"/>
  <c r="U96" i="11"/>
  <c r="V107" i="15"/>
  <c r="G16" i="5"/>
  <c r="D20" i="3"/>
  <c r="U174" i="15"/>
  <c r="U46" i="18"/>
  <c r="S372" i="24"/>
  <c r="T79" i="23"/>
  <c r="E17" i="6"/>
  <c r="S27" i="29"/>
  <c r="R77" i="34"/>
  <c r="E22" i="4"/>
  <c r="N83" i="9"/>
  <c r="Q84" i="9"/>
  <c r="D13" i="6"/>
  <c r="N102" i="8"/>
  <c r="G13" i="4"/>
  <c r="U39" i="10"/>
  <c r="U89" i="12"/>
  <c r="U330" i="12"/>
  <c r="N332" i="12"/>
  <c r="B16" i="3"/>
  <c r="O39" i="4"/>
  <c r="M19" i="4"/>
  <c r="B99" i="4" s="1"/>
  <c r="R48" i="18"/>
  <c r="R218" i="18"/>
  <c r="E21" i="2"/>
  <c r="E20" i="5"/>
  <c r="R49" i="19"/>
  <c r="O48" i="19"/>
  <c r="D26" i="6"/>
  <c r="M376" i="24"/>
  <c r="B11" i="4"/>
  <c r="O77" i="34"/>
  <c r="B22" i="4"/>
  <c r="S75" i="8"/>
  <c r="F11" i="5"/>
  <c r="T76" i="8"/>
  <c r="M74" i="8"/>
  <c r="N165" i="8"/>
  <c r="G11" i="2"/>
  <c r="M12" i="2"/>
  <c r="B94" i="2" s="1"/>
  <c r="O34" i="2"/>
  <c r="S133" i="8"/>
  <c r="H12" i="3"/>
  <c r="G12" i="2"/>
  <c r="T706" i="7"/>
  <c r="I10" i="36" s="1"/>
  <c r="O10" i="36" s="1"/>
  <c r="T117" i="10"/>
  <c r="N453" i="12"/>
  <c r="B15" i="2"/>
  <c r="D15" i="2" s="1"/>
  <c r="U98" i="13"/>
  <c r="U216" i="14"/>
  <c r="G23" i="3"/>
  <c r="O29" i="4"/>
  <c r="S28" i="16"/>
  <c r="U124" i="18"/>
  <c r="O218" i="18"/>
  <c r="B21" i="2"/>
  <c r="D21" i="2" s="1"/>
  <c r="C25" i="3"/>
  <c r="V143" i="19"/>
  <c r="U31" i="22"/>
  <c r="P525" i="24"/>
  <c r="P526" i="24"/>
  <c r="E10" i="3"/>
  <c r="U75" i="34"/>
  <c r="R36" i="31"/>
  <c r="D22" i="3"/>
  <c r="D12" i="4"/>
  <c r="Q394" i="9"/>
  <c r="E12" i="2"/>
  <c r="F12" i="2" s="1"/>
  <c r="V219" i="11"/>
  <c r="I15" i="3"/>
  <c r="P217" i="11"/>
  <c r="U80" i="22"/>
  <c r="O82" i="22" s="1"/>
  <c r="D18" i="3"/>
  <c r="B28" i="6"/>
  <c r="B4" i="1" s="1"/>
  <c r="I4" i="1" s="1"/>
  <c r="D14" i="4"/>
  <c r="D16" i="4"/>
  <c r="D12" i="2"/>
  <c r="M9" i="3"/>
  <c r="O29" i="3"/>
  <c r="O42" i="3"/>
  <c r="M23" i="3"/>
  <c r="B102" i="3" s="1"/>
  <c r="O37" i="2"/>
  <c r="M16" i="2"/>
  <c r="B97" i="2" s="1"/>
  <c r="M18" i="4"/>
  <c r="B98" i="4" s="1"/>
  <c r="O38" i="4"/>
  <c r="D21" i="3"/>
  <c r="N32" i="29" l="1"/>
  <c r="T29" i="29"/>
  <c r="O34" i="3"/>
  <c r="M15" i="3"/>
  <c r="B94" i="3" s="1"/>
  <c r="D15" i="3"/>
  <c r="F11" i="4"/>
  <c r="F10" i="3"/>
  <c r="U82" i="23"/>
  <c r="U37" i="23"/>
  <c r="N58" i="22"/>
  <c r="O34" i="36"/>
  <c r="M13" i="36"/>
  <c r="B94" i="36" s="1"/>
  <c r="D13" i="36"/>
  <c r="F13" i="36"/>
  <c r="M12" i="36"/>
  <c r="B93" i="36" s="1"/>
  <c r="O33" i="36"/>
  <c r="D12" i="36"/>
  <c r="J4" i="1"/>
  <c r="V58" i="15"/>
  <c r="U57" i="15"/>
  <c r="M186" i="7"/>
  <c r="S188" i="7"/>
  <c r="M187" i="7"/>
  <c r="S65" i="16"/>
  <c r="N35" i="23"/>
  <c r="T103" i="7"/>
  <c r="H19" i="2"/>
  <c r="N19" i="2" s="1"/>
  <c r="M101" i="7"/>
  <c r="F11" i="6"/>
  <c r="J11" i="6" s="1"/>
  <c r="S13" i="17"/>
  <c r="H20" i="2"/>
  <c r="B26" i="36"/>
  <c r="B9" i="1" s="1"/>
  <c r="I9" i="1" s="1"/>
  <c r="D16" i="36"/>
  <c r="M16" i="36"/>
  <c r="B96" i="36" s="1"/>
  <c r="O36" i="36"/>
  <c r="F16" i="36"/>
  <c r="P29" i="3"/>
  <c r="R29" i="3" s="1"/>
  <c r="U48" i="18"/>
  <c r="F23" i="6"/>
  <c r="F21" i="2"/>
  <c r="O31" i="36"/>
  <c r="M10" i="36"/>
  <c r="B91" i="36" s="1"/>
  <c r="N338" i="7"/>
  <c r="F10" i="36"/>
  <c r="D10" i="36"/>
  <c r="M17" i="36"/>
  <c r="B97" i="36" s="1"/>
  <c r="F17" i="36"/>
  <c r="O37" i="36"/>
  <c r="D17" i="36"/>
  <c r="B25" i="3"/>
  <c r="B7" i="1" s="1"/>
  <c r="I7" i="1" s="1"/>
  <c r="F17" i="4"/>
  <c r="O128" i="14"/>
  <c r="U127" i="14"/>
  <c r="G19" i="5"/>
  <c r="K19" i="5" s="1"/>
  <c r="I20" i="3"/>
  <c r="T49" i="16"/>
  <c r="U252" i="18"/>
  <c r="H20" i="36"/>
  <c r="P32" i="36"/>
  <c r="R32" i="36" s="1"/>
  <c r="N11" i="36"/>
  <c r="T158" i="10"/>
  <c r="H13" i="36"/>
  <c r="P125" i="18"/>
  <c r="I18" i="4"/>
  <c r="O18" i="4" s="1"/>
  <c r="P31" i="36"/>
  <c r="R31" i="36" s="1"/>
  <c r="N10" i="36"/>
  <c r="O449" i="9"/>
  <c r="I450" i="9" s="1"/>
  <c r="I12" i="36"/>
  <c r="O12" i="36" s="1"/>
  <c r="T450" i="9"/>
  <c r="H12" i="36"/>
  <c r="N17" i="36"/>
  <c r="P37" i="36"/>
  <c r="P298" i="19"/>
  <c r="I21" i="36"/>
  <c r="O21" i="36" s="1"/>
  <c r="O298" i="19"/>
  <c r="H21" i="36"/>
  <c r="O233" i="13"/>
  <c r="I16" i="36"/>
  <c r="O16" i="36" s="1"/>
  <c r="T234" i="13"/>
  <c r="H16" i="36"/>
  <c r="O522" i="12"/>
  <c r="I15" i="36"/>
  <c r="E26" i="36"/>
  <c r="F15" i="36"/>
  <c r="N522" i="12"/>
  <c r="H15" i="36"/>
  <c r="G27" i="36"/>
  <c r="D26" i="36"/>
  <c r="T141" i="12"/>
  <c r="I13" i="2"/>
  <c r="O13" i="2" s="1"/>
  <c r="N139" i="12"/>
  <c r="U142" i="12"/>
  <c r="U266" i="19"/>
  <c r="H22" i="2"/>
  <c r="P41" i="2" s="1"/>
  <c r="R41" i="2" s="1"/>
  <c r="S339" i="7"/>
  <c r="T340" i="7"/>
  <c r="M338" i="7"/>
  <c r="J23" i="6"/>
  <c r="V88" i="18"/>
  <c r="E28" i="6"/>
  <c r="E29" i="6" s="1"/>
  <c r="F19" i="5"/>
  <c r="J19" i="5" s="1"/>
  <c r="O86" i="18"/>
  <c r="V99" i="11"/>
  <c r="N525" i="24"/>
  <c r="U120" i="10"/>
  <c r="D22" i="5"/>
  <c r="D23" i="5" s="1"/>
  <c r="H14" i="2"/>
  <c r="N14" i="2" s="1"/>
  <c r="P277" i="11"/>
  <c r="U235" i="13"/>
  <c r="F24" i="6"/>
  <c r="S27" i="33"/>
  <c r="T524" i="12"/>
  <c r="G18" i="6"/>
  <c r="K18" i="6" s="1"/>
  <c r="U278" i="11"/>
  <c r="G25" i="4"/>
  <c r="G26" i="4" s="1"/>
  <c r="N452" i="12"/>
  <c r="I22" i="2"/>
  <c r="O22" i="2" s="1"/>
  <c r="V267" i="19"/>
  <c r="H15" i="2"/>
  <c r="N15" i="2" s="1"/>
  <c r="E22" i="5"/>
  <c r="E23" i="5" s="1"/>
  <c r="O251" i="18"/>
  <c r="I21" i="2"/>
  <c r="O21" i="2" s="1"/>
  <c r="U525" i="12"/>
  <c r="N449" i="9"/>
  <c r="T189" i="7"/>
  <c r="I11" i="3"/>
  <c r="O11" i="3" s="1"/>
  <c r="N186" i="7"/>
  <c r="N233" i="13"/>
  <c r="N157" i="10"/>
  <c r="V300" i="19"/>
  <c r="U299" i="19"/>
  <c r="V279" i="11"/>
  <c r="G25" i="3"/>
  <c r="G26" i="3" s="1"/>
  <c r="R38" i="31"/>
  <c r="F22" i="6"/>
  <c r="L37" i="31"/>
  <c r="N12" i="3"/>
  <c r="P32" i="3"/>
  <c r="R32" i="3" s="1"/>
  <c r="M22" i="4"/>
  <c r="B102" i="4" s="1"/>
  <c r="O42" i="4"/>
  <c r="U334" i="12"/>
  <c r="I16" i="3"/>
  <c r="O331" i="12"/>
  <c r="U455" i="12"/>
  <c r="I15" i="2"/>
  <c r="O452" i="12"/>
  <c r="V47" i="32"/>
  <c r="H21" i="4"/>
  <c r="T14" i="17"/>
  <c r="N12" i="17"/>
  <c r="S708" i="7"/>
  <c r="M707" i="7"/>
  <c r="T333" i="12"/>
  <c r="H16" i="3"/>
  <c r="N331" i="12"/>
  <c r="B89" i="3"/>
  <c r="O15" i="3"/>
  <c r="M21" i="2"/>
  <c r="B100" i="2" s="1"/>
  <c r="O40" i="2"/>
  <c r="S30" i="16"/>
  <c r="H19" i="4"/>
  <c r="U101" i="13"/>
  <c r="I16" i="2"/>
  <c r="O99" i="13"/>
  <c r="F22" i="4"/>
  <c r="U288" i="9"/>
  <c r="I13" i="3"/>
  <c r="O286" i="9"/>
  <c r="I287" i="9" s="1"/>
  <c r="S27" i="35"/>
  <c r="G25" i="6"/>
  <c r="M25" i="35"/>
  <c r="I9" i="4"/>
  <c r="O34" i="22"/>
  <c r="B90" i="4"/>
  <c r="M15" i="2"/>
  <c r="B96" i="2" s="1"/>
  <c r="O36" i="2"/>
  <c r="G27" i="2"/>
  <c r="J11" i="5"/>
  <c r="L28" i="5"/>
  <c r="N28" i="5" s="1"/>
  <c r="O31" i="4"/>
  <c r="M11" i="4"/>
  <c r="B91" i="4" s="1"/>
  <c r="O35" i="3"/>
  <c r="M16" i="3"/>
  <c r="B95" i="3" s="1"/>
  <c r="D16" i="3"/>
  <c r="U42" i="10"/>
  <c r="I14" i="3"/>
  <c r="O40" i="10"/>
  <c r="I41" i="10" s="1"/>
  <c r="U176" i="15"/>
  <c r="H18" i="4"/>
  <c r="O175" i="15"/>
  <c r="U98" i="11"/>
  <c r="F13" i="5"/>
  <c r="O97" i="11"/>
  <c r="U142" i="9"/>
  <c r="G12" i="5"/>
  <c r="S39" i="31"/>
  <c r="G22" i="6"/>
  <c r="P46" i="32"/>
  <c r="F11" i="2"/>
  <c r="E27" i="2"/>
  <c r="R26" i="35"/>
  <c r="F25" i="6"/>
  <c r="L25" i="35"/>
  <c r="T137" i="24"/>
  <c r="G10" i="6"/>
  <c r="N135" i="24"/>
  <c r="U145" i="19"/>
  <c r="H23" i="4"/>
  <c r="T100" i="13"/>
  <c r="H16" i="2"/>
  <c r="J21" i="6"/>
  <c r="L44" i="6"/>
  <c r="N44" i="6" s="1"/>
  <c r="S608" i="7"/>
  <c r="H10" i="2"/>
  <c r="M607" i="7"/>
  <c r="O15" i="4"/>
  <c r="O32" i="2"/>
  <c r="M10" i="2"/>
  <c r="B27" i="2"/>
  <c r="B8" i="1" s="1"/>
  <c r="I8" i="1" s="1"/>
  <c r="J8" i="1" s="1"/>
  <c r="D10" i="2"/>
  <c r="N99" i="13"/>
  <c r="O12" i="3"/>
  <c r="P33" i="2"/>
  <c r="R33" i="2" s="1"/>
  <c r="N11" i="2"/>
  <c r="S526" i="24"/>
  <c r="S525" i="24"/>
  <c r="H10" i="3"/>
  <c r="N34" i="22"/>
  <c r="T215" i="9"/>
  <c r="H14" i="4"/>
  <c r="N214" i="9"/>
  <c r="U94" i="19"/>
  <c r="F20" i="5"/>
  <c r="O93" i="19"/>
  <c r="U204" i="19"/>
  <c r="H23" i="3"/>
  <c r="T394" i="9"/>
  <c r="H12" i="2"/>
  <c r="S252" i="24"/>
  <c r="S253" i="24"/>
  <c r="F9" i="5"/>
  <c r="M252" i="24"/>
  <c r="K13" i="5"/>
  <c r="U327" i="14"/>
  <c r="I17" i="2"/>
  <c r="O330" i="14"/>
  <c r="U49" i="19"/>
  <c r="F26" i="6"/>
  <c r="V253" i="18"/>
  <c r="P251" i="18"/>
  <c r="V228" i="15"/>
  <c r="I18" i="2"/>
  <c r="P226" i="15"/>
  <c r="O140" i="9"/>
  <c r="I141" i="9" s="1"/>
  <c r="D11" i="4"/>
  <c r="S461" i="7"/>
  <c r="H11" i="3"/>
  <c r="O20" i="4"/>
  <c r="T49" i="8"/>
  <c r="G12" i="6"/>
  <c r="N47" i="8"/>
  <c r="U451" i="9"/>
  <c r="O22" i="3"/>
  <c r="K14" i="5"/>
  <c r="K15" i="5"/>
  <c r="J19" i="6"/>
  <c r="L42" i="6"/>
  <c r="N42" i="6" s="1"/>
  <c r="U218" i="14"/>
  <c r="I17" i="4"/>
  <c r="O220" i="14"/>
  <c r="S374" i="24"/>
  <c r="S373" i="24"/>
  <c r="H11" i="4"/>
  <c r="M373" i="24"/>
  <c r="M135" i="24"/>
  <c r="S136" i="24"/>
  <c r="F10" i="6"/>
  <c r="U177" i="18"/>
  <c r="H21" i="3"/>
  <c r="V95" i="19"/>
  <c r="G20" i="5"/>
  <c r="N9" i="4"/>
  <c r="P29" i="4"/>
  <c r="R29" i="4" s="1"/>
  <c r="U77" i="34"/>
  <c r="H22" i="4"/>
  <c r="T709" i="7"/>
  <c r="N707" i="7"/>
  <c r="U94" i="12"/>
  <c r="G16" i="6"/>
  <c r="O90" i="12"/>
  <c r="F20" i="4"/>
  <c r="V146" i="19"/>
  <c r="I23" i="4"/>
  <c r="U126" i="18"/>
  <c r="H20" i="4"/>
  <c r="B25" i="4"/>
  <c r="B6" i="1" s="1"/>
  <c r="I6" i="1" s="1"/>
  <c r="U444" i="14"/>
  <c r="O447" i="14"/>
  <c r="F16" i="3"/>
  <c r="O47" i="18"/>
  <c r="O76" i="34"/>
  <c r="T81" i="23"/>
  <c r="N80" i="23"/>
  <c r="V78" i="34"/>
  <c r="I22" i="4"/>
  <c r="P76" i="34"/>
  <c r="O125" i="18"/>
  <c r="U395" i="9"/>
  <c r="I12" i="2"/>
  <c r="T93" i="12"/>
  <c r="F16" i="6"/>
  <c r="N90" i="12"/>
  <c r="T28" i="33"/>
  <c r="G24" i="6"/>
  <c r="N26" i="33"/>
  <c r="U273" i="14"/>
  <c r="I17" i="3"/>
  <c r="O275" i="14"/>
  <c r="T36" i="23"/>
  <c r="F9" i="6"/>
  <c r="V50" i="19"/>
  <c r="G26" i="6"/>
  <c r="U159" i="10"/>
  <c r="O157" i="10"/>
  <c r="I158" i="10" s="1"/>
  <c r="T64" i="14"/>
  <c r="F18" i="6"/>
  <c r="N63" i="14"/>
  <c r="M65" i="14" s="1"/>
  <c r="W48" i="32"/>
  <c r="I21" i="4"/>
  <c r="T66" i="16"/>
  <c r="I19" i="2"/>
  <c r="N64" i="16"/>
  <c r="M29" i="16"/>
  <c r="P80" i="32"/>
  <c r="T287" i="9"/>
  <c r="H13" i="3"/>
  <c r="N286" i="9"/>
  <c r="T141" i="9"/>
  <c r="F12" i="5"/>
  <c r="T326" i="14"/>
  <c r="H17" i="2"/>
  <c r="V178" i="18"/>
  <c r="I21" i="3"/>
  <c r="E25" i="3"/>
  <c r="F9" i="3"/>
  <c r="O14" i="2"/>
  <c r="O37" i="4"/>
  <c r="M17" i="4"/>
  <c r="B97" i="4" s="1"/>
  <c r="D17" i="4"/>
  <c r="M37" i="31"/>
  <c r="U218" i="18"/>
  <c r="H21" i="2"/>
  <c r="F18" i="2"/>
  <c r="O36" i="3"/>
  <c r="M17" i="3"/>
  <c r="B96" i="3" s="1"/>
  <c r="F15" i="2"/>
  <c r="K23" i="6"/>
  <c r="N15" i="4"/>
  <c r="P35" i="4"/>
  <c r="R35" i="4" s="1"/>
  <c r="V127" i="18"/>
  <c r="V219" i="18"/>
  <c r="K10" i="5"/>
  <c r="T462" i="7"/>
  <c r="L31" i="5"/>
  <c r="N31" i="5" s="1"/>
  <c r="J14" i="5"/>
  <c r="T119" i="10"/>
  <c r="H13" i="2"/>
  <c r="S28" i="29"/>
  <c r="H18" i="3"/>
  <c r="N18" i="3" s="1"/>
  <c r="M32" i="29"/>
  <c r="K16" i="5"/>
  <c r="S58" i="31"/>
  <c r="G18" i="5"/>
  <c r="U216" i="9"/>
  <c r="I14" i="4"/>
  <c r="O214" i="9"/>
  <c r="I215" i="9" s="1"/>
  <c r="M20" i="4"/>
  <c r="B100" i="4" s="1"/>
  <c r="O40" i="4"/>
  <c r="N13" i="4"/>
  <c r="P33" i="4"/>
  <c r="R33" i="4" s="1"/>
  <c r="U54" i="11"/>
  <c r="F15" i="6"/>
  <c r="O20" i="3"/>
  <c r="S49" i="28"/>
  <c r="G17" i="6"/>
  <c r="T217" i="14"/>
  <c r="H17" i="4"/>
  <c r="T609" i="7"/>
  <c r="I10" i="2"/>
  <c r="N607" i="7"/>
  <c r="O11" i="2"/>
  <c r="O13" i="4"/>
  <c r="T272" i="14"/>
  <c r="H17" i="3"/>
  <c r="N275" i="14"/>
  <c r="O19" i="4"/>
  <c r="M18" i="2"/>
  <c r="D18" i="2"/>
  <c r="K11" i="6"/>
  <c r="N118" i="10"/>
  <c r="P34" i="3"/>
  <c r="R34" i="3" s="1"/>
  <c r="N15" i="3"/>
  <c r="P32" i="4"/>
  <c r="R32" i="4" s="1"/>
  <c r="N12" i="4"/>
  <c r="O10" i="3"/>
  <c r="K15" i="6"/>
  <c r="L27" i="5"/>
  <c r="N27" i="5" s="1"/>
  <c r="J10" i="5"/>
  <c r="K19" i="6"/>
  <c r="T65" i="14"/>
  <c r="O53" i="11"/>
  <c r="D28" i="6"/>
  <c r="T126" i="14"/>
  <c r="F15" i="5"/>
  <c r="N128" i="14"/>
  <c r="V205" i="19"/>
  <c r="I23" i="3"/>
  <c r="T443" i="14"/>
  <c r="N447" i="14"/>
  <c r="U272" i="12"/>
  <c r="I16" i="4"/>
  <c r="O269" i="12"/>
  <c r="V81" i="32"/>
  <c r="H22" i="3"/>
  <c r="O30" i="3"/>
  <c r="M10" i="3"/>
  <c r="B90" i="3" s="1"/>
  <c r="N20" i="3"/>
  <c r="P38" i="3"/>
  <c r="R38" i="3" s="1"/>
  <c r="S48" i="8"/>
  <c r="F12" i="6"/>
  <c r="M47" i="8"/>
  <c r="D22" i="4"/>
  <c r="T375" i="24"/>
  <c r="I11" i="4"/>
  <c r="N373" i="24"/>
  <c r="U227" i="15"/>
  <c r="H18" i="2"/>
  <c r="N18" i="2" s="1"/>
  <c r="K21" i="6"/>
  <c r="E25" i="4"/>
  <c r="F9" i="4"/>
  <c r="R48" i="28"/>
  <c r="F17" i="6"/>
  <c r="R57" i="31"/>
  <c r="F18" i="5"/>
  <c r="L56" i="31"/>
  <c r="P144" i="19"/>
  <c r="O10" i="4"/>
  <c r="V177" i="15"/>
  <c r="U85" i="9"/>
  <c r="G13" i="6"/>
  <c r="O83" i="9"/>
  <c r="I9" i="3"/>
  <c r="O58" i="22"/>
  <c r="T271" i="12"/>
  <c r="H16" i="4"/>
  <c r="N269" i="12"/>
  <c r="T254" i="24"/>
  <c r="G9" i="5"/>
  <c r="N252" i="24"/>
  <c r="T41" i="10"/>
  <c r="H14" i="3"/>
  <c r="N14" i="3" s="1"/>
  <c r="N40" i="10"/>
  <c r="O18" i="3"/>
  <c r="M14" i="3"/>
  <c r="D14" i="3"/>
  <c r="T84" i="9"/>
  <c r="F13" i="6"/>
  <c r="T31" i="16"/>
  <c r="V49" i="18"/>
  <c r="K9" i="6"/>
  <c r="T527" i="24"/>
  <c r="L47" i="6"/>
  <c r="N47" i="6" s="1"/>
  <c r="J24" i="6"/>
  <c r="V55" i="11"/>
  <c r="O12" i="4"/>
  <c r="J6" i="1" l="1"/>
  <c r="D25" i="3"/>
  <c r="P39" i="2"/>
  <c r="R39" i="2" s="1"/>
  <c r="L34" i="6"/>
  <c r="N34" i="6" s="1"/>
  <c r="R37" i="36"/>
  <c r="J11" i="1"/>
  <c r="P39" i="36"/>
  <c r="R39" i="36" s="1"/>
  <c r="N20" i="36"/>
  <c r="P34" i="36"/>
  <c r="R34" i="36" s="1"/>
  <c r="N13" i="36"/>
  <c r="P33" i="36"/>
  <c r="R33" i="36" s="1"/>
  <c r="N12" i="36"/>
  <c r="P40" i="36"/>
  <c r="R40" i="36" s="1"/>
  <c r="N21" i="36"/>
  <c r="P36" i="36"/>
  <c r="R36" i="36" s="1"/>
  <c r="N16" i="36"/>
  <c r="H26" i="36"/>
  <c r="P35" i="36"/>
  <c r="R35" i="36" s="1"/>
  <c r="N15" i="36"/>
  <c r="I26" i="36"/>
  <c r="O15" i="36"/>
  <c r="F9" i="1"/>
  <c r="E27" i="36"/>
  <c r="F26" i="36"/>
  <c r="L46" i="6"/>
  <c r="N46" i="6" s="1"/>
  <c r="N22" i="2"/>
  <c r="L35" i="5"/>
  <c r="N35" i="5" s="1"/>
  <c r="F5" i="1"/>
  <c r="H5" i="1" s="1"/>
  <c r="P36" i="2"/>
  <c r="R36" i="2" s="1"/>
  <c r="D25" i="4"/>
  <c r="K13" i="6"/>
  <c r="N17" i="4"/>
  <c r="P37" i="4"/>
  <c r="R37" i="4" s="1"/>
  <c r="P34" i="2"/>
  <c r="R34" i="2" s="1"/>
  <c r="N12" i="2"/>
  <c r="P34" i="4"/>
  <c r="R34" i="4" s="1"/>
  <c r="N14" i="4"/>
  <c r="O9" i="4"/>
  <c r="I25" i="4"/>
  <c r="R23" i="4" s="1"/>
  <c r="B43" i="4" s="1"/>
  <c r="O21" i="3"/>
  <c r="L29" i="5"/>
  <c r="N29" i="5" s="1"/>
  <c r="J12" i="5"/>
  <c r="O19" i="2"/>
  <c r="J16" i="6"/>
  <c r="L39" i="6"/>
  <c r="N39" i="6" s="1"/>
  <c r="P40" i="4"/>
  <c r="R40" i="4" s="1"/>
  <c r="N20" i="4"/>
  <c r="K20" i="5"/>
  <c r="L33" i="6"/>
  <c r="N33" i="6" s="1"/>
  <c r="J10" i="6"/>
  <c r="N11" i="4"/>
  <c r="P31" i="4"/>
  <c r="R31" i="4" s="1"/>
  <c r="O17" i="4"/>
  <c r="L26" i="5"/>
  <c r="N26" i="5" s="1"/>
  <c r="F22" i="5"/>
  <c r="J9" i="5"/>
  <c r="L36" i="5"/>
  <c r="N36" i="5" s="1"/>
  <c r="J20" i="5"/>
  <c r="B92" i="2"/>
  <c r="M27" i="2"/>
  <c r="K10" i="6"/>
  <c r="D27" i="2"/>
  <c r="O14" i="3"/>
  <c r="O13" i="3"/>
  <c r="O16" i="2"/>
  <c r="M25" i="3"/>
  <c r="O15" i="2"/>
  <c r="G22" i="5"/>
  <c r="N20" i="5" s="1"/>
  <c r="B36" i="5" s="1"/>
  <c r="K9" i="5"/>
  <c r="O16" i="4"/>
  <c r="J15" i="6"/>
  <c r="L38" i="6"/>
  <c r="N38" i="6" s="1"/>
  <c r="P35" i="2"/>
  <c r="R35" i="2" s="1"/>
  <c r="N13" i="2"/>
  <c r="E26" i="3"/>
  <c r="F25" i="3"/>
  <c r="F7" i="1"/>
  <c r="P33" i="3"/>
  <c r="R33" i="3" s="1"/>
  <c r="N13" i="3"/>
  <c r="P35" i="3"/>
  <c r="R35" i="3" s="1"/>
  <c r="N16" i="3"/>
  <c r="F6" i="1"/>
  <c r="H6" i="1" s="1"/>
  <c r="F25" i="4"/>
  <c r="E26" i="4"/>
  <c r="N22" i="3"/>
  <c r="P40" i="3"/>
  <c r="R40" i="3" s="1"/>
  <c r="F4" i="1"/>
  <c r="D29" i="6"/>
  <c r="P36" i="3"/>
  <c r="R36" i="3" s="1"/>
  <c r="N17" i="3"/>
  <c r="J17" i="6"/>
  <c r="L40" i="6"/>
  <c r="N40" i="6" s="1"/>
  <c r="O10" i="2"/>
  <c r="I27" i="2"/>
  <c r="R17" i="2" s="1"/>
  <c r="B38" i="2" s="1"/>
  <c r="J18" i="6"/>
  <c r="L41" i="6"/>
  <c r="N41" i="6" s="1"/>
  <c r="K26" i="6"/>
  <c r="K24" i="6"/>
  <c r="P30" i="4"/>
  <c r="R30" i="4" s="1"/>
  <c r="N10" i="4"/>
  <c r="K12" i="6"/>
  <c r="P31" i="3"/>
  <c r="R31" i="3" s="1"/>
  <c r="N11" i="3"/>
  <c r="O17" i="2"/>
  <c r="P42" i="3"/>
  <c r="R42" i="3" s="1"/>
  <c r="N23" i="3"/>
  <c r="P32" i="2"/>
  <c r="R32" i="2" s="1"/>
  <c r="N10" i="2"/>
  <c r="H27" i="2"/>
  <c r="B28" i="2" s="1"/>
  <c r="N23" i="4"/>
  <c r="P43" i="4"/>
  <c r="R43" i="4" s="1"/>
  <c r="F27" i="2"/>
  <c r="F8" i="1"/>
  <c r="H8" i="1" s="1"/>
  <c r="E28" i="2"/>
  <c r="K22" i="6"/>
  <c r="P38" i="4"/>
  <c r="R38" i="4" s="1"/>
  <c r="N18" i="4"/>
  <c r="G28" i="2"/>
  <c r="M25" i="4"/>
  <c r="K25" i="6"/>
  <c r="N21" i="4"/>
  <c r="P41" i="4"/>
  <c r="R41" i="4" s="1"/>
  <c r="L34" i="5"/>
  <c r="N34" i="5" s="1"/>
  <c r="J18" i="5"/>
  <c r="O23" i="3"/>
  <c r="L32" i="6"/>
  <c r="N32" i="6" s="1"/>
  <c r="J9" i="6"/>
  <c r="F28" i="6"/>
  <c r="P37" i="2"/>
  <c r="R37" i="2" s="1"/>
  <c r="N16" i="2"/>
  <c r="J25" i="6"/>
  <c r="L48" i="6"/>
  <c r="N48" i="6" s="1"/>
  <c r="K12" i="5"/>
  <c r="O16" i="3"/>
  <c r="G28" i="6"/>
  <c r="N13" i="6" s="1"/>
  <c r="B36" i="6" s="1"/>
  <c r="K18" i="5"/>
  <c r="L36" i="6"/>
  <c r="N36" i="6" s="1"/>
  <c r="J13" i="6"/>
  <c r="I25" i="3"/>
  <c r="R23" i="3" s="1"/>
  <c r="B42" i="3" s="1"/>
  <c r="O9" i="3"/>
  <c r="K17" i="6"/>
  <c r="P36" i="4"/>
  <c r="R36" i="4" s="1"/>
  <c r="N16" i="4"/>
  <c r="O11" i="4"/>
  <c r="L35" i="6"/>
  <c r="N35" i="6" s="1"/>
  <c r="J12" i="6"/>
  <c r="L32" i="5"/>
  <c r="N32" i="5" s="1"/>
  <c r="J15" i="5"/>
  <c r="O14" i="4"/>
  <c r="P40" i="2"/>
  <c r="R40" i="2" s="1"/>
  <c r="N21" i="2"/>
  <c r="N17" i="2"/>
  <c r="P38" i="2"/>
  <c r="R38" i="2" s="1"/>
  <c r="O21" i="4"/>
  <c r="O17" i="3"/>
  <c r="O12" i="2"/>
  <c r="O22" i="4"/>
  <c r="O23" i="4"/>
  <c r="K16" i="6"/>
  <c r="P42" i="4"/>
  <c r="R42" i="4" s="1"/>
  <c r="N22" i="4"/>
  <c r="H25" i="4"/>
  <c r="P39" i="3"/>
  <c r="R39" i="3" s="1"/>
  <c r="N21" i="3"/>
  <c r="O18" i="2"/>
  <c r="L49" i="6"/>
  <c r="N49" i="6" s="1"/>
  <c r="J26" i="6"/>
  <c r="N10" i="3"/>
  <c r="P30" i="3"/>
  <c r="R30" i="3" s="1"/>
  <c r="H25" i="3"/>
  <c r="J13" i="5"/>
  <c r="L30" i="5"/>
  <c r="N30" i="5" s="1"/>
  <c r="N19" i="4"/>
  <c r="P39" i="4"/>
  <c r="R39" i="4" s="1"/>
  <c r="L45" i="6"/>
  <c r="N45" i="6" s="1"/>
  <c r="J22" i="6"/>
  <c r="H7" i="1" l="1"/>
  <c r="G6" i="1"/>
  <c r="K6" i="1" s="1"/>
  <c r="H4" i="1"/>
  <c r="G4" i="1"/>
  <c r="K4" i="1" s="1"/>
  <c r="R21" i="36"/>
  <c r="B40" i="36" s="1"/>
  <c r="R10" i="36"/>
  <c r="B31" i="36" s="1"/>
  <c r="R20" i="36"/>
  <c r="B39" i="36" s="1"/>
  <c r="R13" i="36"/>
  <c r="B34" i="36" s="1"/>
  <c r="R17" i="36"/>
  <c r="B37" i="36" s="1"/>
  <c r="R23" i="36"/>
  <c r="B42" i="36" s="1"/>
  <c r="R18" i="36"/>
  <c r="R19" i="36"/>
  <c r="B38" i="36" s="1"/>
  <c r="R22" i="36"/>
  <c r="B41" i="36" s="1"/>
  <c r="R16" i="36"/>
  <c r="B36" i="36" s="1"/>
  <c r="R9" i="36"/>
  <c r="R24" i="36"/>
  <c r="B43" i="36" s="1"/>
  <c r="R12" i="36"/>
  <c r="B33" i="36" s="1"/>
  <c r="R14" i="36"/>
  <c r="R11" i="36"/>
  <c r="B32" i="36" s="1"/>
  <c r="C27" i="36"/>
  <c r="I27" i="36"/>
  <c r="O26" i="36"/>
  <c r="G8" i="1"/>
  <c r="H9" i="1"/>
  <c r="R15" i="36"/>
  <c r="B35" i="36" s="1"/>
  <c r="B27" i="36"/>
  <c r="C9" i="1"/>
  <c r="D9" i="1" s="1"/>
  <c r="H27" i="36"/>
  <c r="N26" i="36"/>
  <c r="N18" i="5"/>
  <c r="B34" i="5" s="1"/>
  <c r="C28" i="2"/>
  <c r="R9" i="3"/>
  <c r="B29" i="3" s="1"/>
  <c r="R17" i="4"/>
  <c r="B37" i="4" s="1"/>
  <c r="R14" i="4"/>
  <c r="B34" i="4" s="1"/>
  <c r="R9" i="4"/>
  <c r="B29" i="4" s="1"/>
  <c r="R12" i="2"/>
  <c r="B34" i="2" s="1"/>
  <c r="N9" i="5"/>
  <c r="N12" i="5"/>
  <c r="B29" i="5" s="1"/>
  <c r="R18" i="2"/>
  <c r="R15" i="2"/>
  <c r="B36" i="2" s="1"/>
  <c r="R22" i="4"/>
  <c r="B42" i="4" s="1"/>
  <c r="R21" i="4"/>
  <c r="B41" i="4" s="1"/>
  <c r="R11" i="4"/>
  <c r="B31" i="4" s="1"/>
  <c r="R16" i="4"/>
  <c r="B36" i="4" s="1"/>
  <c r="R17" i="3"/>
  <c r="B36" i="3" s="1"/>
  <c r="R16" i="3"/>
  <c r="B35" i="3" s="1"/>
  <c r="R10" i="2"/>
  <c r="B32" i="2" s="1"/>
  <c r="R19" i="2"/>
  <c r="B39" i="2" s="1"/>
  <c r="N17" i="6"/>
  <c r="B40" i="6" s="1"/>
  <c r="N16" i="6"/>
  <c r="B39" i="6" s="1"/>
  <c r="N22" i="6"/>
  <c r="B45" i="6" s="1"/>
  <c r="N12" i="6"/>
  <c r="B35" i="6" s="1"/>
  <c r="N26" i="6"/>
  <c r="B49" i="6" s="1"/>
  <c r="N25" i="3"/>
  <c r="C7" i="1"/>
  <c r="D7" i="1" s="1"/>
  <c r="H26" i="3"/>
  <c r="J28" i="6"/>
  <c r="F29" i="6"/>
  <c r="C4" i="1"/>
  <c r="D4" i="1" s="1"/>
  <c r="B29" i="6"/>
  <c r="H26" i="4"/>
  <c r="C6" i="1"/>
  <c r="D6" i="1" s="1"/>
  <c r="N25" i="4"/>
  <c r="B26" i="3"/>
  <c r="B26" i="5"/>
  <c r="F23" i="5"/>
  <c r="C5" i="1"/>
  <c r="D5" i="1" s="1"/>
  <c r="J22" i="5"/>
  <c r="B23" i="5"/>
  <c r="N27" i="2"/>
  <c r="C8" i="1"/>
  <c r="D8" i="1" s="1"/>
  <c r="H28" i="2"/>
  <c r="O25" i="3"/>
  <c r="I26" i="3"/>
  <c r="B41" i="3"/>
  <c r="R19" i="3"/>
  <c r="B37" i="3" s="1"/>
  <c r="R22" i="3"/>
  <c r="B40" i="3" s="1"/>
  <c r="R20" i="3"/>
  <c r="B38" i="3" s="1"/>
  <c r="R10" i="3"/>
  <c r="B30" i="3" s="1"/>
  <c r="R18" i="3"/>
  <c r="R15" i="3"/>
  <c r="B34" i="3" s="1"/>
  <c r="R12" i="3"/>
  <c r="B32" i="3" s="1"/>
  <c r="C26" i="3"/>
  <c r="R11" i="3"/>
  <c r="B31" i="3" s="1"/>
  <c r="N25" i="6"/>
  <c r="B48" i="6" s="1"/>
  <c r="N24" i="6"/>
  <c r="B47" i="6" s="1"/>
  <c r="B26" i="4"/>
  <c r="R13" i="3"/>
  <c r="B33" i="3" s="1"/>
  <c r="N10" i="6"/>
  <c r="B33" i="6" s="1"/>
  <c r="O25" i="4"/>
  <c r="I26" i="4"/>
  <c r="R15" i="4"/>
  <c r="B35" i="4" s="1"/>
  <c r="R12" i="4"/>
  <c r="B32" i="4" s="1"/>
  <c r="R19" i="4"/>
  <c r="B39" i="4" s="1"/>
  <c r="R18" i="4"/>
  <c r="B38" i="4" s="1"/>
  <c r="R13" i="4"/>
  <c r="B33" i="4" s="1"/>
  <c r="C26" i="4"/>
  <c r="R10" i="4"/>
  <c r="B30" i="4" s="1"/>
  <c r="R20" i="4"/>
  <c r="B40" i="4" s="1"/>
  <c r="G29" i="6"/>
  <c r="K28" i="6"/>
  <c r="N14" i="6"/>
  <c r="B37" i="6" s="1"/>
  <c r="N20" i="6"/>
  <c r="B43" i="6" s="1"/>
  <c r="N11" i="6"/>
  <c r="B34" i="6" s="1"/>
  <c r="N21" i="6"/>
  <c r="B44" i="6" s="1"/>
  <c r="N15" i="6"/>
  <c r="B38" i="6" s="1"/>
  <c r="C29" i="6"/>
  <c r="N19" i="6"/>
  <c r="B42" i="6" s="1"/>
  <c r="N9" i="6"/>
  <c r="N23" i="6"/>
  <c r="B46" i="6" s="1"/>
  <c r="N18" i="6"/>
  <c r="B41" i="6" s="1"/>
  <c r="I28" i="2"/>
  <c r="R24" i="2"/>
  <c r="B43" i="2" s="1"/>
  <c r="R23" i="2"/>
  <c r="B42" i="2" s="1"/>
  <c r="O27" i="2"/>
  <c r="R25" i="2"/>
  <c r="B44" i="2" s="1"/>
  <c r="R9" i="2"/>
  <c r="R11" i="2"/>
  <c r="B33" i="2" s="1"/>
  <c r="R21" i="2"/>
  <c r="B40" i="2" s="1"/>
  <c r="R22" i="2"/>
  <c r="B41" i="2" s="1"/>
  <c r="R13" i="2"/>
  <c r="B35" i="2" s="1"/>
  <c r="R14" i="2"/>
  <c r="G23" i="5"/>
  <c r="K22" i="5"/>
  <c r="N11" i="5"/>
  <c r="B28" i="5" s="1"/>
  <c r="N19" i="5"/>
  <c r="B35" i="5" s="1"/>
  <c r="C23" i="5"/>
  <c r="N15" i="5"/>
  <c r="B32" i="5" s="1"/>
  <c r="N10" i="5"/>
  <c r="B27" i="5" s="1"/>
  <c r="N16" i="5"/>
  <c r="B33" i="5" s="1"/>
  <c r="N13" i="5"/>
  <c r="B30" i="5" s="1"/>
  <c r="N14" i="5"/>
  <c r="B31" i="5" s="1"/>
  <c r="R16" i="2"/>
  <c r="B37" i="2" s="1"/>
  <c r="R14" i="3"/>
  <c r="R21" i="3"/>
  <c r="B39" i="3" s="1"/>
  <c r="K8" i="1" l="1"/>
  <c r="G11" i="1"/>
  <c r="G28" i="1" s="1"/>
  <c r="B30" i="36"/>
  <c r="B44" i="36" s="1"/>
  <c r="R26" i="36"/>
  <c r="R25" i="3"/>
  <c r="B37" i="5"/>
  <c r="B43" i="3"/>
  <c r="R25" i="4"/>
  <c r="B44" i="4"/>
  <c r="B31" i="2"/>
  <c r="B45" i="2" s="1"/>
  <c r="R27" i="2"/>
  <c r="B32" i="6"/>
  <c r="B50" i="6" s="1"/>
  <c r="N28" i="6"/>
  <c r="N22" i="5"/>
  <c r="K11" i="1" l="1"/>
</calcChain>
</file>

<file path=xl/sharedStrings.xml><?xml version="1.0" encoding="utf-8"?>
<sst xmlns="http://schemas.openxmlformats.org/spreadsheetml/2006/main" count="15043" uniqueCount="3946">
  <si>
    <t>SO le 23/04/2025</t>
  </si>
  <si>
    <t xml:space="preserve">maj le </t>
  </si>
  <si>
    <t xml:space="preserve">ACHATS </t>
  </si>
  <si>
    <t>VENTES / PA</t>
  </si>
  <si>
    <t>% ventes</t>
  </si>
  <si>
    <t>STOCK RESTANT</t>
  </si>
  <si>
    <t>sur ACHATS</t>
  </si>
  <si>
    <t xml:space="preserve">PE23 </t>
  </si>
  <si>
    <t>H23</t>
  </si>
  <si>
    <t>PE24</t>
  </si>
  <si>
    <t>H24</t>
  </si>
  <si>
    <t>PE25</t>
  </si>
  <si>
    <t>maj le</t>
  </si>
  <si>
    <t xml:space="preserve">MARIKA CAP FERRET - STOCK BOUTIQUE </t>
  </si>
  <si>
    <t>MARIKA by SO CAP FERRET - STOCK BOUTIQUE</t>
  </si>
  <si>
    <t>ACHATS</t>
  </si>
  <si>
    <t>COEFF VENTE MOYEN</t>
  </si>
  <si>
    <t xml:space="preserve">VALORISATION STOCK </t>
  </si>
  <si>
    <t>TOTAL VENDU</t>
  </si>
  <si>
    <t>nbre pièces</t>
  </si>
  <si>
    <t>PRIX MOYEN HT / pièce</t>
  </si>
  <si>
    <t>COLLECTION / MARQUES</t>
  </si>
  <si>
    <t>PA HT TOTAL</t>
  </si>
  <si>
    <t>Pvte TTC TOTAL</t>
  </si>
  <si>
    <t>PA HT</t>
  </si>
  <si>
    <t>% / PA HT</t>
  </si>
  <si>
    <t>Pvte TTC</t>
  </si>
  <si>
    <t>P TTC promo</t>
  </si>
  <si>
    <t xml:space="preserve">VENTES PA HT / ACHATS HT </t>
  </si>
  <si>
    <t>VENTES TTC / Pvte achat TTC</t>
  </si>
  <si>
    <t>PE25 - Marque / Ventes TTC totales</t>
  </si>
  <si>
    <t>PE25 ANTHOLOGY</t>
  </si>
  <si>
    <t>PE25 BELLEROSE</t>
  </si>
  <si>
    <t>PE25 CAMPOMAGGI</t>
  </si>
  <si>
    <t>PE25 DIEGA</t>
  </si>
  <si>
    <t>PE25 FLOOR</t>
  </si>
  <si>
    <t>PE25 L BRAS</t>
  </si>
  <si>
    <t>PE25 MALIPARMI</t>
  </si>
  <si>
    <t>PE25 NIU</t>
  </si>
  <si>
    <t>PE25 OTTOD'AME</t>
  </si>
  <si>
    <t>PE25 POMANDERE</t>
  </si>
  <si>
    <t>PE25 POST &amp; CO</t>
  </si>
  <si>
    <t>PE25 SEVEN</t>
  </si>
  <si>
    <t>PE25 V DE VINSTER</t>
  </si>
  <si>
    <t>H24 - VENTES HT / ACHATS HT</t>
  </si>
  <si>
    <t>ATTENTION : VALEURS FIGEES (COPIE / COLLE)</t>
  </si>
  <si>
    <t>H24 - Marque / Ventes TTC totales</t>
  </si>
  <si>
    <t>H24 - MALIPARMI</t>
  </si>
  <si>
    <t>H24 - BELLEROSE</t>
  </si>
  <si>
    <t>H24 - POMANDERE</t>
  </si>
  <si>
    <t>H24 - BASH</t>
  </si>
  <si>
    <t>H24 - DIEGA</t>
  </si>
  <si>
    <t>H24 - L BRAS</t>
  </si>
  <si>
    <t>H24 - SEVEN</t>
  </si>
  <si>
    <t>H24 - OTTOD'AME</t>
  </si>
  <si>
    <t>H24 - UNIVERSEL</t>
  </si>
  <si>
    <t>H24 - THE NEW SOCIETY</t>
  </si>
  <si>
    <t>H24 - ANTHOLOGY</t>
  </si>
  <si>
    <t>H24 - V de VINSTER</t>
  </si>
  <si>
    <t>H24 - ATTIC &amp; BARN</t>
  </si>
  <si>
    <t>H24 - CAMPOMAGGI</t>
  </si>
  <si>
    <t>H24 - POST &amp; CO</t>
  </si>
  <si>
    <t>PE23 - L BRAS</t>
  </si>
  <si>
    <t>PE23 - MKT</t>
  </si>
  <si>
    <t>PE23 - MALIPARMI</t>
  </si>
  <si>
    <t>PE23 - DIEGA</t>
  </si>
  <si>
    <t>PE23 - BASH</t>
  </si>
  <si>
    <t>PE23 - BELLEROSE</t>
  </si>
  <si>
    <t>PE23 - RIVECOUR</t>
  </si>
  <si>
    <t>PE23 - ATTIC &amp; BARN</t>
  </si>
  <si>
    <t>PE23 - POMANDERE</t>
  </si>
  <si>
    <t>PE23 - VANNERIE D'AILLEURS</t>
  </si>
  <si>
    <t>PE23 - V de VINSTER</t>
  </si>
  <si>
    <t>PE23 - OTTOD'AME</t>
  </si>
  <si>
    <t>PE23 - CAMPOMAGGI</t>
  </si>
  <si>
    <t>PE23 - TRUE NY</t>
  </si>
  <si>
    <t>PE23 - SEVEN</t>
  </si>
  <si>
    <t>PE23 - PREMIATA</t>
  </si>
  <si>
    <t>PE23 - FAUNE</t>
  </si>
  <si>
    <t>PE23 - POST &amp; CO</t>
  </si>
  <si>
    <t>H24 - FLOOR</t>
  </si>
  <si>
    <t>H24 - MALIPARMI (&gt; )</t>
  </si>
  <si>
    <t>H24 - PARIENTE</t>
  </si>
  <si>
    <t>PE24 - Marque / Ventes TTC totales</t>
  </si>
  <si>
    <t>PE24 - ANTHOLOGY</t>
  </si>
  <si>
    <t>PE24 - ATTIC &amp; BARN (dépôt vente)</t>
  </si>
  <si>
    <t>PE24 - BASH</t>
  </si>
  <si>
    <t>PE24 - BELLEROSE</t>
  </si>
  <si>
    <t>PE24 - CAMPOMAGGI</t>
  </si>
  <si>
    <t>PE24 - DIEGA</t>
  </si>
  <si>
    <t>PE24 - L BRAS</t>
  </si>
  <si>
    <t>PE24 - OTTOD'AME</t>
  </si>
  <si>
    <t>PE24 - POMANDERE</t>
  </si>
  <si>
    <t>PE24 - POST &amp; CO</t>
  </si>
  <si>
    <t>PE24 - SEVEN</t>
  </si>
  <si>
    <t>PE24 - THE NEW SOCIETY</t>
  </si>
  <si>
    <t>PE24 - UNIVERSEL</t>
  </si>
  <si>
    <t>PE24 - V de VINSTER</t>
  </si>
  <si>
    <t>PE24 - VENTES HT / ACHATS HT</t>
  </si>
  <si>
    <t>PE24 - MALIPARMI</t>
  </si>
  <si>
    <t>PE24 - ATTIC &amp; BARN</t>
  </si>
  <si>
    <t>INSTAGRAM : mise en avant</t>
  </si>
  <si>
    <t>H23 - Marque / Ventes TTC totales</t>
  </si>
  <si>
    <t>H23 - BASH</t>
  </si>
  <si>
    <t>H23 - BELLEROSE</t>
  </si>
  <si>
    <t>H23 - CAMPOMAGGI</t>
  </si>
  <si>
    <t>H23 - DIEGA</t>
  </si>
  <si>
    <t>H23 - L BRAS</t>
  </si>
  <si>
    <t>H23 - MALIPARMI</t>
  </si>
  <si>
    <t>H23 - OTTOD'AME</t>
  </si>
  <si>
    <t>H23 - POMANDERE</t>
  </si>
  <si>
    <t>H23 - RIVECOUR</t>
  </si>
  <si>
    <t>H23 - SEVEN</t>
  </si>
  <si>
    <t>H23 - V de VINSTER</t>
  </si>
  <si>
    <t>H23 - VENTES HT / ACHATS HT</t>
  </si>
  <si>
    <t>PE23 - Marque / Ventes TTC totales</t>
  </si>
  <si>
    <t>PE23 - VENTES HT / ACHATS HT</t>
  </si>
  <si>
    <t>FOURNISSEUR</t>
  </si>
  <si>
    <t>COLLECTION</t>
  </si>
  <si>
    <t>LIVRAISON DATE</t>
  </si>
  <si>
    <t>REF</t>
  </si>
  <si>
    <t>DESIGNATION</t>
  </si>
  <si>
    <t>COULEUR</t>
  </si>
  <si>
    <t>MATIERE</t>
  </si>
  <si>
    <t>FORME</t>
  </si>
  <si>
    <t>PA</t>
  </si>
  <si>
    <t>Pvte</t>
  </si>
  <si>
    <t>P promo</t>
  </si>
  <si>
    <t xml:space="preserve">Qté commandée </t>
  </si>
  <si>
    <t>PA TOTAL</t>
  </si>
  <si>
    <t>Pvte TOTAL</t>
  </si>
  <si>
    <t>Qté en stock</t>
  </si>
  <si>
    <t>VALORISATION STOCK PA / Pvte</t>
  </si>
  <si>
    <t>Qté vendue</t>
  </si>
  <si>
    <t>TOTAL VENDU PA / Pvte / P promo</t>
  </si>
  <si>
    <t>T0</t>
  </si>
  <si>
    <t>T1</t>
  </si>
  <si>
    <t>T2</t>
  </si>
  <si>
    <t>T3</t>
  </si>
  <si>
    <t>T4</t>
  </si>
  <si>
    <t>TU</t>
  </si>
  <si>
    <t>T24</t>
  </si>
  <si>
    <t>T25</t>
  </si>
  <si>
    <t>T26</t>
  </si>
  <si>
    <t>T27</t>
  </si>
  <si>
    <t>T28</t>
  </si>
  <si>
    <t>T29</t>
  </si>
  <si>
    <t>T30</t>
  </si>
  <si>
    <t>T31</t>
  </si>
  <si>
    <t>BELLEROSE</t>
  </si>
  <si>
    <t>H22</t>
  </si>
  <si>
    <t>ANNIE F2134</t>
  </si>
  <si>
    <t>ROBE LONGUE</t>
  </si>
  <si>
    <t>IMPRIME PANTHERE ORANGE / NOIR</t>
  </si>
  <si>
    <t>VISCOSE</t>
  </si>
  <si>
    <t>KDO</t>
  </si>
  <si>
    <t>DATEV22</t>
  </si>
  <si>
    <t>PULL</t>
  </si>
  <si>
    <t>NOIR</t>
  </si>
  <si>
    <t>ANGORA</t>
  </si>
  <si>
    <t>COLS REVERSIBLES</t>
  </si>
  <si>
    <t>DATTI02</t>
  </si>
  <si>
    <t>COL ROND</t>
  </si>
  <si>
    <t>GASTOO01</t>
  </si>
  <si>
    <t>CHEMISE</t>
  </si>
  <si>
    <t>BLANC</t>
  </si>
  <si>
    <t>COTON</t>
  </si>
  <si>
    <t>GORKY S0870</t>
  </si>
  <si>
    <t>BLEU</t>
  </si>
  <si>
    <t>COL MAO</t>
  </si>
  <si>
    <t>GORKY P1368</t>
  </si>
  <si>
    <t>GORKY22</t>
  </si>
  <si>
    <t>VERT PALE ECRU</t>
  </si>
  <si>
    <t>COTON EPAIS</t>
  </si>
  <si>
    <t>LAOS F02</t>
  </si>
  <si>
    <t>DOUDOUNE</t>
  </si>
  <si>
    <t>MARINE</t>
  </si>
  <si>
    <t>OVERSIZED</t>
  </si>
  <si>
    <t>KAKI</t>
  </si>
  <si>
    <t>LOTTIE22</t>
  </si>
  <si>
    <t>PANTALON</t>
  </si>
  <si>
    <t>LYOCELL</t>
  </si>
  <si>
    <t>LARGE</t>
  </si>
  <si>
    <t>MYLON</t>
  </si>
  <si>
    <t>ECHARPE</t>
  </si>
  <si>
    <t>ROSE VERT ECRU</t>
  </si>
  <si>
    <t>LAINE</t>
  </si>
  <si>
    <t>PASOP12</t>
  </si>
  <si>
    <t>BEIGE</t>
  </si>
  <si>
    <t>ELASTIQUE DOS</t>
  </si>
  <si>
    <t>PERKINS D0386</t>
  </si>
  <si>
    <t>JEAN</t>
  </si>
  <si>
    <t>GARCONNE</t>
  </si>
  <si>
    <t>POSTER22</t>
  </si>
  <si>
    <t>COMBINAISON</t>
  </si>
  <si>
    <t>BLEU PETROLE</t>
  </si>
  <si>
    <t>VELOURS PETITES COTES</t>
  </si>
  <si>
    <t>VIDA C0945</t>
  </si>
  <si>
    <t>ROBE COURTE</t>
  </si>
  <si>
    <t>CARREAUX MARINE NOIR</t>
  </si>
  <si>
    <t>- 20%</t>
  </si>
  <si>
    <t>TOTAL VENDU PA / Pvte</t>
  </si>
  <si>
    <t>BELLEROSE (pas BC)</t>
  </si>
  <si>
    <t>PE23</t>
  </si>
  <si>
    <t>AITEN K1463U</t>
  </si>
  <si>
    <t>DEBARDEUR</t>
  </si>
  <si>
    <t>VERT POMME</t>
  </si>
  <si>
    <t>COTON POLYESTER</t>
  </si>
  <si>
    <t>MAILLE GROS CROCHET</t>
  </si>
  <si>
    <t>APPLE L31 F2211</t>
  </si>
  <si>
    <t>JUPE</t>
  </si>
  <si>
    <t>PANTHERE TURQUOISE</t>
  </si>
  <si>
    <t>LONGUE</t>
  </si>
  <si>
    <t>ASTRO D0450</t>
  </si>
  <si>
    <t>ROBE</t>
  </si>
  <si>
    <t>BLEU JEAN</t>
  </si>
  <si>
    <t>LARGE COL ROND MANCHES 1/2</t>
  </si>
  <si>
    <t>AWY K1380C</t>
  </si>
  <si>
    <t>RAYE ANIS ROSE</t>
  </si>
  <si>
    <t>MANCHES COURTES</t>
  </si>
  <si>
    <t>DACE M0922</t>
  </si>
  <si>
    <t>CASQUETTE</t>
  </si>
  <si>
    <t>DATEV31 K1014U</t>
  </si>
  <si>
    <t>ORANGE FLUO</t>
  </si>
  <si>
    <t>COL V / ROND REVERSIBLE</t>
  </si>
  <si>
    <t>DATO31 K1014S</t>
  </si>
  <si>
    <t>MARINE / ROUGE</t>
  </si>
  <si>
    <t>RAYE COL ROND</t>
  </si>
  <si>
    <t>DATRIS K1014S</t>
  </si>
  <si>
    <t>RAYE MULTICOLORE</t>
  </si>
  <si>
    <t>COL ROND MANCHES LONGUES</t>
  </si>
  <si>
    <t>FASTOO F2213</t>
  </si>
  <si>
    <t>ECRU IMPRIME BLEU ROSE VERT</t>
  </si>
  <si>
    <t>FELLOW31 T1465</t>
  </si>
  <si>
    <t>SAUMON</t>
  </si>
  <si>
    <t>COL V</t>
  </si>
  <si>
    <t>GAELLE P1157</t>
  </si>
  <si>
    <t xml:space="preserve">VERT </t>
  </si>
  <si>
    <t>GASTOO01 P1157</t>
  </si>
  <si>
    <t>COL ITALIEN</t>
  </si>
  <si>
    <t>GITA S0777</t>
  </si>
  <si>
    <t>BLANC / BLEU</t>
  </si>
  <si>
    <t>LARGE MANCHES LONGUES PETIT RAYE</t>
  </si>
  <si>
    <t>avec 2022</t>
  </si>
  <si>
    <t>GOYAVE S0777</t>
  </si>
  <si>
    <t>RAYE BLANC BLEU</t>
  </si>
  <si>
    <t>GRACE P1157</t>
  </si>
  <si>
    <t>ROBE CHEMISE</t>
  </si>
  <si>
    <t>BLEU CIEL</t>
  </si>
  <si>
    <t>LARGE POCHES SANS MANCHES</t>
  </si>
  <si>
    <t>ISIS F2181</t>
  </si>
  <si>
    <t>MARINE IMPRIME FLEURS</t>
  </si>
  <si>
    <t>LARGE POCHES 1/2 MANCHES</t>
  </si>
  <si>
    <t>LAOS92 P1134</t>
  </si>
  <si>
    <t>KWAY</t>
  </si>
  <si>
    <t>7/8ème</t>
  </si>
  <si>
    <t>MAOW T1308</t>
  </si>
  <si>
    <t>MARINIERE</t>
  </si>
  <si>
    <t>BOUTONS DOS</t>
  </si>
  <si>
    <t>MARTO K1338F</t>
  </si>
  <si>
    <t>SAC</t>
  </si>
  <si>
    <t>ECRU MARINE ORANGE JAUNE VERT</t>
  </si>
  <si>
    <t>CROCHET</t>
  </si>
  <si>
    <t>MATTY T1629</t>
  </si>
  <si>
    <t>HAUT</t>
  </si>
  <si>
    <t>EPONGE</t>
  </si>
  <si>
    <t>ORPLIE M0924</t>
  </si>
  <si>
    <t>VISIERE</t>
  </si>
  <si>
    <t>PAILLE / MARINE</t>
  </si>
  <si>
    <t>PAILLE</t>
  </si>
  <si>
    <t>PASOP12 R0737</t>
  </si>
  <si>
    <t>LARGE TAILLE HAUTE POCHES + ELASTIQUE DOS</t>
  </si>
  <si>
    <t>POMME F2177</t>
  </si>
  <si>
    <t>BLANC / NOIR IMPRIME</t>
  </si>
  <si>
    <t>POPEYE31 D0454</t>
  </si>
  <si>
    <t>JEAN DELAVE</t>
  </si>
  <si>
    <t>TAILLE HAUTE</t>
  </si>
  <si>
    <t>SASHA31 F2068</t>
  </si>
  <si>
    <t>BLOUSE</t>
  </si>
  <si>
    <t>BLEU VERT FLEURS</t>
  </si>
  <si>
    <t>FRONCES</t>
  </si>
  <si>
    <t>SEDIO31 C0951</t>
  </si>
  <si>
    <t>ETOLE</t>
  </si>
  <si>
    <t>ROUGE / MARINE</t>
  </si>
  <si>
    <t>SENIA31 T1302T</t>
  </si>
  <si>
    <t>HAUT T SHIRT</t>
  </si>
  <si>
    <t>DEGRADE ORANGE</t>
  </si>
  <si>
    <t>MANCHES LONGUES</t>
  </si>
  <si>
    <t>SOKO S0995</t>
  </si>
  <si>
    <t>VERT PALE</t>
  </si>
  <si>
    <t>SANS MANCHES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</si>
  <si>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</si>
  <si>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SOUKIE31 F2068</t>
  </si>
  <si>
    <t>BLEU / VERT IMPRIME</t>
  </si>
  <si>
    <t>COL MAO SANS MANCHES</t>
  </si>
  <si>
    <t>VAILO T1571</t>
  </si>
  <si>
    <t>PULL LEGER</t>
  </si>
  <si>
    <t>MARINIERE BLEU</t>
  </si>
  <si>
    <t>COTON BIOLOGIQ</t>
  </si>
  <si>
    <t>VERONI T1637</t>
  </si>
  <si>
    <t>T SHIRT</t>
  </si>
  <si>
    <t>BLEU/GRIS DENTELLE</t>
  </si>
  <si>
    <t>DENTELLE FLEURS</t>
  </si>
  <si>
    <t>DAVIS31 F2248</t>
  </si>
  <si>
    <t>ECRU</t>
  </si>
  <si>
    <t>LONG</t>
  </si>
  <si>
    <t>LILA31 S0994</t>
  </si>
  <si>
    <t>SHORT</t>
  </si>
  <si>
    <t>VERT / ROSE</t>
  </si>
  <si>
    <t>PAPOSS31 R0722</t>
  </si>
  <si>
    <t>VERT</t>
  </si>
  <si>
    <t>TAILLE TRES HAUTE</t>
  </si>
  <si>
    <t>HOZZ31 F2253</t>
  </si>
  <si>
    <t xml:space="preserve">JUPE </t>
  </si>
  <si>
    <t>LEOPARD</t>
  </si>
  <si>
    <t>LONGUE 1 VOLANT</t>
  </si>
  <si>
    <t>VATE T1643</t>
  </si>
  <si>
    <t>SWEAT</t>
  </si>
  <si>
    <t>BLEU PERVENCHE</t>
  </si>
  <si>
    <t>VELOURS EPONGE</t>
  </si>
  <si>
    <t>HOUSTON F2252</t>
  </si>
  <si>
    <t>VERT D'EAU</t>
  </si>
  <si>
    <t>DENTELLE CHAUVE SOURIS</t>
  </si>
  <si>
    <t>contrôle</t>
  </si>
  <si>
    <t>valorisation / achats</t>
  </si>
  <si>
    <t>coeff</t>
  </si>
  <si>
    <t>LILO32</t>
  </si>
  <si>
    <t>POLYESTER RECYCLE + VISCOSE</t>
  </si>
  <si>
    <t>GRAND PÈRE</t>
  </si>
  <si>
    <t>VINNA32</t>
  </si>
  <si>
    <t>PTS CARREAUX ROUILLE NOIR KAKI</t>
  </si>
  <si>
    <t>COTON + LAINE</t>
  </si>
  <si>
    <t>TEXAS F2142</t>
  </si>
  <si>
    <t>BDX RONDS ECRU</t>
  </si>
  <si>
    <t>GENOUX</t>
  </si>
  <si>
    <t>GOPIE K1008U</t>
  </si>
  <si>
    <t>COL CAMIONNEUR</t>
  </si>
  <si>
    <t>DATO32</t>
  </si>
  <si>
    <t>ANGORA + POLYAMIDE</t>
  </si>
  <si>
    <t>RAYE BLEU</t>
  </si>
  <si>
    <t>DATTOR32</t>
  </si>
  <si>
    <t>RAYE JAUNE MARRON</t>
  </si>
  <si>
    <t>ROFT32</t>
  </si>
  <si>
    <t>MARINE / NOIR</t>
  </si>
  <si>
    <t>LAINE + ALPAGA + ACRYLIQUE</t>
  </si>
  <si>
    <t>COURT RAYURES DENTELLE</t>
  </si>
  <si>
    <t>LAOS F02 P1133</t>
  </si>
  <si>
    <t>OLIVE</t>
  </si>
  <si>
    <t>COTON + POLYAMIDE</t>
  </si>
  <si>
    <t>7/8é</t>
  </si>
  <si>
    <t>LOUDO 2</t>
  </si>
  <si>
    <t>BLOUSON</t>
  </si>
  <si>
    <t>PIRATE / CARBONE</t>
  </si>
  <si>
    <t>COURT REVERSIBLE</t>
  </si>
  <si>
    <t>DATAIR22</t>
  </si>
  <si>
    <t>GILET CARDIGAN</t>
  </si>
  <si>
    <t>COL ROND COURT</t>
  </si>
  <si>
    <t>DATTI</t>
  </si>
  <si>
    <t>BLANC CASSE</t>
  </si>
  <si>
    <t>LAOS31 P1134</t>
  </si>
  <si>
    <t>THYM</t>
  </si>
  <si>
    <t>COTON + POLYESTER</t>
  </si>
  <si>
    <t>RETOURS ECHANGES le 05/10/2023</t>
  </si>
  <si>
    <t>HANSEL32</t>
  </si>
  <si>
    <t>GILET DOUDOUNE</t>
  </si>
  <si>
    <t>GRIS / BEIGE</t>
  </si>
  <si>
    <t>POLYESTER</t>
  </si>
  <si>
    <t>ETHEL</t>
  </si>
  <si>
    <t>VESTE</t>
  </si>
  <si>
    <t>POLYESTER POLAIRE</t>
  </si>
  <si>
    <t>REVERSIBLE</t>
  </si>
  <si>
    <t>POSTER32</t>
  </si>
  <si>
    <t>COMBI</t>
  </si>
  <si>
    <t>EBENE</t>
  </si>
  <si>
    <t>VELOURS COTELE</t>
  </si>
  <si>
    <t>GRAFF32</t>
  </si>
  <si>
    <t>SUR CHEMISE</t>
  </si>
  <si>
    <t>GRIS ROSE</t>
  </si>
  <si>
    <t xml:space="preserve">COURTE </t>
  </si>
  <si>
    <t>GARANO</t>
  </si>
  <si>
    <t>PULL COL ROULE</t>
  </si>
  <si>
    <t>NATUREL</t>
  </si>
  <si>
    <t>MERINOS + ALPAGA</t>
  </si>
  <si>
    <t>COURT GROSSE MAILLE</t>
  </si>
  <si>
    <t>DYLH</t>
  </si>
  <si>
    <t>CHOCO / ROSE / BLEU</t>
  </si>
  <si>
    <t>JACQUARD, COL V</t>
  </si>
  <si>
    <t>HORA32</t>
  </si>
  <si>
    <t>PRALINE</t>
  </si>
  <si>
    <t>BOUCLETTES</t>
  </si>
  <si>
    <t>LUCILE</t>
  </si>
  <si>
    <t>COTON + ELASTANE</t>
  </si>
  <si>
    <t>PAS LIVRAISON</t>
  </si>
  <si>
    <t>HOMMIE</t>
  </si>
  <si>
    <t>BRUME</t>
  </si>
  <si>
    <t>EN MOUMOUTE</t>
  </si>
  <si>
    <t>HOSWEL</t>
  </si>
  <si>
    <t>SAC BANANE, CACHE MAINS</t>
  </si>
  <si>
    <t>SOSE41</t>
  </si>
  <si>
    <t>FOULARD</t>
  </si>
  <si>
    <t>VERT MARRON BRIQUE</t>
  </si>
  <si>
    <t>PEPIN41</t>
  </si>
  <si>
    <t>ROSE PALE</t>
  </si>
  <si>
    <t>BAGGY</t>
  </si>
  <si>
    <t>EUCALYPTUS VERT</t>
  </si>
  <si>
    <t>ANEMONE41</t>
  </si>
  <si>
    <t>TIE DYE BLEU ORANGE ECRU</t>
  </si>
  <si>
    <t>ECHANGES</t>
  </si>
  <si>
    <t>HUBBLE</t>
  </si>
  <si>
    <t>TRAPEZE FEMININ ++</t>
  </si>
  <si>
    <t>PONYO</t>
  </si>
  <si>
    <t>TIE DYE BLEU ECRU</t>
  </si>
  <si>
    <t>PLEASE</t>
  </si>
  <si>
    <t>GORKY41</t>
  </si>
  <si>
    <t>ROSE PALE DUSK</t>
  </si>
  <si>
    <t>SOUKIE41 F2084</t>
  </si>
  <si>
    <t>MARINE TACHES KAKI</t>
  </si>
  <si>
    <t>COL MAO SS MANCHES</t>
  </si>
  <si>
    <t>SOUKIE41 F2239</t>
  </si>
  <si>
    <t>MIAS41</t>
  </si>
  <si>
    <t>BEIGE RAYURES JAUNES</t>
  </si>
  <si>
    <t>COL ROND MANCH 7/8</t>
  </si>
  <si>
    <t>SENIA41</t>
  </si>
  <si>
    <t>INDIGO</t>
  </si>
  <si>
    <t>LIN</t>
  </si>
  <si>
    <t>COL ROND TURQUOISE</t>
  </si>
  <si>
    <t>FELLOW41</t>
  </si>
  <si>
    <t>VERT AMANDE</t>
  </si>
  <si>
    <t>RYBOUP</t>
  </si>
  <si>
    <t>ECRU ARABESQUES BLEUES</t>
  </si>
  <si>
    <t>DATEV41</t>
  </si>
  <si>
    <t xml:space="preserve">PULL </t>
  </si>
  <si>
    <t>COL V DANS DOS</t>
  </si>
  <si>
    <t>DATUS41</t>
  </si>
  <si>
    <t>MIST GREEN</t>
  </si>
  <si>
    <t>ALBA MAUVE</t>
  </si>
  <si>
    <t>DOMMI</t>
  </si>
  <si>
    <t>POLO AJOURE</t>
  </si>
  <si>
    <t>LALA</t>
  </si>
  <si>
    <t>ALPAGA MERINO</t>
  </si>
  <si>
    <t>COL ROND, AJOURE</t>
  </si>
  <si>
    <t>DIOW</t>
  </si>
  <si>
    <t>CREME</t>
  </si>
  <si>
    <t>BORDURE ORANGE</t>
  </si>
  <si>
    <t>GOP</t>
  </si>
  <si>
    <t>PULL FIN</t>
  </si>
  <si>
    <t>ECRU RAYE VERT ANIS</t>
  </si>
  <si>
    <t>HAITI41</t>
  </si>
  <si>
    <t>BLANC BRODERIES VERT FLUO</t>
  </si>
  <si>
    <t>COL ROND FRONCES</t>
  </si>
  <si>
    <t>PEACHY41</t>
  </si>
  <si>
    <t>PECHE CARREAUX</t>
  </si>
  <si>
    <t>COTON FLOQUE</t>
  </si>
  <si>
    <t>INK41</t>
  </si>
  <si>
    <t>ECOSSAIS KAKI BLEU</t>
  </si>
  <si>
    <t>MAOW</t>
  </si>
  <si>
    <t>BLANC RAYE BLEU</t>
  </si>
  <si>
    <t>LOTAN</t>
  </si>
  <si>
    <t>BLEU ROI</t>
  </si>
  <si>
    <t>T HAUTE LARGE DROIT</t>
  </si>
  <si>
    <t>GASTOO</t>
  </si>
  <si>
    <t>pas livraison</t>
  </si>
  <si>
    <t>LAOS</t>
  </si>
  <si>
    <t>PARKA</t>
  </si>
  <si>
    <t>DOUBL DOUDOUNE</t>
  </si>
  <si>
    <t>LARGE, CAPUCHE</t>
  </si>
  <si>
    <t>AMERICA BLEU</t>
  </si>
  <si>
    <t>SEAS11</t>
  </si>
  <si>
    <t>COL BATEAU</t>
  </si>
  <si>
    <t/>
  </si>
  <si>
    <t>BELAY11</t>
  </si>
  <si>
    <t>BOMBERS REVERSIBLE</t>
  </si>
  <si>
    <t>ECRU / KAKI</t>
  </si>
  <si>
    <t>SANS COL</t>
  </si>
  <si>
    <t>IODAL</t>
  </si>
  <si>
    <t>LAZULI BLEU</t>
  </si>
  <si>
    <t>CORDES</t>
  </si>
  <si>
    <t>CARREE</t>
  </si>
  <si>
    <t>HENNE ROUILLE</t>
  </si>
  <si>
    <t>PASOP41</t>
  </si>
  <si>
    <t>ROSE COUTURES CORAIL</t>
  </si>
  <si>
    <t xml:space="preserve">PASOP41 </t>
  </si>
  <si>
    <t>LILAW</t>
  </si>
  <si>
    <t>PAPOSS41</t>
  </si>
  <si>
    <t>ROSE SAUMON</t>
  </si>
  <si>
    <t>GAUDI</t>
  </si>
  <si>
    <t>OVERSIZE</t>
  </si>
  <si>
    <t xml:space="preserve">MAOW41 </t>
  </si>
  <si>
    <t>ORANGE BLANC</t>
  </si>
  <si>
    <t>STRIPE A</t>
  </si>
  <si>
    <t>VIVIAN41</t>
  </si>
  <si>
    <t>TILLEUL</t>
  </si>
  <si>
    <t>BRETELLES FINES</t>
  </si>
  <si>
    <t>CHILA41</t>
  </si>
  <si>
    <t>INDIGO BLEU</t>
  </si>
  <si>
    <t>SPRING VERT ANIS</t>
  </si>
  <si>
    <t>ALIS</t>
  </si>
  <si>
    <t>CORAIL FLASH</t>
  </si>
  <si>
    <t>COSMIC</t>
  </si>
  <si>
    <t>COURTE FLEURS DENTELLE</t>
  </si>
  <si>
    <t>AUFIL</t>
  </si>
  <si>
    <t>TOFU ECRU</t>
  </si>
  <si>
    <t>MOHAIR LAINE</t>
  </si>
  <si>
    <t>COL V MANCH 7/8è</t>
  </si>
  <si>
    <t>BANANE</t>
  </si>
  <si>
    <t>CREME BLANC</t>
  </si>
  <si>
    <t>CHAUFFE MAINS</t>
  </si>
  <si>
    <t>ELODIE</t>
  </si>
  <si>
    <t>MANTEAU</t>
  </si>
  <si>
    <t>PLASTIQ / POLAIRE</t>
  </si>
  <si>
    <t>HOSFO</t>
  </si>
  <si>
    <t>MANTEAU DOUDOUNE</t>
  </si>
  <si>
    <t>DEPERLANT</t>
  </si>
  <si>
    <t>LONG DROIT</t>
  </si>
  <si>
    <t>HARI</t>
  </si>
  <si>
    <t>CARREAUX BLEUS / ROSE</t>
  </si>
  <si>
    <t>VERT KAKI</t>
  </si>
  <si>
    <t>DECRO</t>
  </si>
  <si>
    <t>BEIGE FONCE</t>
  </si>
  <si>
    <t>ALPAGA</t>
  </si>
  <si>
    <t>DERA</t>
  </si>
  <si>
    <t>BEIGE CLAIR</t>
  </si>
  <si>
    <t>LAINE BOUILLIE</t>
  </si>
  <si>
    <t>CAPUCHE POCHE SWEAT</t>
  </si>
  <si>
    <t>OCRE</t>
  </si>
  <si>
    <t>LOUDO</t>
  </si>
  <si>
    <t>GRAPHITE</t>
  </si>
  <si>
    <t>GORKY</t>
  </si>
  <si>
    <t>défaut livraison BELLEROSE</t>
  </si>
  <si>
    <t>HOSIE</t>
  </si>
  <si>
    <t>LEOPARD MARRON NOIR</t>
  </si>
  <si>
    <t>CABAS</t>
  </si>
  <si>
    <t>MOUMOUTE BLANC FLEURS BLEU</t>
  </si>
  <si>
    <t>HARY</t>
  </si>
  <si>
    <t>BOB</t>
  </si>
  <si>
    <t>LEOPARD ROUILLE</t>
  </si>
  <si>
    <t>LILOW</t>
  </si>
  <si>
    <t>VENOURS FIN</t>
  </si>
  <si>
    <t>INTERIEUR ROSE</t>
  </si>
  <si>
    <t>JANICE</t>
  </si>
  <si>
    <t>BOMBERS</t>
  </si>
  <si>
    <t>KAKI / POLAIRE MARRON FLEUR BEIGE</t>
  </si>
  <si>
    <t>REVERSIBLE COL ROND</t>
  </si>
  <si>
    <t>EDWIGE</t>
  </si>
  <si>
    <t>POLAIRE BOUCLES</t>
  </si>
  <si>
    <t>GLENN</t>
  </si>
  <si>
    <t>CARREAUX MARINE ROUGE ECRU</t>
  </si>
  <si>
    <t>EPAULES TOMBANTES</t>
  </si>
  <si>
    <t>KRAFT</t>
  </si>
  <si>
    <t>BEIGE CARREAUX ROUGE</t>
  </si>
  <si>
    <t>OVERSIZE COURTE</t>
  </si>
  <si>
    <t>SENIA</t>
  </si>
  <si>
    <t>SAUMON BEIGE BORDEAUX ROUGE</t>
  </si>
  <si>
    <t>TATES</t>
  </si>
  <si>
    <t>CAPUCHE, LIEN, FORME ARRONDIE</t>
  </si>
  <si>
    <t>GADDIN</t>
  </si>
  <si>
    <t>GILET</t>
  </si>
  <si>
    <t>LAINE COTON</t>
  </si>
  <si>
    <t>GADOR</t>
  </si>
  <si>
    <t>GRIS CLAIR</t>
  </si>
  <si>
    <t>DINIE</t>
  </si>
  <si>
    <t>DEGRADE JAUNE GRIS</t>
  </si>
  <si>
    <t>POLYAMIDE ANGORA</t>
  </si>
  <si>
    <t>RYBY</t>
  </si>
  <si>
    <t>BEIGE NUANCES BLEU</t>
  </si>
  <si>
    <t>LAINE MERINOS</t>
  </si>
  <si>
    <t>ASNO</t>
  </si>
  <si>
    <t>IVOIRE V ANIS</t>
  </si>
  <si>
    <t>ABEVY</t>
  </si>
  <si>
    <t>MOHAIR</t>
  </si>
  <si>
    <t>DATUS</t>
  </si>
  <si>
    <t>GRIS</t>
  </si>
  <si>
    <t>VISCOSE ANGORA</t>
  </si>
  <si>
    <t>DATEV</t>
  </si>
  <si>
    <t>BLEU GRIS</t>
  </si>
  <si>
    <t>DATO</t>
  </si>
  <si>
    <t>SAPIN RAYE ROSE</t>
  </si>
  <si>
    <t>DIONIE</t>
  </si>
  <si>
    <t>VERT  SAPIN</t>
  </si>
  <si>
    <t>HESS</t>
  </si>
  <si>
    <t>GILET DEBARDEUR</t>
  </si>
  <si>
    <t>KAKI / POLAIRE FLEURS</t>
  </si>
  <si>
    <t>COL V REVERSIBLE</t>
  </si>
  <si>
    <t>PE25 ECHANGES retours</t>
  </si>
  <si>
    <t>PE25 ECHANGES nouvelle cde</t>
  </si>
  <si>
    <t>T24/T34</t>
  </si>
  <si>
    <t>T26/T36</t>
  </si>
  <si>
    <t>T28/T38</t>
  </si>
  <si>
    <t>T30/T40</t>
  </si>
  <si>
    <t>T32/T42</t>
  </si>
  <si>
    <t>XXS/XS</t>
  </si>
  <si>
    <t>S/M</t>
  </si>
  <si>
    <t>L/XL</t>
  </si>
  <si>
    <t>XS</t>
  </si>
  <si>
    <t>S</t>
  </si>
  <si>
    <t>M</t>
  </si>
  <si>
    <t>L</t>
  </si>
  <si>
    <t>HOSWEL51</t>
  </si>
  <si>
    <t>MOUMOUTE</t>
  </si>
  <si>
    <t>HOBEL</t>
  </si>
  <si>
    <t>BLEU ELECTRIQ</t>
  </si>
  <si>
    <t>SKY</t>
  </si>
  <si>
    <t>WINE</t>
  </si>
  <si>
    <t>KALI</t>
  </si>
  <si>
    <t>JUPE CULOTTE BERMUDA</t>
  </si>
  <si>
    <t>BLEU DELAVE</t>
  </si>
  <si>
    <t>JEANS</t>
  </si>
  <si>
    <t>SACHA</t>
  </si>
  <si>
    <t>MARINE TENNIS</t>
  </si>
  <si>
    <t>LILO51</t>
  </si>
  <si>
    <t>BLANC CASSE TENNIS</t>
  </si>
  <si>
    <t>SOUR51</t>
  </si>
  <si>
    <t>COURTE EVASEE</t>
  </si>
  <si>
    <t>JUTTA</t>
  </si>
  <si>
    <t>TRENCH</t>
  </si>
  <si>
    <t>JODIE</t>
  </si>
  <si>
    <t>EUCALYPTUS</t>
  </si>
  <si>
    <t>EVASEE MANCHES CHAUVE SOURIS</t>
  </si>
  <si>
    <t>HAILY</t>
  </si>
  <si>
    <t>HELSA</t>
  </si>
  <si>
    <t>WINE PRUNE</t>
  </si>
  <si>
    <t>GAYLE</t>
  </si>
  <si>
    <t>JEANNE</t>
  </si>
  <si>
    <t>RAYE VERT ECRU</t>
  </si>
  <si>
    <t>KETTY</t>
  </si>
  <si>
    <t>2 POCHES POITRINE</t>
  </si>
  <si>
    <t>GIORGIA51</t>
  </si>
  <si>
    <t>STRIPE B BLEU CIEL</t>
  </si>
  <si>
    <t>STRIPE C ROSE PALE</t>
  </si>
  <si>
    <t>MIAS51</t>
  </si>
  <si>
    <t>STRIPE A BEIGE MARINE</t>
  </si>
  <si>
    <t>STRIPE B KAKI BEIGE</t>
  </si>
  <si>
    <t>SENIA51</t>
  </si>
  <si>
    <t>COL ROND ROSE ROUGE</t>
  </si>
  <si>
    <t>FARPY</t>
  </si>
  <si>
    <t>COL ROND TRES COURT MANCH COURTES</t>
  </si>
  <si>
    <t>TAISSA</t>
  </si>
  <si>
    <t>RAYE BLC BLEU</t>
  </si>
  <si>
    <t>COL ELASTIQUE</t>
  </si>
  <si>
    <t>JOAO</t>
  </si>
  <si>
    <t>BLANC CASSE GDS CARREAUX FONCES</t>
  </si>
  <si>
    <t>PEAR51</t>
  </si>
  <si>
    <t>GRIS RAYE</t>
  </si>
  <si>
    <t>HUBBLE51</t>
  </si>
  <si>
    <t>VESTE TRENCH</t>
  </si>
  <si>
    <t>HANOMY51</t>
  </si>
  <si>
    <t>SAC PETIT FORMAT</t>
  </si>
  <si>
    <t>DORE</t>
  </si>
  <si>
    <t>REVERSIBLE !!!</t>
  </si>
  <si>
    <t>IMARC</t>
  </si>
  <si>
    <t>SAC EPAULE</t>
  </si>
  <si>
    <t>OGICO</t>
  </si>
  <si>
    <t>SAC CABAS</t>
  </si>
  <si>
    <t>RAFIA</t>
  </si>
  <si>
    <t>DACE51</t>
  </si>
  <si>
    <t>CHEEKS PARME</t>
  </si>
  <si>
    <t>SINES51</t>
  </si>
  <si>
    <t>MULTI</t>
  </si>
  <si>
    <t>VIVIA51</t>
  </si>
  <si>
    <t>VICHY BLEU</t>
  </si>
  <si>
    <t>PARTY51</t>
  </si>
  <si>
    <t>FINES RAYURES</t>
  </si>
  <si>
    <t>VAL51</t>
  </si>
  <si>
    <t>BLEU WORKER</t>
  </si>
  <si>
    <t>EPONGE GRAVEE</t>
  </si>
  <si>
    <t>FLING</t>
  </si>
  <si>
    <t>ROBE T SHIRT</t>
  </si>
  <si>
    <t>TS SS MANCHES</t>
  </si>
  <si>
    <t>VATTI51</t>
  </si>
  <si>
    <t>OVERSIZE EPONGE GRAVEE</t>
  </si>
  <si>
    <t>FRISBY51</t>
  </si>
  <si>
    <t>INK</t>
  </si>
  <si>
    <t>ATTA</t>
  </si>
  <si>
    <t>COL ROND MANCHES 7/8</t>
  </si>
  <si>
    <t>GURU</t>
  </si>
  <si>
    <t>H25</t>
  </si>
  <si>
    <t>NAN</t>
  </si>
  <si>
    <t>SABLE</t>
  </si>
  <si>
    <t>KURT</t>
  </si>
  <si>
    <t>TURIN</t>
  </si>
  <si>
    <t>JALLIS</t>
  </si>
  <si>
    <t>JENNA</t>
  </si>
  <si>
    <t>JOHAN</t>
  </si>
  <si>
    <t>MANHOK</t>
  </si>
  <si>
    <t>COGNAC</t>
  </si>
  <si>
    <t>HELMIN</t>
  </si>
  <si>
    <t>NUAGE</t>
  </si>
  <si>
    <t>HELA</t>
  </si>
  <si>
    <t>CAPRI</t>
  </si>
  <si>
    <t>WINONA</t>
  </si>
  <si>
    <t>TABAC</t>
  </si>
  <si>
    <t>JADE</t>
  </si>
  <si>
    <t>JINA</t>
  </si>
  <si>
    <t>NATURAL</t>
  </si>
  <si>
    <t>HAMPTON</t>
  </si>
  <si>
    <t>GALATEA</t>
  </si>
  <si>
    <t>GILLIAN</t>
  </si>
  <si>
    <t>CACHE CŒUR</t>
  </si>
  <si>
    <t>STRIPE D CIEL</t>
  </si>
  <si>
    <t>SPANNE</t>
  </si>
  <si>
    <t>KNITWEAR</t>
  </si>
  <si>
    <t>AMESON</t>
  </si>
  <si>
    <t>ANGLET</t>
  </si>
  <si>
    <t>NOFFY</t>
  </si>
  <si>
    <t>HAMILTON</t>
  </si>
  <si>
    <t xml:space="preserve"> </t>
  </si>
  <si>
    <t>P site @</t>
  </si>
  <si>
    <t>CAMPOMAGGI</t>
  </si>
  <si>
    <t>PETIT SAC</t>
  </si>
  <si>
    <t>VINTAGE</t>
  </si>
  <si>
    <t>CUIR</t>
  </si>
  <si>
    <t>GRAND</t>
  </si>
  <si>
    <t>CHOCOLAT</t>
  </si>
  <si>
    <t>CROUTE + CUIR</t>
  </si>
  <si>
    <t>C020950ND/X1180/C1502</t>
  </si>
  <si>
    <t>MOYEN</t>
  </si>
  <si>
    <t>MARRON</t>
  </si>
  <si>
    <t>ARABESQUE TRESSEE</t>
  </si>
  <si>
    <t>C020960ND/X2052/C1502</t>
  </si>
  <si>
    <t>BIJOUX TURQUOISE</t>
  </si>
  <si>
    <t>C021180ND/X1269/C1502</t>
  </si>
  <si>
    <t>BESACE</t>
  </si>
  <si>
    <t>FRANGES + BIJOUX</t>
  </si>
  <si>
    <t>C022520ND/X0007/C1502</t>
  </si>
  <si>
    <t>ANSES CLOUS (comm mien)</t>
  </si>
  <si>
    <t>C025040ND/X1540/C2502</t>
  </si>
  <si>
    <t>VERT MILITAIRE</t>
  </si>
  <si>
    <t>POCHETTE PETITE</t>
  </si>
  <si>
    <t>C025890ND</t>
  </si>
  <si>
    <t>CLOUS DORES</t>
  </si>
  <si>
    <t>C026100ND/X0007/C0001</t>
  </si>
  <si>
    <t>C028770ND/X0001/C1502</t>
  </si>
  <si>
    <t>C028980ND</t>
  </si>
  <si>
    <t>MARRON JAUNE</t>
  </si>
  <si>
    <t>C029220ND</t>
  </si>
  <si>
    <t>C029860ND/X0001/C2505</t>
  </si>
  <si>
    <t>C030980ND</t>
  </si>
  <si>
    <t>C032340ND/X2185/C1502</t>
  </si>
  <si>
    <t>MATELASSE CLOUS DORES</t>
  </si>
  <si>
    <t>C032530ND/X2185/C1502</t>
  </si>
  <si>
    <t>BOUDIN MATELASSE CLOUS DORES</t>
  </si>
  <si>
    <t>C017401ND/X1731/C2505</t>
  </si>
  <si>
    <t>POCHETTE</t>
  </si>
  <si>
    <t>TEL</t>
  </si>
  <si>
    <t>C001080ND/X0045/C0001</t>
  </si>
  <si>
    <t>BLACK</t>
  </si>
  <si>
    <t>C001080ND/X0045/C0501</t>
  </si>
  <si>
    <t>GREY</t>
  </si>
  <si>
    <t>C001080ND/X0045/C1502</t>
  </si>
  <si>
    <t>C007530ND/X2286/C2502</t>
  </si>
  <si>
    <t>PORTE MONNAIE</t>
  </si>
  <si>
    <t>MILITARY</t>
  </si>
  <si>
    <t>C008730ND/X2273/C0501</t>
  </si>
  <si>
    <t>C015450ND/X1852/F0661</t>
  </si>
  <si>
    <t>BANDOULIERES AMOVIBLES</t>
  </si>
  <si>
    <t>C015450ND/X1852/F1680</t>
  </si>
  <si>
    <t xml:space="preserve">CUIR </t>
  </si>
  <si>
    <t>C015450ND/X1852/F2683</t>
  </si>
  <si>
    <t>C021330ND/X2273/C1502</t>
  </si>
  <si>
    <t>TRESSE RECTANGLE</t>
  </si>
  <si>
    <t>C021330ND/X2273/C2502</t>
  </si>
  <si>
    <t>TRESSE</t>
  </si>
  <si>
    <t>C027930ND/X0007/C2526</t>
  </si>
  <si>
    <t>MEADOW VERT POMME</t>
  </si>
  <si>
    <t>C028500ND/X2286/C1502</t>
  </si>
  <si>
    <t>C032960ND/X0001/C1502</t>
  </si>
  <si>
    <t>C033240ND/X0001/C0001</t>
  </si>
  <si>
    <t>C033270ND/X0001/C0001</t>
  </si>
  <si>
    <t>PETIT</t>
  </si>
  <si>
    <t>C033510ND/X2264/C2526</t>
  </si>
  <si>
    <t>BESACE CLOUS ARGENT</t>
  </si>
  <si>
    <t>C033570ND/X2234/F2798</t>
  </si>
  <si>
    <t>GREEN MILITARY</t>
  </si>
  <si>
    <t>CUIR + RAFIA</t>
  </si>
  <si>
    <t>C033620ND/X0007/C1502</t>
  </si>
  <si>
    <t>BESACE CLOUS OR</t>
  </si>
  <si>
    <t>C033700ND/X2264/C0001</t>
  </si>
  <si>
    <t>PETIT BIJOU</t>
  </si>
  <si>
    <t>C033700ND/X2264/C2526</t>
  </si>
  <si>
    <t>C034070ND/X0007/C1502</t>
  </si>
  <si>
    <t>C034480ND/X0001/C1502</t>
  </si>
  <si>
    <t>CARRE CARTABLE</t>
  </si>
  <si>
    <t>POCHETTE RECTANGLE</t>
  </si>
  <si>
    <t>C028680ND/X1494/C1502</t>
  </si>
  <si>
    <t>C033270ND/X0001/C1502</t>
  </si>
  <si>
    <t>C034370ND/X0007/C1502</t>
  </si>
  <si>
    <t>petit boudin clous dorés</t>
  </si>
  <si>
    <t>C035340ND/X2358/C1501</t>
  </si>
  <si>
    <t>BIJOUX ARABESQUES</t>
  </si>
  <si>
    <t>C035850ND/X0007/C1501</t>
  </si>
  <si>
    <t>BESACE MAIN</t>
  </si>
  <si>
    <t>C035870ND/X2411/C0001</t>
  </si>
  <si>
    <t>GRAND ++ BIJOUX</t>
  </si>
  <si>
    <t>C036010ND/X2395/C0001</t>
  </si>
  <si>
    <t>POCHETTE CLOUS OR</t>
  </si>
  <si>
    <t>C036020ND/X2395/C0001</t>
  </si>
  <si>
    <t>SEAU CLOUS OR</t>
  </si>
  <si>
    <t>C036020ND/X2395/C1502</t>
  </si>
  <si>
    <t>C036070ND/X2396/F1769</t>
  </si>
  <si>
    <t>COGNAC PEAU VACHE</t>
  </si>
  <si>
    <t>C036110ND/X0001/C1502</t>
  </si>
  <si>
    <t>besace</t>
  </si>
  <si>
    <t>C036270ND/X0001/C1502</t>
  </si>
  <si>
    <t>H23 réassort</t>
  </si>
  <si>
    <t>C017401ND/X2293/C5504</t>
  </si>
  <si>
    <t>ORANGE</t>
  </si>
  <si>
    <t>pochette tél</t>
  </si>
  <si>
    <t>C017401ND/X2297/C0001</t>
  </si>
  <si>
    <t>C017401ND/X2297/C1502</t>
  </si>
  <si>
    <t>C017401ND/X2297/C2505</t>
  </si>
  <si>
    <t>VERT FONCE</t>
  </si>
  <si>
    <t>C001080ND-X0045-C0001</t>
  </si>
  <si>
    <t>CUIR BIJOUX</t>
  </si>
  <si>
    <t>RECTANGLE</t>
  </si>
  <si>
    <t>C001080ND-X0045-C1502</t>
  </si>
  <si>
    <t>C006290ND-X0007-C0001</t>
  </si>
  <si>
    <t>PLATE</t>
  </si>
  <si>
    <t>C006290ND-X0007-C1502</t>
  </si>
  <si>
    <t>C020610ND-X2503-C0001</t>
  </si>
  <si>
    <t>PETIT MODELE</t>
  </si>
  <si>
    <t>C020610ND-X2503-C1502</t>
  </si>
  <si>
    <t>C020610ND-X2503-C3503</t>
  </si>
  <si>
    <t>C031070ND-X0007-C0001</t>
  </si>
  <si>
    <t>POURTOUR CLOUS</t>
  </si>
  <si>
    <t>C031070ND-X0007-C1502</t>
  </si>
  <si>
    <t>C034000ND-X2515-C1502</t>
  </si>
  <si>
    <t>GRAND MODELE</t>
  </si>
  <si>
    <t>C037050ND-X2477-C3503</t>
  </si>
  <si>
    <t>CUIR TRESSE</t>
  </si>
  <si>
    <t>MOYEN MODELE</t>
  </si>
  <si>
    <t>C037090ND-X2477-C1502</t>
  </si>
  <si>
    <t>BANANE / SAC</t>
  </si>
  <si>
    <t>C037380ND-X2486-F2098</t>
  </si>
  <si>
    <t>COGNAC NATUREL</t>
  </si>
  <si>
    <t>CUIR + RAFFIA</t>
  </si>
  <si>
    <t>MINI</t>
  </si>
  <si>
    <t>C037890ND-X2517-C1502</t>
  </si>
  <si>
    <t>CUIR CISELE DENTELL</t>
  </si>
  <si>
    <t>C038380ND-X2486-F2098</t>
  </si>
  <si>
    <t>C007530ND-X0001-C0001</t>
  </si>
  <si>
    <t>C032530ND-X2273-C1502</t>
  </si>
  <si>
    <t>BIDON</t>
  </si>
  <si>
    <t>C037090ND-X2584-C2502</t>
  </si>
  <si>
    <t>C038490ND-X2584-C2502</t>
  </si>
  <si>
    <t>C038610ND-X2585-C0501</t>
  </si>
  <si>
    <t>PEAU PONEY / GRIS</t>
  </si>
  <si>
    <t>C038670ND-X2585-C2502</t>
  </si>
  <si>
    <t>PEAU PONEY / MILITARY</t>
  </si>
  <si>
    <t>CUIR PEAU PONEY</t>
  </si>
  <si>
    <t>CARRE</t>
  </si>
  <si>
    <t>C039340ND-X2584-C1502</t>
  </si>
  <si>
    <t>C039340ND-X2584-C2502</t>
  </si>
  <si>
    <t>C027100ND-X2358-C1502</t>
  </si>
  <si>
    <t>POCHETTE TEL</t>
  </si>
  <si>
    <t>C027100ND-X2358-C2502</t>
  </si>
  <si>
    <t>C027100ND-X2589-C1502</t>
  </si>
  <si>
    <t>2 FRANGES</t>
  </si>
  <si>
    <t>C027100ND-X2589-C2502</t>
  </si>
  <si>
    <t>C038540ND-X2464-F1518</t>
  </si>
  <si>
    <t>SAC TRAVAIL HOMME</t>
  </si>
  <si>
    <t>TISSU CUIR</t>
  </si>
  <si>
    <t>C014480ND-X0001-C1501</t>
  </si>
  <si>
    <t>BANANE HOMME</t>
  </si>
  <si>
    <t>MODELE XXL</t>
  </si>
  <si>
    <t>C002270ND/X0795/C0001</t>
  </si>
  <si>
    <t>BRACELET</t>
  </si>
  <si>
    <t>CUIR + BIJOUX</t>
  </si>
  <si>
    <t>DOUBLE LIEN</t>
  </si>
  <si>
    <t>C002270ND/X0795/C1502</t>
  </si>
  <si>
    <t>C002270ND/X0795/C2502</t>
  </si>
  <si>
    <t>C002270ND/X0795/C0539</t>
  </si>
  <si>
    <t>C006620ND/X2766/C0001</t>
  </si>
  <si>
    <t>SAC RECTANGLE</t>
  </si>
  <si>
    <t>CUIR + BIJOUX ARG</t>
  </si>
  <si>
    <t>PETIT RECTANGLE</t>
  </si>
  <si>
    <t>C006620ND/X2766/C1502</t>
  </si>
  <si>
    <t>C040400ND/X2766/C0001</t>
  </si>
  <si>
    <t>CUIR + CLOUX ARG</t>
  </si>
  <si>
    <t>RECTANGLE PLAT</t>
  </si>
  <si>
    <t>C040400ND/X2766/C1502</t>
  </si>
  <si>
    <t>C012960ND/X0029/F1900</t>
  </si>
  <si>
    <t>COGNAC CORAIL</t>
  </si>
  <si>
    <t>C030990ND/X2770/F1900</t>
  </si>
  <si>
    <t>TRESSEE</t>
  </si>
  <si>
    <t>C030990ND/X2770/F1902</t>
  </si>
  <si>
    <t>CHOCO GOLD</t>
  </si>
  <si>
    <t>C038010ND/X2768/F1900</t>
  </si>
  <si>
    <t>C016870ND-X2876-C0001</t>
  </si>
  <si>
    <t>ELGA</t>
  </si>
  <si>
    <t>C016870ND-X2876-C1501</t>
  </si>
  <si>
    <t>C016870ND-X2876-C1502</t>
  </si>
  <si>
    <t>C037850ND-X0001-C1501</t>
  </si>
  <si>
    <t>PHONE CASE</t>
  </si>
  <si>
    <t>VIRNA</t>
  </si>
  <si>
    <t>/</t>
  </si>
  <si>
    <t>C037850ND-X0001-C1502</t>
  </si>
  <si>
    <t>C037850ND-X0001-C4036</t>
  </si>
  <si>
    <t>BORDEAUX</t>
  </si>
  <si>
    <t>C041440ND-X2877-F1948</t>
  </si>
  <si>
    <t xml:space="preserve">POCHETTE </t>
  </si>
  <si>
    <t>VELOURS KAKI BDX</t>
  </si>
  <si>
    <t>FULVIA</t>
  </si>
  <si>
    <t>C041810ND-X0007-C1501</t>
  </si>
  <si>
    <t>LUANA</t>
  </si>
  <si>
    <t>C042450ND-X0001-C1501</t>
  </si>
  <si>
    <t>ELSA</t>
  </si>
  <si>
    <t>C042450ND-X0001-C1502</t>
  </si>
  <si>
    <t>C042480ND-X2877-F1948</t>
  </si>
  <si>
    <t>GRAND CABAS</t>
  </si>
  <si>
    <t>PATRIZIA</t>
  </si>
  <si>
    <t>C042610ND-X2876-C0001</t>
  </si>
  <si>
    <t>CARTABLE MINI</t>
  </si>
  <si>
    <t>PORZIA</t>
  </si>
  <si>
    <t>CARTABLE</t>
  </si>
  <si>
    <t>C042670ND-X2876-C1502</t>
  </si>
  <si>
    <t>BESACE CARREE</t>
  </si>
  <si>
    <t>EMILIA</t>
  </si>
  <si>
    <t>C042790ND-X0007-C1501</t>
  </si>
  <si>
    <t>SAC PETIT</t>
  </si>
  <si>
    <t>GAIA</t>
  </si>
  <si>
    <t>C042790ND-X0007-C1502</t>
  </si>
  <si>
    <t>C042830ND-X0007-C1501</t>
  </si>
  <si>
    <t>EMMA</t>
  </si>
  <si>
    <t>C042830ND-X0007-C1502</t>
  </si>
  <si>
    <t>C042920ND-X0001-C0001</t>
  </si>
  <si>
    <t>DALIA</t>
  </si>
  <si>
    <t>C042920ND-X0001-C1501</t>
  </si>
  <si>
    <t>C043060ND-X2925-C0001</t>
  </si>
  <si>
    <t>LANIERE AJOUREE</t>
  </si>
  <si>
    <t>C043060ND-X2925-C1501</t>
  </si>
  <si>
    <t>C043060ND-X2925-C1502</t>
  </si>
  <si>
    <t>C043060ND-X2927-C1501</t>
  </si>
  <si>
    <t>OTON</t>
  </si>
  <si>
    <t>PVte TOTAL</t>
  </si>
  <si>
    <t>XL</t>
  </si>
  <si>
    <t>DIEGA</t>
  </si>
  <si>
    <t>CANEDA 7663</t>
  </si>
  <si>
    <t>KAKI PIED DE POULE</t>
  </si>
  <si>
    <t>CHABALA 7747</t>
  </si>
  <si>
    <t>CHABALA 7762</t>
  </si>
  <si>
    <t>CIRILLA 7795</t>
  </si>
  <si>
    <t>IMPRIME MARRON POIS VERTS</t>
  </si>
  <si>
    <t>SOIE</t>
  </si>
  <si>
    <t>DIVINO 7102</t>
  </si>
  <si>
    <t>WESTERN</t>
  </si>
  <si>
    <t>DIVINO 7504</t>
  </si>
  <si>
    <t>JIARIFO 7842</t>
  </si>
  <si>
    <t>GRIS BEIGE CARREAUX</t>
  </si>
  <si>
    <t>ELASTIQUE 100%</t>
  </si>
  <si>
    <t>JICO 7616</t>
  </si>
  <si>
    <t>PANTALON (JUPE)</t>
  </si>
  <si>
    <t>VELOURS BRILLANT</t>
  </si>
  <si>
    <t>MELIO 7607</t>
  </si>
  <si>
    <t>MARRON CLAIR CHEVRONS</t>
  </si>
  <si>
    <t>PACIFIO 7709</t>
  </si>
  <si>
    <t>NOIR BEIGE PIED DE POULE</t>
  </si>
  <si>
    <t>CIGARETTE ELASTIQUE 100%</t>
  </si>
  <si>
    <t>PACIFIO 7723</t>
  </si>
  <si>
    <t>CIGARETTE ELASTIQUE DOS</t>
  </si>
  <si>
    <t>PERILLO 7661</t>
  </si>
  <si>
    <t>LARGE BAS</t>
  </si>
  <si>
    <t>PERILLO 7719 cf 8756</t>
  </si>
  <si>
    <t>LARGE ELASTIQUE 100%</t>
  </si>
  <si>
    <t>TOGIA 7823</t>
  </si>
  <si>
    <t>TOP</t>
  </si>
  <si>
    <t>TZERA 7776</t>
  </si>
  <si>
    <t>TOP BLOUSE</t>
  </si>
  <si>
    <t>IMPRIME PLUMES</t>
  </si>
  <si>
    <t>VISCOSE SOIE</t>
  </si>
  <si>
    <t>VAETO 7715</t>
  </si>
  <si>
    <t>MARRON CLAIR</t>
  </si>
  <si>
    <t>VIKELO 7615</t>
  </si>
  <si>
    <t>-20%</t>
  </si>
  <si>
    <t>CALVA 8200</t>
  </si>
  <si>
    <t>DAMIER VERT BEIGE</t>
  </si>
  <si>
    <t>COURTE LARGE</t>
  </si>
  <si>
    <t>COVA 8156</t>
  </si>
  <si>
    <t>IMPRIME KAKI ROUILLE</t>
  </si>
  <si>
    <t>SAHARIENNE</t>
  </si>
  <si>
    <t>JANICO 8043</t>
  </si>
  <si>
    <t>CHANTILLY</t>
  </si>
  <si>
    <t>JAPITO 8016</t>
  </si>
  <si>
    <t>KETCHUP</t>
  </si>
  <si>
    <t>BEIGE FONCE (4)</t>
  </si>
  <si>
    <t>JAPITO 8196</t>
  </si>
  <si>
    <t>DAMIER NOIR BEIGE (1)</t>
  </si>
  <si>
    <t>DAMIER KAKI BEIGE (4)</t>
  </si>
  <si>
    <t>PACIFIO 8015</t>
  </si>
  <si>
    <t>DROIT</t>
  </si>
  <si>
    <t>PACIFIO 8162</t>
  </si>
  <si>
    <t>IMPRIME ROUILLE KAKI BLEU</t>
  </si>
  <si>
    <t>PACIFIO 8207</t>
  </si>
  <si>
    <t>IMPRIME VERT BLEU</t>
  </si>
  <si>
    <t>PACIFIO 8219</t>
  </si>
  <si>
    <t>RAYURES NOIR OCRE</t>
  </si>
  <si>
    <t>PACIFIO 8237</t>
  </si>
  <si>
    <t>IMPRIME BLEU BLC</t>
  </si>
  <si>
    <t>DROITE</t>
  </si>
  <si>
    <t>PERILLO 8007</t>
  </si>
  <si>
    <t>LIN 30%</t>
  </si>
  <si>
    <t>PINDO 8080</t>
  </si>
  <si>
    <t>PLACIO 8295</t>
  </si>
  <si>
    <t>ARABESQUES</t>
  </si>
  <si>
    <t>SENTO 8014</t>
  </si>
  <si>
    <t>OCRE (4)</t>
  </si>
  <si>
    <t>ELASTIQ FRONCE</t>
  </si>
  <si>
    <t>PETROLE (8)</t>
  </si>
  <si>
    <t>TAYO 8293</t>
  </si>
  <si>
    <t>TAYO 8317</t>
  </si>
  <si>
    <t>BLANC (11)</t>
  </si>
  <si>
    <t>COL V TRANSPARENT</t>
  </si>
  <si>
    <t>NOIR (12)</t>
  </si>
  <si>
    <t>TEMEA 8220</t>
  </si>
  <si>
    <t>RAYE NOIR OCRE</t>
  </si>
  <si>
    <t>COTON SOIE</t>
  </si>
  <si>
    <t>PRES DU CORPS</t>
  </si>
  <si>
    <t>TESSIO 8288</t>
  </si>
  <si>
    <t>BLANC (1)</t>
  </si>
  <si>
    <t>COTON LIN</t>
  </si>
  <si>
    <t>BEIGE (4)</t>
  </si>
  <si>
    <t>NOIR (7)</t>
  </si>
  <si>
    <t>TIFANA 8019</t>
  </si>
  <si>
    <t>VERT (1)</t>
  </si>
  <si>
    <t>TYPE VAREUSE</t>
  </si>
  <si>
    <t>BLANC (6)</t>
  </si>
  <si>
    <t>VALENZO 8079</t>
  </si>
  <si>
    <t>CALBIZA 8702</t>
  </si>
  <si>
    <t>GRIS TACHES FONCEES</t>
  </si>
  <si>
    <t>LAINE VISCOSE</t>
  </si>
  <si>
    <t>SOUPLE</t>
  </si>
  <si>
    <t>CALBIZA 8712</t>
  </si>
  <si>
    <t>(1) GRIS BLEU</t>
  </si>
  <si>
    <t>SOIE COTON</t>
  </si>
  <si>
    <t>TRANSPARENTE</t>
  </si>
  <si>
    <t>(2) MARRON ROUILLE</t>
  </si>
  <si>
    <t>CENDA 8681</t>
  </si>
  <si>
    <t>BEIGE FONCE (3)</t>
  </si>
  <si>
    <t>JABOT LEGER</t>
  </si>
  <si>
    <t>CHABALA 8527</t>
  </si>
  <si>
    <t>KAKI (4)</t>
  </si>
  <si>
    <t>SOIE 100%</t>
  </si>
  <si>
    <t>CIRILLA 8511</t>
  </si>
  <si>
    <t>OLIVE FONCE (3)</t>
  </si>
  <si>
    <t>CIRILLA 8667</t>
  </si>
  <si>
    <t>ANTHRACITE</t>
  </si>
  <si>
    <t>GEBO 8801</t>
  </si>
  <si>
    <t>MOUTON MONGOLIE</t>
  </si>
  <si>
    <t>SANS MANCHE</t>
  </si>
  <si>
    <t>JABO 8664</t>
  </si>
  <si>
    <t>GRIS VERT</t>
  </si>
  <si>
    <t>VISCOSE LAINE VIERGE</t>
  </si>
  <si>
    <t>JABO 8701</t>
  </si>
  <si>
    <t>GRIS MOTIFS TACHES</t>
  </si>
  <si>
    <t>LONGUE ELASTIQUES</t>
  </si>
  <si>
    <t>JENOTO 8583</t>
  </si>
  <si>
    <t>FEUTRE</t>
  </si>
  <si>
    <t>PORTE FEUILLE</t>
  </si>
  <si>
    <t>PACIFIO 8560</t>
  </si>
  <si>
    <t>CIGARETTE</t>
  </si>
  <si>
    <t>PANTERO 8519</t>
  </si>
  <si>
    <t>MARRON SOYEUX</t>
  </si>
  <si>
    <t>VELOURS SOIE</t>
  </si>
  <si>
    <t>LARGE SOUPLE</t>
  </si>
  <si>
    <t>PERILLO 8756 (ex 7719)</t>
  </si>
  <si>
    <t>LARGE POCHES PLAQUEES</t>
  </si>
  <si>
    <t>ROJA 8727</t>
  </si>
  <si>
    <t>BEIGE MARRON</t>
  </si>
  <si>
    <t>LONGUE PORTEFEUILLE</t>
  </si>
  <si>
    <t>TASTELIA 8595</t>
  </si>
  <si>
    <t>BEIGE (1)</t>
  </si>
  <si>
    <t>COTON VISCOSE</t>
  </si>
  <si>
    <t>VALENO 8516</t>
  </si>
  <si>
    <t>DROITE COSTUME</t>
  </si>
  <si>
    <t>LIVRAISON</t>
  </si>
  <si>
    <t>PACIFIO 9013</t>
  </si>
  <si>
    <t>KAKI / VERT</t>
  </si>
  <si>
    <t>SERRE</t>
  </si>
  <si>
    <t>PACO 9014</t>
  </si>
  <si>
    <t>LARGE POCHE JAMBE</t>
  </si>
  <si>
    <t>1 manquant livraison</t>
  </si>
  <si>
    <t>MOKO 9046</t>
  </si>
  <si>
    <t>CAMEL</t>
  </si>
  <si>
    <t>LARGE 1 BOUTON</t>
  </si>
  <si>
    <t>CABALA 9063</t>
  </si>
  <si>
    <t>VERT AQUA</t>
  </si>
  <si>
    <t>AVEC CEINTURE</t>
  </si>
  <si>
    <t>PELINO 9064</t>
  </si>
  <si>
    <t>2 POCH ARR BOUTON</t>
  </si>
  <si>
    <t>SHANO 9117</t>
  </si>
  <si>
    <t>MOTIFS VEGETAUX</t>
  </si>
  <si>
    <t>VANTURO 9118</t>
  </si>
  <si>
    <t>DROITE AVEC CEINTUR</t>
  </si>
  <si>
    <t>PONIO 9119</t>
  </si>
  <si>
    <t>COURT</t>
  </si>
  <si>
    <t>RAVKA 9131</t>
  </si>
  <si>
    <t>TIKA 9133</t>
  </si>
  <si>
    <t>TIGIA 9208</t>
  </si>
  <si>
    <t>MULTI COULEURS</t>
  </si>
  <si>
    <t>PANTERO 9249</t>
  </si>
  <si>
    <t>FLEURI VERT</t>
  </si>
  <si>
    <t>PACIFIO 9300</t>
  </si>
  <si>
    <t>BLEU PRUNE</t>
  </si>
  <si>
    <t>DOS ELASTIQ BAS &lt;</t>
  </si>
  <si>
    <t>TARIO 9371</t>
  </si>
  <si>
    <t>COL ROND CORDON</t>
  </si>
  <si>
    <t>CAMEL / KAKI</t>
  </si>
  <si>
    <t>COL ROND COTON</t>
  </si>
  <si>
    <t>RIFO 9384</t>
  </si>
  <si>
    <t>ECRU CHOCO TAUP</t>
  </si>
  <si>
    <t>DEGRADE LONG EVAS</t>
  </si>
  <si>
    <t>CELESTO 9399</t>
  </si>
  <si>
    <t>MANCH COURT BOUFF</t>
  </si>
  <si>
    <t>PORTORICO 9314</t>
  </si>
  <si>
    <t>LARGE CEINT ELASTIQ</t>
  </si>
  <si>
    <t>POMEO 9081</t>
  </si>
  <si>
    <t>BEIGE RAYE MARINE</t>
  </si>
  <si>
    <t>LARGE TAILLE HAUTE</t>
  </si>
  <si>
    <t>commande personnelle trop petite</t>
  </si>
  <si>
    <t>GAYO 9083</t>
  </si>
  <si>
    <t>GILET COSTUME</t>
  </si>
  <si>
    <t>DOS RAYE BLEU BLANC</t>
  </si>
  <si>
    <t>PONCIO 9521</t>
  </si>
  <si>
    <t>PONCHO</t>
  </si>
  <si>
    <t>CAMEL MARRONN</t>
  </si>
  <si>
    <t>PONCHO FRANGES</t>
  </si>
  <si>
    <t>PARTO 9527</t>
  </si>
  <si>
    <t>POCHE JAMBE</t>
  </si>
  <si>
    <t>MELO 9538</t>
  </si>
  <si>
    <t>VELOURS RAS</t>
  </si>
  <si>
    <t>LONG GENOUX</t>
  </si>
  <si>
    <t>VASO 9541</t>
  </si>
  <si>
    <t>WHISKY</t>
  </si>
  <si>
    <t>CEINTURE</t>
  </si>
  <si>
    <t>RIFA 9547</t>
  </si>
  <si>
    <t>PANTERO 9560</t>
  </si>
  <si>
    <t>IMITATION VELOURS LARGE</t>
  </si>
  <si>
    <t>LARGE COURT TAILLE ELASTIQ</t>
  </si>
  <si>
    <t>VELINO 9567</t>
  </si>
  <si>
    <t>VESTE SS MANCHES</t>
  </si>
  <si>
    <t>ECRU TAUPE</t>
  </si>
  <si>
    <t>PACIFIO 9571</t>
  </si>
  <si>
    <t>GRIS TAUPE</t>
  </si>
  <si>
    <t>CIGARETTE ELASTIQ DOS</t>
  </si>
  <si>
    <t>PERILLO 9616</t>
  </si>
  <si>
    <t>TAUPE BLEU CARREAUX</t>
  </si>
  <si>
    <t>JIAJO 9617</t>
  </si>
  <si>
    <t>JUPE LONGUE</t>
  </si>
  <si>
    <t>EVASEE DOUBLEE</t>
  </si>
  <si>
    <t>TASTANA 9618</t>
  </si>
  <si>
    <t>LIEN COU PAR BOUTON</t>
  </si>
  <si>
    <t>VOSTRO 9619</t>
  </si>
  <si>
    <t>TWEED COTON LAINE</t>
  </si>
  <si>
    <t>GIBAO 9620</t>
  </si>
  <si>
    <t>GILET SS MANCHES</t>
  </si>
  <si>
    <t>2 POCHES DEVANT</t>
  </si>
  <si>
    <t>1 pas livré</t>
  </si>
  <si>
    <t>PAVANO 9624</t>
  </si>
  <si>
    <t>PINCES, LARGE (pour SO)</t>
  </si>
  <si>
    <t>PACIFIO 9625</t>
  </si>
  <si>
    <t>PIED DE POULE NOIR ECRU TAUPE</t>
  </si>
  <si>
    <t>LAINE POLYESTER</t>
  </si>
  <si>
    <t>TAILLE ELASTIQUE COURT CIGARETTE</t>
  </si>
  <si>
    <t>TILODA 9656</t>
  </si>
  <si>
    <t>CARREAUX VERT ECRU BRIQUE</t>
  </si>
  <si>
    <t>CAPO 9855</t>
  </si>
  <si>
    <t>CAPUCHE</t>
  </si>
  <si>
    <t>ECRU CHOCO TAUPE</t>
  </si>
  <si>
    <t>LAINE + ALPAGA</t>
  </si>
  <si>
    <t>AVEC LIEN</t>
  </si>
  <si>
    <t>PUMEO 9856</t>
  </si>
  <si>
    <t>JACQUARD</t>
  </si>
  <si>
    <t>PAREMO 9873</t>
  </si>
  <si>
    <t>LAINE CASHMIRE</t>
  </si>
  <si>
    <t>COL ROULE FIN</t>
  </si>
  <si>
    <t>JULEO 9897</t>
  </si>
  <si>
    <t xml:space="preserve">GRIS CAMEL BRODERIES </t>
  </si>
  <si>
    <t>FEUTRINE</t>
  </si>
  <si>
    <t>FLEO 9898</t>
  </si>
  <si>
    <t>GRIS CAMEL BRODERIES</t>
  </si>
  <si>
    <t>PAREO</t>
  </si>
  <si>
    <t>VALIO 10000</t>
  </si>
  <si>
    <t>VITALO 10071</t>
  </si>
  <si>
    <t>OCRE GRIS</t>
  </si>
  <si>
    <t>TAILLEUR DOUBLE BOUTONNAGE</t>
  </si>
  <si>
    <t>PEZO 10072</t>
  </si>
  <si>
    <t>LARGE PASSANTS CEINTURE</t>
  </si>
  <si>
    <t>25/2 : 1 TM livrée et facturée</t>
  </si>
  <si>
    <t>PACIFIO 10076</t>
  </si>
  <si>
    <t>JOMO 10103</t>
  </si>
  <si>
    <t>EVASEE PASSANTS FERMETURE ECLAIR ARRIERE</t>
  </si>
  <si>
    <t>RAVENA 10105</t>
  </si>
  <si>
    <t>KAKI FONCE</t>
  </si>
  <si>
    <t>MIDI POCHES COTE</t>
  </si>
  <si>
    <t>TIFANA 10109</t>
  </si>
  <si>
    <t>VAREUSE</t>
  </si>
  <si>
    <t>VAREUSE MANCH COURTES</t>
  </si>
  <si>
    <t>PANTERO 10121</t>
  </si>
  <si>
    <t>CHOCO CAMEL ECRU</t>
  </si>
  <si>
    <t>LONG ELASTIC DOS</t>
  </si>
  <si>
    <t>FLORIO 10122</t>
  </si>
  <si>
    <t>BROCHE FLEUR</t>
  </si>
  <si>
    <t>PANTHERE REVISITE</t>
  </si>
  <si>
    <t>25/2 : ERREUR LIVRAISON : manque 1 facturée</t>
  </si>
  <si>
    <t>CEZA 10158</t>
  </si>
  <si>
    <t>PINDO 10183</t>
  </si>
  <si>
    <t>JAUNE RAYE</t>
  </si>
  <si>
    <t>169 SCENO 10 Bdx</t>
  </si>
  <si>
    <t>POMITO 10233</t>
  </si>
  <si>
    <t>VERT BLEU RAYE</t>
  </si>
  <si>
    <t>CLIDA 10236</t>
  </si>
  <si>
    <t>COURTE MANCH LONGUES</t>
  </si>
  <si>
    <t>VESTERNO 10299</t>
  </si>
  <si>
    <t>TAUPE</t>
  </si>
  <si>
    <t xml:space="preserve">DAIM </t>
  </si>
  <si>
    <t>FRANGES</t>
  </si>
  <si>
    <t>GISO 10309</t>
  </si>
  <si>
    <t>GILET SS MANCH</t>
  </si>
  <si>
    <t>ECRU BRODERIES BLEU</t>
  </si>
  <si>
    <r>
      <rPr>
        <sz val="11"/>
        <color rgb="FFFF0000"/>
        <rFont val="Calibri"/>
        <family val="2"/>
      </rPr>
      <t>CELESTINO</t>
    </r>
    <r>
      <rPr>
        <sz val="11"/>
        <color theme="1"/>
        <rFont val="Calibri"/>
        <family val="2"/>
      </rPr>
      <t xml:space="preserve"> 10310</t>
    </r>
  </si>
  <si>
    <t>ECRU BLEU BRODERIES</t>
  </si>
  <si>
    <t>VOILE DE COTON</t>
  </si>
  <si>
    <t>BLOUSE L BRAS</t>
  </si>
  <si>
    <t>PACORO 10312</t>
  </si>
  <si>
    <t>ECRU BRODERIES MARRON</t>
  </si>
  <si>
    <t>DOUBLE LONG LARGE</t>
  </si>
  <si>
    <t>CELESTO 10313</t>
  </si>
  <si>
    <t>CAMEL RAYURES</t>
  </si>
  <si>
    <t>MANCH CHAUVE SOURIS</t>
  </si>
  <si>
    <r>
      <rPr>
        <sz val="11"/>
        <color rgb="FFFF0000"/>
        <rFont val="Calibri"/>
        <family val="2"/>
      </rPr>
      <t xml:space="preserve">CELESTINO </t>
    </r>
    <r>
      <rPr>
        <sz val="11"/>
        <color theme="1"/>
        <rFont val="Calibri"/>
        <family val="2"/>
      </rPr>
      <t>10324</t>
    </r>
  </si>
  <si>
    <t>MANCH LONGUES</t>
  </si>
  <si>
    <r>
      <rPr>
        <sz val="11"/>
        <color rgb="FFFF0000"/>
        <rFont val="Calibri"/>
        <family val="2"/>
      </rPr>
      <t>RELIO</t>
    </r>
    <r>
      <rPr>
        <sz val="11"/>
        <color theme="1"/>
        <rFont val="Calibri"/>
        <family val="2"/>
      </rPr>
      <t xml:space="preserve"> 10326</t>
    </r>
  </si>
  <si>
    <t>EXTRA LARGE ENCOLURE RONDE LARGE</t>
  </si>
  <si>
    <r>
      <rPr>
        <sz val="11"/>
        <color rgb="FFFF0000"/>
        <rFont val="Calibri"/>
        <family val="2"/>
      </rPr>
      <t>RELIO</t>
    </r>
    <r>
      <rPr>
        <sz val="11"/>
        <color theme="1"/>
        <rFont val="Calibri"/>
        <family val="2"/>
      </rPr>
      <t xml:space="preserve"> 10326</t>
    </r>
  </si>
  <si>
    <r>
      <rPr>
        <sz val="11"/>
        <color rgb="FFFF0000"/>
        <rFont val="Calibri"/>
        <family val="2"/>
      </rPr>
      <t>RUBO</t>
    </r>
    <r>
      <rPr>
        <sz val="11"/>
        <color theme="1"/>
        <rFont val="Calibri"/>
        <family val="2"/>
      </rPr>
      <t xml:space="preserve"> 10333</t>
    </r>
  </si>
  <si>
    <t>LONGUE EPAULES DEBARDEUR</t>
  </si>
  <si>
    <t>1 pas livrée le 19/02/2025 / AVOIR</t>
  </si>
  <si>
    <t>TAPIO 10344</t>
  </si>
  <si>
    <t>TS</t>
  </si>
  <si>
    <t>COL ROND MANCH RAGLANTES</t>
  </si>
  <si>
    <t>GRIS PERLE</t>
  </si>
  <si>
    <t>TIKAO 10345</t>
  </si>
  <si>
    <t>TS MANCH COURTES</t>
  </si>
  <si>
    <t>COL V MANCH RAGLANTES</t>
  </si>
  <si>
    <t>TIKO 10346</t>
  </si>
  <si>
    <r>
      <rPr>
        <sz val="11"/>
        <color rgb="FFFF0000"/>
        <rFont val="Calibri"/>
        <family val="2"/>
      </rPr>
      <t>RUBO</t>
    </r>
    <r>
      <rPr>
        <sz val="11"/>
        <color theme="1"/>
        <rFont val="Calibri"/>
        <family val="2"/>
      </rPr>
      <t xml:space="preserve"> 10355</t>
    </r>
  </si>
  <si>
    <t>SS MANCHES</t>
  </si>
  <si>
    <t>FLORIO 10370</t>
  </si>
  <si>
    <t>CAJIRO 10521</t>
  </si>
  <si>
    <t>CAPE</t>
  </si>
  <si>
    <t>NOIR BLEU KAKI CHOCO</t>
  </si>
  <si>
    <t>MALIRO 10525</t>
  </si>
  <si>
    <t>CHOCO MARINE ECRU</t>
  </si>
  <si>
    <t>LAINE ACRYLIQUE</t>
  </si>
  <si>
    <t>MIKALO 10527</t>
  </si>
  <si>
    <t>CAMEL CHOCO</t>
  </si>
  <si>
    <t>POLYESTER LAINE</t>
  </si>
  <si>
    <t>BAMBINO 10528</t>
  </si>
  <si>
    <t>VIRATO 10538</t>
  </si>
  <si>
    <t>CHOCO GRIS BLEU</t>
  </si>
  <si>
    <t>PERILLO 10543</t>
  </si>
  <si>
    <t>PAVANO 10547</t>
  </si>
  <si>
    <t>TALMA 10553</t>
  </si>
  <si>
    <t>SANTANA 10606</t>
  </si>
  <si>
    <t>SURCHEMISE</t>
  </si>
  <si>
    <t>AQUA CHOCO ROUGE</t>
  </si>
  <si>
    <t>LAINEPOLYESTER</t>
  </si>
  <si>
    <t>CARAMBA 10650</t>
  </si>
  <si>
    <t>CHOCO</t>
  </si>
  <si>
    <t>VISCOSE LAINE</t>
  </si>
  <si>
    <t>SAMIO 10737</t>
  </si>
  <si>
    <t>PASIMO 10837</t>
  </si>
  <si>
    <t>CHOCOLAT ÉCRU NOIR</t>
  </si>
  <si>
    <t>MITONO 10838</t>
  </si>
  <si>
    <t>MITAINE</t>
  </si>
  <si>
    <t>CHOCOLAT ECRU NOIR</t>
  </si>
  <si>
    <t>PACIFIO 10544</t>
  </si>
  <si>
    <t>FLOOR</t>
  </si>
  <si>
    <t>FI24-P02-605</t>
  </si>
  <si>
    <t>CARAMEL GRIS</t>
  </si>
  <si>
    <t>JACQUARD LARGE</t>
  </si>
  <si>
    <t>FI24-M107-605</t>
  </si>
  <si>
    <t>JACQUARD COL CHEMINEE SS MANCHES</t>
  </si>
  <si>
    <t>FI24-M19-602</t>
  </si>
  <si>
    <t>PULL COL CHEMINEE</t>
  </si>
  <si>
    <t>FLANELLE NEIGE</t>
  </si>
  <si>
    <t>COL ROULE</t>
  </si>
  <si>
    <t>FI24-M38-615</t>
  </si>
  <si>
    <t>LAVANDE PARME ORANGE RAYE MARRON</t>
  </si>
  <si>
    <t>MOHAIR ACRILIC</t>
  </si>
  <si>
    <t>JACQUARD COL CHEMINEE</t>
  </si>
  <si>
    <t>FI24-M71-631</t>
  </si>
  <si>
    <t>COL ROND MANCH COURTES</t>
  </si>
  <si>
    <t>FI24-M72-631</t>
  </si>
  <si>
    <t>NOTTE MARINE</t>
  </si>
  <si>
    <t>COL CROISE</t>
  </si>
  <si>
    <t>FI24-P09-646</t>
  </si>
  <si>
    <t>PANTALON VELOURS</t>
  </si>
  <si>
    <t>COTON LYOCEL</t>
  </si>
  <si>
    <t>2 POCHES PLATES ARRIERE</t>
  </si>
  <si>
    <t>FI24-C08-617</t>
  </si>
  <si>
    <t>CARDIGAN</t>
  </si>
  <si>
    <t>ROSE FOND NOIR</t>
  </si>
  <si>
    <t>COTON MOHAIR</t>
  </si>
  <si>
    <t>PAS DE FERMETURE</t>
  </si>
  <si>
    <t>FI24-S01-602</t>
  </si>
  <si>
    <t>FI24-B01-601</t>
  </si>
  <si>
    <t>BONNET</t>
  </si>
  <si>
    <t>P01-719</t>
  </si>
  <si>
    <t>TURQUOISE KAKI</t>
  </si>
  <si>
    <t>M48-719</t>
  </si>
  <si>
    <t>HAUT SS MANCHE</t>
  </si>
  <si>
    <t>C19-737</t>
  </si>
  <si>
    <t>CIEL RAYURES FINES</t>
  </si>
  <si>
    <t>DROITE, DETAIL BDX SUR POIGNETS</t>
  </si>
  <si>
    <t>P04-739</t>
  </si>
  <si>
    <t xml:space="preserve">BLANC </t>
  </si>
  <si>
    <t>LONG DROIT ELASTIQ</t>
  </si>
  <si>
    <t>C25-739</t>
  </si>
  <si>
    <t>CROISEE</t>
  </si>
  <si>
    <t>P08-739</t>
  </si>
  <si>
    <t>COURT EVASE</t>
  </si>
  <si>
    <t>M83-739</t>
  </si>
  <si>
    <t>C11-718</t>
  </si>
  <si>
    <t>POLO</t>
  </si>
  <si>
    <t>RAYE MARIN</t>
  </si>
  <si>
    <t>LIN VISCOSE</t>
  </si>
  <si>
    <t>BOUTONS</t>
  </si>
  <si>
    <t>C15-726</t>
  </si>
  <si>
    <t>MAILLE</t>
  </si>
  <si>
    <t>M73-734</t>
  </si>
  <si>
    <t>ROSE</t>
  </si>
  <si>
    <t>M77-735</t>
  </si>
  <si>
    <t>CORDE</t>
  </si>
  <si>
    <t>COURT CAPUCHE OUVERT COTES</t>
  </si>
  <si>
    <t>P05-741</t>
  </si>
  <si>
    <t>JAUNE PALE</t>
  </si>
  <si>
    <t>LARGE 2 POCHES PLAQUEES ARRIERE</t>
  </si>
  <si>
    <t>M19-707</t>
  </si>
  <si>
    <t>HAUT SS MANCH</t>
  </si>
  <si>
    <t>MARINE BLANC ROUGE</t>
  </si>
  <si>
    <t>MAILLE AJOUREE</t>
  </si>
  <si>
    <t>C38-744</t>
  </si>
  <si>
    <t>M52-722</t>
  </si>
  <si>
    <t>MARINE CREME</t>
  </si>
  <si>
    <t>ROUGE CREME</t>
  </si>
  <si>
    <t>C34-743</t>
  </si>
  <si>
    <t>TURQUOISE</t>
  </si>
  <si>
    <t>MANCH LARGES, LIEN CEINTURE</t>
  </si>
  <si>
    <t>C14-726</t>
  </si>
  <si>
    <t>DOS TISSU BLANC</t>
  </si>
  <si>
    <t>M28-711</t>
  </si>
  <si>
    <t>VERT LUREX</t>
  </si>
  <si>
    <t>MANCH COURTES</t>
  </si>
  <si>
    <t>M23-710</t>
  </si>
  <si>
    <t>M37-716</t>
  </si>
  <si>
    <t>VERT TURQUOISE CHOCO</t>
  </si>
  <si>
    <t>COTON MAILLE</t>
  </si>
  <si>
    <t>C36-743</t>
  </si>
  <si>
    <t>EXTRA LARGE RECTANGLE</t>
  </si>
  <si>
    <t>M07-804</t>
  </si>
  <si>
    <t>CASHMERE LAINE</t>
  </si>
  <si>
    <t>COL ROULÉ</t>
  </si>
  <si>
    <t>M08-804</t>
  </si>
  <si>
    <t>M99-842</t>
  </si>
  <si>
    <t>ASYMETRIQUE</t>
  </si>
  <si>
    <t>M54-824</t>
  </si>
  <si>
    <t>ACRYLIQUE</t>
  </si>
  <si>
    <t>M55-825</t>
  </si>
  <si>
    <t>LAINE ALPAGA</t>
  </si>
  <si>
    <t>M97-841</t>
  </si>
  <si>
    <t>MOHAIR ACRYLIQUE</t>
  </si>
  <si>
    <t>C13-822</t>
  </si>
  <si>
    <t>M27-812</t>
  </si>
  <si>
    <t>REF BIS</t>
  </si>
  <si>
    <t>P PROMO</t>
  </si>
  <si>
    <t>TOTAL VENDU PA / PVte / P promo</t>
  </si>
  <si>
    <t>T34</t>
  </si>
  <si>
    <t>T36</t>
  </si>
  <si>
    <t>T38</t>
  </si>
  <si>
    <t>T40</t>
  </si>
  <si>
    <t>T42</t>
  </si>
  <si>
    <t>LAURENCE BRAS</t>
  </si>
  <si>
    <t>CIGAR</t>
  </si>
  <si>
    <t>22W42SH050</t>
  </si>
  <si>
    <t>BLEU CHINE</t>
  </si>
  <si>
    <t>COSTERIA</t>
  </si>
  <si>
    <t>22W07SH039</t>
  </si>
  <si>
    <t>ECOSSAIS VERT NOIR</t>
  </si>
  <si>
    <t>ELVIS</t>
  </si>
  <si>
    <t>33PA045</t>
  </si>
  <si>
    <t>LOUISE</t>
  </si>
  <si>
    <t>22W54SH094</t>
  </si>
  <si>
    <t>RAYE VERT BLEU ORANGE</t>
  </si>
  <si>
    <t>LIENS FERMETURE MANCHES</t>
  </si>
  <si>
    <t>PIPE</t>
  </si>
  <si>
    <t>22W52JU130</t>
  </si>
  <si>
    <t>CROUTE CUIR</t>
  </si>
  <si>
    <t>TOMATE</t>
  </si>
  <si>
    <t>22W61PU170</t>
  </si>
  <si>
    <t>POUILLE</t>
  </si>
  <si>
    <t>22W35SH135</t>
  </si>
  <si>
    <t>BLANC TRAITS FINS BLEUS</t>
  </si>
  <si>
    <t>DIEZ LONG</t>
  </si>
  <si>
    <t>23E005DR072</t>
  </si>
  <si>
    <t>ROUGE</t>
  </si>
  <si>
    <t>NOODLE</t>
  </si>
  <si>
    <t>23E005DR190</t>
  </si>
  <si>
    <t>WHEEL</t>
  </si>
  <si>
    <t>23E007SH268</t>
  </si>
  <si>
    <t>RAYE BLC BLEU COL BLC</t>
  </si>
  <si>
    <t>CHAUVE SOURIS</t>
  </si>
  <si>
    <t>POU</t>
  </si>
  <si>
    <t>23E004SH207</t>
  </si>
  <si>
    <t>BLEU BLANC</t>
  </si>
  <si>
    <t>TENT</t>
  </si>
  <si>
    <t>23E014SH255</t>
  </si>
  <si>
    <t>ROUGE BLANC</t>
  </si>
  <si>
    <t>NEW CIGAR</t>
  </si>
  <si>
    <t>23E033SH185</t>
  </si>
  <si>
    <t>VERT SAPIN</t>
  </si>
  <si>
    <t>FER</t>
  </si>
  <si>
    <t>23E035SH083</t>
  </si>
  <si>
    <t>JAUNE RAYURES</t>
  </si>
  <si>
    <t>MANCHES CHAUVE SOURIS</t>
  </si>
  <si>
    <t>FLORENCE / DITSY</t>
  </si>
  <si>
    <t>23E036DR092</t>
  </si>
  <si>
    <t>FLEURS FOND BEIGE</t>
  </si>
  <si>
    <t>BRETELLES</t>
  </si>
  <si>
    <t>NEW CIGARETTE</t>
  </si>
  <si>
    <t>23E036DR186</t>
  </si>
  <si>
    <t>LONGUE MANCHES</t>
  </si>
  <si>
    <t>FER DITSY</t>
  </si>
  <si>
    <t>23E036SH083</t>
  </si>
  <si>
    <t>HARRY</t>
  </si>
  <si>
    <t>23E043ST109</t>
  </si>
  <si>
    <t xml:space="preserve"> COTON</t>
  </si>
  <si>
    <t>23E053SH268</t>
  </si>
  <si>
    <t>BLEU / VERT D'EAU</t>
  </si>
  <si>
    <t>1 taille 36 manquante inventaire 26/08/2023</t>
  </si>
  <si>
    <t>CHLO POPPY</t>
  </si>
  <si>
    <t>23E055SH044</t>
  </si>
  <si>
    <t>FLEURI MULTICOLOR</t>
  </si>
  <si>
    <t>1 taille 38 manquante inventaire 26/08/2023</t>
  </si>
  <si>
    <t>NING</t>
  </si>
  <si>
    <t>23E055PA222</t>
  </si>
  <si>
    <t>POCHES MILITAIRES</t>
  </si>
  <si>
    <t>MARCIA</t>
  </si>
  <si>
    <t>23E060TS162</t>
  </si>
  <si>
    <t>BOW</t>
  </si>
  <si>
    <t>23E082DR032</t>
  </si>
  <si>
    <t>LONGUE VOILE TRANSP</t>
  </si>
  <si>
    <t>1 taille 34 manquante inventaire 26/08/2023</t>
  </si>
  <si>
    <t>MOUCHOIR</t>
  </si>
  <si>
    <t>23E083SK242</t>
  </si>
  <si>
    <t>VOILE</t>
  </si>
  <si>
    <t>NEW SKIN</t>
  </si>
  <si>
    <t>23E086TS188</t>
  </si>
  <si>
    <t>RAYE ECRU NOIR</t>
  </si>
  <si>
    <t>TRES PETIT</t>
  </si>
  <si>
    <t>CARY</t>
  </si>
  <si>
    <t>23W038CO650</t>
  </si>
  <si>
    <t>GABARDINE</t>
  </si>
  <si>
    <t>KAKI DORE</t>
  </si>
  <si>
    <t>LOURD, LONG</t>
  </si>
  <si>
    <t>JACK</t>
  </si>
  <si>
    <t>23W071KD689</t>
  </si>
  <si>
    <t>GRAND PULL / ROBE</t>
  </si>
  <si>
    <t>100% MERINO</t>
  </si>
  <si>
    <t>EASTON</t>
  </si>
  <si>
    <t>23W071SK690</t>
  </si>
  <si>
    <t>COCO</t>
  </si>
  <si>
    <t>23W108JA734</t>
  </si>
  <si>
    <t>LAINE / VISCOSE</t>
  </si>
  <si>
    <t>COURT, SANS COL, BOUTONS DORES</t>
  </si>
  <si>
    <t>TOM</t>
  </si>
  <si>
    <t>23W123SH760</t>
  </si>
  <si>
    <t>VISCOSE 100%</t>
  </si>
  <si>
    <t>MANCHES BOUFFANTES</t>
  </si>
  <si>
    <t>1 taille 34 en plus, non facturée à la livraison 12/09/2023</t>
  </si>
  <si>
    <t>POPY</t>
  </si>
  <si>
    <t>23W147SH445</t>
  </si>
  <si>
    <t>LARGE BOUFFANTE</t>
  </si>
  <si>
    <t>MAGGI</t>
  </si>
  <si>
    <t>23W148BSH323</t>
  </si>
  <si>
    <t>50% BAMBOU</t>
  </si>
  <si>
    <t>PLASTRON, TOILE EPAISSE</t>
  </si>
  <si>
    <t>JUUL</t>
  </si>
  <si>
    <t>23W148SH277</t>
  </si>
  <si>
    <t>BLACK CHAMBRAY</t>
  </si>
  <si>
    <t>BOUFFANTE</t>
  </si>
  <si>
    <t>23W156SH277</t>
  </si>
  <si>
    <t>BEIGE RAYE</t>
  </si>
  <si>
    <t>pas Livr</t>
  </si>
  <si>
    <t>NEW CHAMPA</t>
  </si>
  <si>
    <t>23W155SH370</t>
  </si>
  <si>
    <t xml:space="preserve">CHEMISE </t>
  </si>
  <si>
    <t>GRIS / BLANC</t>
  </si>
  <si>
    <t>RAYEE BRODERIES</t>
  </si>
  <si>
    <t>WHEEL BIS</t>
  </si>
  <si>
    <t>23W156BSH586</t>
  </si>
  <si>
    <t>RAYE BLEU ROUGE</t>
  </si>
  <si>
    <t>COL BLANC, LARGE</t>
  </si>
  <si>
    <t>BROCOLI</t>
  </si>
  <si>
    <t>23W176HK066</t>
  </si>
  <si>
    <t>100% LAINE</t>
  </si>
  <si>
    <t>DATE LIVRAISON</t>
  </si>
  <si>
    <t>NEW FLOWER</t>
  </si>
  <si>
    <t>24ESH011</t>
  </si>
  <si>
    <t>JOIN</t>
  </si>
  <si>
    <t>24ESH013</t>
  </si>
  <si>
    <t>BOUTONS OR MANCHES OUVERTES</t>
  </si>
  <si>
    <t>DAKAR</t>
  </si>
  <si>
    <t>24ECD014</t>
  </si>
  <si>
    <t>ASMARA</t>
  </si>
  <si>
    <t>24ELK017</t>
  </si>
  <si>
    <t>COL ROND MANCH COURT</t>
  </si>
  <si>
    <t>POLASHORT</t>
  </si>
  <si>
    <t>24ESH012</t>
  </si>
  <si>
    <t>MARRON MOTIFS AFRICAINS</t>
  </si>
  <si>
    <t>LONG ASYMETRIQ</t>
  </si>
  <si>
    <t>24EPA012</t>
  </si>
  <si>
    <t>LARGE PINCES</t>
  </si>
  <si>
    <t>HECTOR</t>
  </si>
  <si>
    <t>24EST036</t>
  </si>
  <si>
    <t>RAYE GRIS BLANC</t>
  </si>
  <si>
    <t>24EPA006</t>
  </si>
  <si>
    <t>VICHY VERT</t>
  </si>
  <si>
    <t>TULIP</t>
  </si>
  <si>
    <t>24ETP040</t>
  </si>
  <si>
    <t>TROUS DENTELLE</t>
  </si>
  <si>
    <t>LIVRAISON MANQUE 1</t>
  </si>
  <si>
    <t>JACOB</t>
  </si>
  <si>
    <t>24ECD060</t>
  </si>
  <si>
    <t>TURQUOISE RAYUR</t>
  </si>
  <si>
    <t xml:space="preserve">ASMARA </t>
  </si>
  <si>
    <t>24ESH075</t>
  </si>
  <si>
    <t>MARINE DEGRADE</t>
  </si>
  <si>
    <t>QUILT</t>
  </si>
  <si>
    <t>24ESH082</t>
  </si>
  <si>
    <t>JAUNE</t>
  </si>
  <si>
    <t>LARGE COURTE+++</t>
  </si>
  <si>
    <t>SURPIQURES VIOLET</t>
  </si>
  <si>
    <t>AJMER</t>
  </si>
  <si>
    <t>24ESH095</t>
  </si>
  <si>
    <t>VICHY MARINE</t>
  </si>
  <si>
    <t>ECOSSE</t>
  </si>
  <si>
    <t>24ECD095</t>
  </si>
  <si>
    <t>CIGARLONG</t>
  </si>
  <si>
    <t>24ESH096</t>
  </si>
  <si>
    <t>PIA</t>
  </si>
  <si>
    <t>24WJE097U</t>
  </si>
  <si>
    <t>MARINO</t>
  </si>
  <si>
    <t>24WSH083R</t>
  </si>
  <si>
    <t>ECRU RAYURES BLEU BRIQUE</t>
  </si>
  <si>
    <t>COTON / CHANVRE</t>
  </si>
  <si>
    <t xml:space="preserve">BAVOIR BOUTONS </t>
  </si>
  <si>
    <t>OLIVE VERT</t>
  </si>
  <si>
    <t>24WSH091R</t>
  </si>
  <si>
    <t>BLANC RAYURES VERT GRIS</t>
  </si>
  <si>
    <t>COL MAO MIROIRS COUSUS</t>
  </si>
  <si>
    <t>POPPY</t>
  </si>
  <si>
    <t>24WSH079R</t>
  </si>
  <si>
    <t>BLANC FINES RAYURES BLEU</t>
  </si>
  <si>
    <t>CALUMET</t>
  </si>
  <si>
    <t>24WSH090U</t>
  </si>
  <si>
    <t>OLIVE BLEU MAUVE</t>
  </si>
  <si>
    <t>24WSH106R</t>
  </si>
  <si>
    <t>MAUVE rayures fleurs</t>
  </si>
  <si>
    <t>pas livré</t>
  </si>
  <si>
    <t>24WSH081U</t>
  </si>
  <si>
    <t>COL V POIGNETS V</t>
  </si>
  <si>
    <t>RAMPLINGO</t>
  </si>
  <si>
    <t>COL ROND SERRE BOUTONS BIJOUX</t>
  </si>
  <si>
    <t>FA</t>
  </si>
  <si>
    <t>24WSH042I</t>
  </si>
  <si>
    <t>NOIR PTS BLANCS</t>
  </si>
  <si>
    <t>COL ROND MAO JABOT</t>
  </si>
  <si>
    <t>OFFICER</t>
  </si>
  <si>
    <t>24WSH023U</t>
  </si>
  <si>
    <t>MILITAIRE 2 POCHES POITRINES</t>
  </si>
  <si>
    <t>290 PE25</t>
  </si>
  <si>
    <t>RICA</t>
  </si>
  <si>
    <t>24WSH028R</t>
  </si>
  <si>
    <t>BEIGE RAYURES MARRON</t>
  </si>
  <si>
    <t>24WSH052U</t>
  </si>
  <si>
    <t>COL ROND LIEN TISSU</t>
  </si>
  <si>
    <t>24WSH079C</t>
  </si>
  <si>
    <t>CARREAUX BLEU ROUGE</t>
  </si>
  <si>
    <t>GATE</t>
  </si>
  <si>
    <t>24WSH101U</t>
  </si>
  <si>
    <t>PLASTRON SURPIQUE</t>
  </si>
  <si>
    <t>SH014URAMPLI</t>
  </si>
  <si>
    <t>JI</t>
  </si>
  <si>
    <t>SH037RJI</t>
  </si>
  <si>
    <t>RAYURES VERTICALES ROUGE BLC</t>
  </si>
  <si>
    <t>MANCH COURTES, COL ITALIEN, LONGUE</t>
  </si>
  <si>
    <t>SH007CPOPPY</t>
  </si>
  <si>
    <t>VERT ECOSSAIS</t>
  </si>
  <si>
    <t>ICONIQUE</t>
  </si>
  <si>
    <t>DELHI</t>
  </si>
  <si>
    <t>SB040UDELHI</t>
  </si>
  <si>
    <t>CUIR DE VACHE</t>
  </si>
  <si>
    <t>WAITERS</t>
  </si>
  <si>
    <t>PA010IWAITER</t>
  </si>
  <si>
    <t>NOIR BEIGE FLEURI</t>
  </si>
  <si>
    <t>PASSANTS</t>
  </si>
  <si>
    <t>VICTORY</t>
  </si>
  <si>
    <t>SH014UVICTOR</t>
  </si>
  <si>
    <t>MANCHES ULTRA BOUFFANTES</t>
  </si>
  <si>
    <t>DIDI</t>
  </si>
  <si>
    <t>SH067IDIDI</t>
  </si>
  <si>
    <t>MOUGIN</t>
  </si>
  <si>
    <t>SK067IMOUGIN</t>
  </si>
  <si>
    <t>JULLIA</t>
  </si>
  <si>
    <t>SH021UJULLIA</t>
  </si>
  <si>
    <t>2/4/25 : rupture stock site</t>
  </si>
  <si>
    <t>JUULI</t>
  </si>
  <si>
    <t>SH010IJUULI</t>
  </si>
  <si>
    <t>MULTI LIBERTY</t>
  </si>
  <si>
    <t>MANCH REVERS BLC</t>
  </si>
  <si>
    <t>FERRY</t>
  </si>
  <si>
    <t>SH020UFER</t>
  </si>
  <si>
    <t>ROSE FLUO</t>
  </si>
  <si>
    <t>COL MAO LIENS DOS</t>
  </si>
  <si>
    <t>VICTORIA</t>
  </si>
  <si>
    <t>SH020UVICTOR</t>
  </si>
  <si>
    <t>COTON VOILE</t>
  </si>
  <si>
    <t>CIG</t>
  </si>
  <si>
    <t>SH026RCIG</t>
  </si>
  <si>
    <t>ROSE BLANC RAYE</t>
  </si>
  <si>
    <t>PETITES RAYURES</t>
  </si>
  <si>
    <t>MAGDA</t>
  </si>
  <si>
    <t>SH026CMAGDA</t>
  </si>
  <si>
    <t>COL MAO POITRAIL</t>
  </si>
  <si>
    <t>KERALA</t>
  </si>
  <si>
    <t>TP014UKERALA</t>
  </si>
  <si>
    <t>COTON POPELINE</t>
  </si>
  <si>
    <t>ASYMETRIQUE MANCH BOUFFANTE</t>
  </si>
  <si>
    <t>T44</t>
  </si>
  <si>
    <t>T46</t>
  </si>
  <si>
    <t>T48</t>
  </si>
  <si>
    <t>MALIPARMI</t>
  </si>
  <si>
    <t>W2/JA5273</t>
  </si>
  <si>
    <t>ROSE / BORDEAUX</t>
  </si>
  <si>
    <t>W2/JB 8347</t>
  </si>
  <si>
    <t>ORANGE JAUNE</t>
  </si>
  <si>
    <t>W2/JD6414</t>
  </si>
  <si>
    <t>CREPON</t>
  </si>
  <si>
    <t>DER 20/10/24</t>
  </si>
  <si>
    <t>W2/JD6416</t>
  </si>
  <si>
    <t>CUIR SIMILI</t>
  </si>
  <si>
    <t>W2/JH 3037</t>
  </si>
  <si>
    <t>IMPRIME FLEURS JAUNE TURQUOISE</t>
  </si>
  <si>
    <t>LOSANGES ROUGE ROSE</t>
  </si>
  <si>
    <t>W2/JH7479</t>
  </si>
  <si>
    <t>MARRON TURQUOISE</t>
  </si>
  <si>
    <t>FORMES GEOMETRIQUES</t>
  </si>
  <si>
    <t>IMPRIME FLEURS NOIR / BEIGE</t>
  </si>
  <si>
    <t>W2/JH7497</t>
  </si>
  <si>
    <t>cf H23</t>
  </si>
  <si>
    <t>W2/JN 3551</t>
  </si>
  <si>
    <t>W2/JQ 4934</t>
  </si>
  <si>
    <t>NYLON</t>
  </si>
  <si>
    <t>FENTE DOS</t>
  </si>
  <si>
    <t>JF6493-70578</t>
  </si>
  <si>
    <t>IMPRIME VERT / MARRON</t>
  </si>
  <si>
    <t>GENOUX MANCH COURTES</t>
  </si>
  <si>
    <t>JF6571-70578</t>
  </si>
  <si>
    <t>IMPRIME ROUGE / ROSE</t>
  </si>
  <si>
    <t>JH7195-70578</t>
  </si>
  <si>
    <t>IMPRIME OCRE / VERT</t>
  </si>
  <si>
    <t>JH7530-70579</t>
  </si>
  <si>
    <t>IMPRIME VERT / JAUNE</t>
  </si>
  <si>
    <t>JM4212-30044</t>
  </si>
  <si>
    <t>JAUNE FLUO</t>
  </si>
  <si>
    <t>JM5496-50597</t>
  </si>
  <si>
    <t>BOUTONS JAUNES</t>
  </si>
  <si>
    <t>TC0478-90870</t>
  </si>
  <si>
    <t>COLLIER</t>
  </si>
  <si>
    <t>assorti tenue vert/choco ou bleu</t>
  </si>
  <si>
    <t>JH4009-70591 - A4140</t>
  </si>
  <si>
    <t>LOSANGES MARRON VERT</t>
  </si>
  <si>
    <t>JH4009-70591 - C8093</t>
  </si>
  <si>
    <t>LOSANGES BLEU</t>
  </si>
  <si>
    <t>JM4407-70591</t>
  </si>
  <si>
    <t>IMPRIME CHOCO VERT</t>
  </si>
  <si>
    <t>JM5422-70578</t>
  </si>
  <si>
    <t>OCRE / VERT</t>
  </si>
  <si>
    <t>JF6333-70578</t>
  </si>
  <si>
    <t>ROUGE / ROSE</t>
  </si>
  <si>
    <t>GENOUX 3 TROUS</t>
  </si>
  <si>
    <t>JK0236-70578</t>
  </si>
  <si>
    <t>MOULANT POITRINE</t>
  </si>
  <si>
    <t>JF6439-70579</t>
  </si>
  <si>
    <t>VERT JAUNE</t>
  </si>
  <si>
    <t>POLYAMIDE</t>
  </si>
  <si>
    <t>JA5301-01503</t>
  </si>
  <si>
    <t>ECUREUIL</t>
  </si>
  <si>
    <t>PEAU</t>
  </si>
  <si>
    <t>JQ4968-76128</t>
  </si>
  <si>
    <t>BLANC (10001)</t>
  </si>
  <si>
    <t>COTON MODAL</t>
  </si>
  <si>
    <t>ORANGE (31020)</t>
  </si>
  <si>
    <t>JH3037-12114</t>
  </si>
  <si>
    <t>MARRON GLACE</t>
  </si>
  <si>
    <t>FUSEAU</t>
  </si>
  <si>
    <t>JF6566-50594</t>
  </si>
  <si>
    <t>IMPRIME VERT MARRON</t>
  </si>
  <si>
    <t>ATTACHE DOS PERLES</t>
  </si>
  <si>
    <t>JM4477-50594</t>
  </si>
  <si>
    <t>IMPRIME VERT</t>
  </si>
  <si>
    <t>COL V PERLES</t>
  </si>
  <si>
    <t>IC0089-10167 - C4014</t>
  </si>
  <si>
    <t>CHOCOLAT VERT</t>
  </si>
  <si>
    <t>IC0089-10167 - C6096</t>
  </si>
  <si>
    <t>IC0089-10167 - C6097</t>
  </si>
  <si>
    <t>VERT ORANGE</t>
  </si>
  <si>
    <t>IC0089-10167 - C8098</t>
  </si>
  <si>
    <t>BLEU JAUNE</t>
  </si>
  <si>
    <t>JQ4966-76128</t>
  </si>
  <si>
    <t>FRANGES 1 COTE</t>
  </si>
  <si>
    <t>MARINE (80000)</t>
  </si>
  <si>
    <t>JG3645-50595</t>
  </si>
  <si>
    <t>BLEU ROUGE</t>
  </si>
  <si>
    <t>NŒUD PERLES</t>
  </si>
  <si>
    <t>JQ4975-78148</t>
  </si>
  <si>
    <t>BLEU LAVANDE</t>
  </si>
  <si>
    <t>LIN VISCOSE LUREX</t>
  </si>
  <si>
    <t>COL V BLEU BRILLANT</t>
  </si>
  <si>
    <t>BQ0043-90818</t>
  </si>
  <si>
    <t xml:space="preserve">PETIT SAC </t>
  </si>
  <si>
    <t>ROSE ROUGE JAUNE</t>
  </si>
  <si>
    <t>MARRON VERT</t>
  </si>
  <si>
    <t>BL0058-90853</t>
  </si>
  <si>
    <t>BS0063-90853</t>
  </si>
  <si>
    <t xml:space="preserve">SAC </t>
  </si>
  <si>
    <t>VOL CONSTATE LE 19/06/2025</t>
  </si>
  <si>
    <t>1 pour 2024 MECENAT POP UP CAP FERRET</t>
  </si>
  <si>
    <t>BL0058-90818</t>
  </si>
  <si>
    <t>OP0088-90864</t>
  </si>
  <si>
    <t>BLEU/JAUNE - ORANGE/TURQUOISE</t>
  </si>
  <si>
    <t>PERLES</t>
  </si>
  <si>
    <t xml:space="preserve">reprise INVENDUS PE23 de </t>
  </si>
  <si>
    <t>@ site</t>
  </si>
  <si>
    <t>JA5305-20276</t>
  </si>
  <si>
    <t xml:space="preserve">MANTEAU </t>
  </si>
  <si>
    <t>MARRON / ROUILLE</t>
  </si>
  <si>
    <t>JB5361-50602</t>
  </si>
  <si>
    <t>JF6413-70608</t>
  </si>
  <si>
    <t>NOIR / BEIGE / MARRON</t>
  </si>
  <si>
    <t>VISCOSE ELASTANE</t>
  </si>
  <si>
    <t>COURTE DROITE</t>
  </si>
  <si>
    <t>JH3037-60114</t>
  </si>
  <si>
    <t>LOSANGE MARRONS</t>
  </si>
  <si>
    <t>POLYAMIDE ELASTANE</t>
  </si>
  <si>
    <t>JQ2356-74230</t>
  </si>
  <si>
    <t>SAFRAN</t>
  </si>
  <si>
    <t>SOUS PULL FIN</t>
  </si>
  <si>
    <t>JN2283-74230</t>
  </si>
  <si>
    <t>FIN</t>
  </si>
  <si>
    <t>JD6432-70602</t>
  </si>
  <si>
    <t>DORE BDX NOIR</t>
  </si>
  <si>
    <t>VISCOSE LUREX</t>
  </si>
  <si>
    <t>415/207</t>
  </si>
  <si>
    <t>JN3551-70610</t>
  </si>
  <si>
    <t>MARRON ORANGE</t>
  </si>
  <si>
    <t>LAINE NYLON</t>
  </si>
  <si>
    <t>JN3551-70611</t>
  </si>
  <si>
    <t>IH0050-70560</t>
  </si>
  <si>
    <t>PULL PONCHO</t>
  </si>
  <si>
    <t>GREIGE (21006)</t>
  </si>
  <si>
    <t>LAINE CACHEMIRE</t>
  </si>
  <si>
    <t xml:space="preserve">PULL PONCHO </t>
  </si>
  <si>
    <t>BLEU / NOIR (80000)</t>
  </si>
  <si>
    <t>JH7497-50166</t>
  </si>
  <si>
    <t>LARGE FLUIDE</t>
  </si>
  <si>
    <t>de 2022</t>
  </si>
  <si>
    <t>JF0122-70619</t>
  </si>
  <si>
    <t>MARRON ORANGE FLEURS</t>
  </si>
  <si>
    <t>COURTE CINTREE TAILLE</t>
  </si>
  <si>
    <t>328 / 164</t>
  </si>
  <si>
    <t>JH0106-50200</t>
  </si>
  <si>
    <t>TROMPETTE</t>
  </si>
  <si>
    <t>JF6434</t>
  </si>
  <si>
    <t>JH7530 - 70628 - C3222</t>
  </si>
  <si>
    <t>ARABESQ ORANGE</t>
  </si>
  <si>
    <t>FIN LARGE</t>
  </si>
  <si>
    <t>ECHANGES PE24 EN SUS</t>
  </si>
  <si>
    <t>RETOURS 9/2024</t>
  </si>
  <si>
    <t>JH7195 - 70629 - C3220</t>
  </si>
  <si>
    <t>DOMES ORANGE ROSE</t>
  </si>
  <si>
    <t>LARGE EVASE</t>
  </si>
  <si>
    <t>Manque 1 en livraison</t>
  </si>
  <si>
    <t>JP5501 - 70628 - C3222</t>
  </si>
  <si>
    <t>TOP CARRE</t>
  </si>
  <si>
    <t>LARGE 1 EPAULE</t>
  </si>
  <si>
    <t>JP5501 - 70628 - D8013</t>
  </si>
  <si>
    <t>ARABESQ BLEU VERT</t>
  </si>
  <si>
    <t>JF6603 - 70628 - D8013</t>
  </si>
  <si>
    <t>LONGUE DEBARDEUR</t>
  </si>
  <si>
    <t>JF6439 - 70630 - A7075</t>
  </si>
  <si>
    <t>JAUNE FLEURS ROSES</t>
  </si>
  <si>
    <t>LONGUE COL MAO</t>
  </si>
  <si>
    <t>JP5504 - 76154 - 40B99</t>
  </si>
  <si>
    <t>TOP BRETELLES</t>
  </si>
  <si>
    <t>ZEBRE ROSE ORANGE VERT</t>
  </si>
  <si>
    <t>JK0249 - 78074 - 10001</t>
  </si>
  <si>
    <t>JK0249 - 78074 - 32016</t>
  </si>
  <si>
    <t>JP5502 - 70629 - C3220</t>
  </si>
  <si>
    <t>DOME ORANGE ROSE</t>
  </si>
  <si>
    <t>JM5515 - 50611 - D8031</t>
  </si>
  <si>
    <t>ARABESQ BLEU</t>
  </si>
  <si>
    <t>COL MAO EVASEE</t>
  </si>
  <si>
    <t>JM4400 - 50203 - 10000</t>
  </si>
  <si>
    <t>SOIE, ACETATE</t>
  </si>
  <si>
    <t>COL ROND LARGE</t>
  </si>
  <si>
    <t>JM4400 - 50203 - 60065</t>
  </si>
  <si>
    <t>VERT MENTHE</t>
  </si>
  <si>
    <t>JH7562 - 70630 - D6034</t>
  </si>
  <si>
    <t>VERT CARRES JAUNE BLEU</t>
  </si>
  <si>
    <t>EVASE ++++</t>
  </si>
  <si>
    <t>ECHANGES PE24 RETOURS</t>
  </si>
  <si>
    <t>JF6413 - 70221 - C3235</t>
  </si>
  <si>
    <t>ROSE SOUCI VERT</t>
  </si>
  <si>
    <t>COURTE MANCHES</t>
  </si>
  <si>
    <t>JM1004 - 31021 - 60012</t>
  </si>
  <si>
    <t>BOUTONS CACHES</t>
  </si>
  <si>
    <t>JF0137 - 70221 - A8175</t>
  </si>
  <si>
    <t>BLEU SOUCI VERT</t>
  </si>
  <si>
    <t>COL V MANCH LONGUES CEINTURE</t>
  </si>
  <si>
    <t>JH0109 - 60133 - D8020</t>
  </si>
  <si>
    <t>PINCES LARGE</t>
  </si>
  <si>
    <t>JH3037 - 12114 - 81028</t>
  </si>
  <si>
    <t>JH0113 - 50206 - C3229</t>
  </si>
  <si>
    <t>ARABESQ ROSES</t>
  </si>
  <si>
    <t>EPAIS</t>
  </si>
  <si>
    <t>IB0241 - 30121 - C3237</t>
  </si>
  <si>
    <t>ARABESQ ROSE</t>
  </si>
  <si>
    <t>JH0108 - 50611 - C3242</t>
  </si>
  <si>
    <t>CREPE</t>
  </si>
  <si>
    <t>JE0115</t>
  </si>
  <si>
    <t>IC0089 - 10187 - C3239</t>
  </si>
  <si>
    <t>ROSE ORANGE TABAC</t>
  </si>
  <si>
    <t>JH7530 - 70629 - C4036</t>
  </si>
  <si>
    <t>DOMES ROUGE MARRON</t>
  </si>
  <si>
    <t>BF0005 - 90884 - 92000</t>
  </si>
  <si>
    <t>92000 MORDORE</t>
  </si>
  <si>
    <t>PETITE POCHETTE</t>
  </si>
  <si>
    <t>BF0005 - 90884 - 96000</t>
  </si>
  <si>
    <t>96000 ARGENT</t>
  </si>
  <si>
    <t>BN0104 - 90884 - 32057</t>
  </si>
  <si>
    <t>32057 FUSCHIA</t>
  </si>
  <si>
    <t>POCHETTE SANGLE</t>
  </si>
  <si>
    <t>1 non livré</t>
  </si>
  <si>
    <t>BN0104 - 90884 - 92000</t>
  </si>
  <si>
    <t>BD0080 - 90887 - 11B20</t>
  </si>
  <si>
    <t>11B20 BLC MARRON</t>
  </si>
  <si>
    <t>BD0080</t>
  </si>
  <si>
    <t>11B99</t>
  </si>
  <si>
    <t>BD0080 - 90887 - 80B99</t>
  </si>
  <si>
    <t>80B99 BLEUS VERT</t>
  </si>
  <si>
    <t>BN0105 - 90888 - 11B99</t>
  </si>
  <si>
    <t>11B99 KAKI ROUGE</t>
  </si>
  <si>
    <t>PERLE</t>
  </si>
  <si>
    <t>CARRE SANGLE</t>
  </si>
  <si>
    <t>BC0027 - 90895 - D8015</t>
  </si>
  <si>
    <t>SAC SEAU</t>
  </si>
  <si>
    <t>VERT BLEU JAUNE</t>
  </si>
  <si>
    <t>RAPHIA</t>
  </si>
  <si>
    <t>SEAU</t>
  </si>
  <si>
    <t>JF6333 - 70629 - C3220</t>
  </si>
  <si>
    <t>ROBE 3 TROUS</t>
  </si>
  <si>
    <t>COURTE SS MANCHES</t>
  </si>
  <si>
    <t>JF6493 - 70629 - C3220</t>
  </si>
  <si>
    <t>TARTAN COURTE M COURTES</t>
  </si>
  <si>
    <t>JH4009-70221-C3235</t>
  </si>
  <si>
    <t>ROSE VERT SOUCI</t>
  </si>
  <si>
    <t>EPAIS DROIT</t>
  </si>
  <si>
    <t>JH4009-70221-A8175</t>
  </si>
  <si>
    <t>BLEU SOUCI</t>
  </si>
  <si>
    <t>JH7530 - 70628 - D8013</t>
  </si>
  <si>
    <t>H24 ECHANGES RETOURS</t>
  </si>
  <si>
    <t>RETOURS H24 = 10% DU MONTANT LIVRE (7077 €)</t>
  </si>
  <si>
    <t>JP5518-78173-41B99</t>
  </si>
  <si>
    <t>OCRE KAKI ROUGE</t>
  </si>
  <si>
    <t>avec H24 ECHANGES</t>
  </si>
  <si>
    <t>IV0196-78173-41B99</t>
  </si>
  <si>
    <t>LV0185-78173-41B99</t>
  </si>
  <si>
    <t xml:space="preserve">OCRE KAKI ROUGE </t>
  </si>
  <si>
    <t>SANS REVERS</t>
  </si>
  <si>
    <t>JN3551-76173-A8179</t>
  </si>
  <si>
    <t>BLEU MARRON</t>
  </si>
  <si>
    <t>JH3037-60151-A8179</t>
  </si>
  <si>
    <t>BLEU MARRON LOSANGES</t>
  </si>
  <si>
    <t>JF6413-70225-C3249</t>
  </si>
  <si>
    <t>LOSANGES BEIGE ROSE</t>
  </si>
  <si>
    <t>COURTE LOURDE</t>
  </si>
  <si>
    <t>JF0150-70225-C3248</t>
  </si>
  <si>
    <t>ROSES ROSES</t>
  </si>
  <si>
    <t>COL V MANCHES LONGUES MIDI</t>
  </si>
  <si>
    <t>JH4009-70225-C3248</t>
  </si>
  <si>
    <t>LARGE LOURD</t>
  </si>
  <si>
    <t>TAILLE GRAND =&gt; T-1</t>
  </si>
  <si>
    <t>JH4009-70225-C3249</t>
  </si>
  <si>
    <t>JH0042-70225-A5018</t>
  </si>
  <si>
    <t>ROSES BLEUES</t>
  </si>
  <si>
    <t>JF0350-50625-C3246</t>
  </si>
  <si>
    <t>ROSE MARRON</t>
  </si>
  <si>
    <t>REFERENCE ANNULEE</t>
  </si>
  <si>
    <t>PA 125 €</t>
  </si>
  <si>
    <t>JD6443-61042-D4083</t>
  </si>
  <si>
    <t>VIOLET VERT GRIS</t>
  </si>
  <si>
    <t>VELOURS</t>
  </si>
  <si>
    <t>1 BOUTON DROITE</t>
  </si>
  <si>
    <t>JF6630-61042-D4083</t>
  </si>
  <si>
    <t>JB5377-50622-40007</t>
  </si>
  <si>
    <t>REVERSIBLE BOUCLETTES</t>
  </si>
  <si>
    <t>JA5335-50622-40007</t>
  </si>
  <si>
    <t xml:space="preserve">RETOURS PE25 = % DU MONTANT LIVRE </t>
  </si>
  <si>
    <t>JF6673-70647-D8051</t>
  </si>
  <si>
    <t>BLEU BEIGE ARABESQ</t>
  </si>
  <si>
    <t>COL MAO LONGUE, MANCH 7/8</t>
  </si>
  <si>
    <t>JF6632-70647-D6059</t>
  </si>
  <si>
    <t>VERT JAUNE ARABESQ</t>
  </si>
  <si>
    <t xml:space="preserve"> V DEVANT DOS LONGUE, MANCH 7/8, DECOLLETEE</t>
  </si>
  <si>
    <t>JH7195-70647-C3264</t>
  </si>
  <si>
    <t>JF6631-70647-C3264</t>
  </si>
  <si>
    <t>TUNIQUE / MINI ROBE</t>
  </si>
  <si>
    <t>ROSE ROUGE BEIGE ARABESQ</t>
  </si>
  <si>
    <t>1/2 MANCHES, DECOLLETE</t>
  </si>
  <si>
    <t>JH7195-70647-D8051</t>
  </si>
  <si>
    <t>JM5539-70647-D8051</t>
  </si>
  <si>
    <t>ARABESQ BLEU BEIGE</t>
  </si>
  <si>
    <t>MANCH 7/8</t>
  </si>
  <si>
    <t>JH4009-70230-D8053</t>
  </si>
  <si>
    <t>BLEU GRIS MENTHE</t>
  </si>
  <si>
    <t>JP5538-70230-D8053</t>
  </si>
  <si>
    <t>LONG CEINTURE</t>
  </si>
  <si>
    <t>JH4009-70230-A7078</t>
  </si>
  <si>
    <t>VERT MARRON JAUNE</t>
  </si>
  <si>
    <t>JK0281-70230-A7078</t>
  </si>
  <si>
    <t>JAUNE VERT MARRON</t>
  </si>
  <si>
    <t>JH0117-70653-B3102</t>
  </si>
  <si>
    <t>ORANGE BLEU MARRON</t>
  </si>
  <si>
    <t>COURT LARGE EVASE FLUIDE</t>
  </si>
  <si>
    <t>JH7557-70653-A2167</t>
  </si>
  <si>
    <t>GRIS JAUNE MARRON</t>
  </si>
  <si>
    <t>JK0279-70653-A2167</t>
  </si>
  <si>
    <t>COL V MANCH COURTES</t>
  </si>
  <si>
    <t>JH7530-70210-40003</t>
  </si>
  <si>
    <t>CHOCO UNI</t>
  </si>
  <si>
    <t>JF6333-70653-B3102</t>
  </si>
  <si>
    <t>JD6465-70210-40003</t>
  </si>
  <si>
    <t>BLAZER</t>
  </si>
  <si>
    <t>CINTREE POCHES</t>
  </si>
  <si>
    <t>LONGUE SS MANCH LIEN CEINTURE</t>
  </si>
  <si>
    <t>TC0517-92070-C3260</t>
  </si>
  <si>
    <t>ROSE BEIGE MARRON</t>
  </si>
  <si>
    <t>PLASTIQUE</t>
  </si>
  <si>
    <t>TC0517-92070-D6057</t>
  </si>
  <si>
    <t>VERT MARRON BEIGE</t>
  </si>
  <si>
    <t>VOL 29/06/2025</t>
  </si>
  <si>
    <t xml:space="preserve">VOL </t>
  </si>
  <si>
    <t>TC0517-92070-D8046</t>
  </si>
  <si>
    <t>BLEU CREME</t>
  </si>
  <si>
    <t>TC0501-92069-A2167</t>
  </si>
  <si>
    <t>TC0501-92069-B3102</t>
  </si>
  <si>
    <t>ORANGE MARINE</t>
  </si>
  <si>
    <t>JP5538-70230-A7078</t>
  </si>
  <si>
    <t>VERT MARRON</t>
  </si>
  <si>
    <t>JF6673-70647-C3264</t>
  </si>
  <si>
    <t>ROSE BEIGE ARABESQ</t>
  </si>
  <si>
    <t>COL MAO LONG MANCH 7/8</t>
  </si>
  <si>
    <t>JM4400-50203-2000</t>
  </si>
  <si>
    <t>SOIE ACETATE</t>
  </si>
  <si>
    <t>JM4400-50203-80049</t>
  </si>
  <si>
    <t>JM4400-50203-82009</t>
  </si>
  <si>
    <t>JK0264-70647-D8051</t>
  </si>
  <si>
    <t>MANCH COURTES COL ROND LARGE</t>
  </si>
  <si>
    <t>IB0241-30121-B3101</t>
  </si>
  <si>
    <t>ORANGE MARRON ROSE</t>
  </si>
  <si>
    <t>IB0241-30121-B8216</t>
  </si>
  <si>
    <t>BLEU MENTHE</t>
  </si>
  <si>
    <t>IB0241-30121-C4067</t>
  </si>
  <si>
    <t>NOIR ORANGE BLEU</t>
  </si>
  <si>
    <t>JM4407-70230-A7078</t>
  </si>
  <si>
    <t>JM4407-70230-D8053</t>
  </si>
  <si>
    <t>JK0281-70230-D8053</t>
  </si>
  <si>
    <t>JH7530-70210-20000</t>
  </si>
  <si>
    <t>JH8051-78208-B1135</t>
  </si>
  <si>
    <t>JQ5104-78200-B1135</t>
  </si>
  <si>
    <t>JD6476-78208-B1135</t>
  </si>
  <si>
    <t>JH7479-60168-A2170</t>
  </si>
  <si>
    <t>GRIS ROSSOBEIGE</t>
  </si>
  <si>
    <t>FLARE</t>
  </si>
  <si>
    <t>JH7479-60168-C4068</t>
  </si>
  <si>
    <t>JH8015-60169-D6077</t>
  </si>
  <si>
    <t>VERT CREME ROSSO</t>
  </si>
  <si>
    <t>IH0058-74315-11034</t>
  </si>
  <si>
    <t>BEIGE CHAUD</t>
  </si>
  <si>
    <t>IH0058-74315-20000</t>
  </si>
  <si>
    <t>JF9511-78203-11034</t>
  </si>
  <si>
    <t>JF9511-78203-20000</t>
  </si>
  <si>
    <t>JQ5045-70538-60B60</t>
  </si>
  <si>
    <t>VERT MILITAIRE RAYÉ</t>
  </si>
  <si>
    <t>JH4009-70655-A2171</t>
  </si>
  <si>
    <t>JP5549-78205-60B51</t>
  </si>
  <si>
    <t>JH8044-14117-D6074</t>
  </si>
  <si>
    <t>VERT LILA NOIR</t>
  </si>
  <si>
    <t>JM5573-70656-D6074</t>
  </si>
  <si>
    <t>JF6689-70656-D6074</t>
  </si>
  <si>
    <t>VERT LILA</t>
  </si>
  <si>
    <t>JH8044-20294-20000</t>
  </si>
  <si>
    <t>JM1033-50203-51037</t>
  </si>
  <si>
    <t>LILA</t>
  </si>
  <si>
    <t>PRIX PROMO</t>
  </si>
  <si>
    <t>NIU</t>
  </si>
  <si>
    <t>SS25 101J025</t>
  </si>
  <si>
    <t>CHOCO BLEU ANIS</t>
  </si>
  <si>
    <t>SS MANCHES, POCHES LATERALES</t>
  </si>
  <si>
    <t>SS25 104T029</t>
  </si>
  <si>
    <t>BEIGE NOIR MOTIFS</t>
  </si>
  <si>
    <t>CHEMISE MANCH COURTES POCHES LATERALES</t>
  </si>
  <si>
    <t>SS25 105T001</t>
  </si>
  <si>
    <t>VERT PLATANE</t>
  </si>
  <si>
    <t>LONGUE CEINTURE NŒUD MANCH COURTES POCHES LATERALES</t>
  </si>
  <si>
    <t>SS25 105T029</t>
  </si>
  <si>
    <t>CHOCO PERVENCHE</t>
  </si>
  <si>
    <t>SS25 119J025</t>
  </si>
  <si>
    <t>PEDRA FLEURS ROUILLE NOIR BEIGE</t>
  </si>
  <si>
    <t>SS25 211T029</t>
  </si>
  <si>
    <t>ELASTIQ DOS POCHES LATERALES</t>
  </si>
  <si>
    <t>SS25 223J025</t>
  </si>
  <si>
    <t>ELASTIQ LONG</t>
  </si>
  <si>
    <t>SS25 224J025</t>
  </si>
  <si>
    <t>GEOMETRIQ ROUILLE NOIR BEIGE</t>
  </si>
  <si>
    <t>LARGE COURT</t>
  </si>
  <si>
    <t>SS25 231T007</t>
  </si>
  <si>
    <t>CIGARETTE DOS ELASTIQ PASSANTS</t>
  </si>
  <si>
    <t>SS25 309T00K</t>
  </si>
  <si>
    <t>7/8è</t>
  </si>
  <si>
    <t>SS25 309T097</t>
  </si>
  <si>
    <t>OCRE FONCE</t>
  </si>
  <si>
    <t>COTON POLYAMIDE</t>
  </si>
  <si>
    <t>SS25 315T097</t>
  </si>
  <si>
    <t>COURTE</t>
  </si>
  <si>
    <t>SS25 317J025</t>
  </si>
  <si>
    <t>KIMONO FLUIDE</t>
  </si>
  <si>
    <t>GEOMETRIQ NOIR BEIGE MARRON</t>
  </si>
  <si>
    <t>SS25 429T056</t>
  </si>
  <si>
    <t>JUPE PORTEFEUILLE LONGUE</t>
  </si>
  <si>
    <t>FLEURS VERT ROSE MARRON</t>
  </si>
  <si>
    <t>CEINTURE A NOUER</t>
  </si>
  <si>
    <t>SS25 430T097</t>
  </si>
  <si>
    <t>EVASEE</t>
  </si>
  <si>
    <t>SS25 501J025</t>
  </si>
  <si>
    <t>COL V EVASE</t>
  </si>
  <si>
    <t>SS25 596J003</t>
  </si>
  <si>
    <t>BLANC graph mama</t>
  </si>
  <si>
    <t>SS25 602T001</t>
  </si>
  <si>
    <t>ROUGE ORANGE</t>
  </si>
  <si>
    <t>SS25 602T020</t>
  </si>
  <si>
    <t>GROSSE DENTELLE</t>
  </si>
  <si>
    <t>SS25 604T028</t>
  </si>
  <si>
    <t>PLATANO VERT</t>
  </si>
  <si>
    <t>BLANCO</t>
  </si>
  <si>
    <t>SS25 606T029</t>
  </si>
  <si>
    <t>SS25 608T056</t>
  </si>
  <si>
    <t>SS MANCH DOUBLE</t>
  </si>
  <si>
    <t>SS25 902T057</t>
  </si>
  <si>
    <t>CARRE GD</t>
  </si>
  <si>
    <t>GOIABA VICHY VIOLINE</t>
  </si>
  <si>
    <t>SS25 B02X082</t>
  </si>
  <si>
    <t>TERRACOTA GRIS JAUNE</t>
  </si>
  <si>
    <t>BOIS</t>
  </si>
  <si>
    <t>TRIPLE MEDIUM</t>
  </si>
  <si>
    <t>SS25 B04X08</t>
  </si>
  <si>
    <t>SS25 B07X08</t>
  </si>
  <si>
    <t>SS25 B09X03</t>
  </si>
  <si>
    <t>TERRACOTA</t>
  </si>
  <si>
    <t>RESINE</t>
  </si>
  <si>
    <t>SS25 B10X03</t>
  </si>
  <si>
    <t>NOIR DELAVE MAT</t>
  </si>
  <si>
    <t>MULTIPLE</t>
  </si>
  <si>
    <t>Valorisation / achats</t>
  </si>
  <si>
    <t>Coeff</t>
  </si>
  <si>
    <r>
      <rPr>
        <sz val="11"/>
        <color theme="1"/>
        <rFont val="Calibri"/>
        <family val="2"/>
      </rPr>
      <t xml:space="preserve">AW25 </t>
    </r>
    <r>
      <rPr>
        <sz val="11"/>
        <color rgb="FFEE0000"/>
        <rFont val="Calibri"/>
        <family val="2"/>
      </rPr>
      <t>111T052</t>
    </r>
  </si>
  <si>
    <r>
      <rPr>
        <sz val="11"/>
        <color theme="1"/>
        <rFont val="Calibri"/>
        <family val="2"/>
      </rPr>
      <t xml:space="preserve">AW25 </t>
    </r>
    <r>
      <rPr>
        <sz val="11"/>
        <color rgb="FFEE0000"/>
        <rFont val="Calibri"/>
        <family val="2"/>
      </rPr>
      <t>111T052</t>
    </r>
  </si>
  <si>
    <t>AW25 210T075</t>
  </si>
  <si>
    <t>AW25 410J014</t>
  </si>
  <si>
    <t>AW25 430T020</t>
  </si>
  <si>
    <t>FLUIDE</t>
  </si>
  <si>
    <t>AW25 501J008</t>
  </si>
  <si>
    <t>MANCH LONGUES COL ROND</t>
  </si>
  <si>
    <t>AW25 506J007</t>
  </si>
  <si>
    <t>CAPE TOP</t>
  </si>
  <si>
    <t>AW25 514J009</t>
  </si>
  <si>
    <t>HAUT DRAPE</t>
  </si>
  <si>
    <t>AW25 611T001</t>
  </si>
  <si>
    <r>
      <rPr>
        <sz val="11"/>
        <color theme="1"/>
        <rFont val="Calibri"/>
        <family val="2"/>
      </rPr>
      <t xml:space="preserve">AW25 </t>
    </r>
    <r>
      <rPr>
        <sz val="11"/>
        <color rgb="FFFF0000"/>
        <rFont val="Calibri"/>
        <family val="2"/>
      </rPr>
      <t>611T052</t>
    </r>
  </si>
  <si>
    <r>
      <rPr>
        <sz val="11"/>
        <color theme="1"/>
        <rFont val="Calibri"/>
        <family val="2"/>
      </rPr>
      <t xml:space="preserve">AW25 </t>
    </r>
    <r>
      <rPr>
        <sz val="11"/>
        <color rgb="FFFF0000"/>
        <rFont val="Calibri"/>
        <family val="2"/>
      </rPr>
      <t>611T052</t>
    </r>
  </si>
  <si>
    <r>
      <rPr>
        <sz val="11"/>
        <color theme="1"/>
        <rFont val="Calibri"/>
        <family val="2"/>
      </rPr>
      <t xml:space="preserve">AW25 </t>
    </r>
    <r>
      <rPr>
        <sz val="11"/>
        <color rgb="FFFF0000"/>
        <rFont val="Calibri"/>
        <family val="2"/>
      </rPr>
      <t>614T001</t>
    </r>
  </si>
  <si>
    <r>
      <rPr>
        <sz val="11"/>
        <color theme="1"/>
        <rFont val="Calibri"/>
        <family val="2"/>
      </rPr>
      <t xml:space="preserve">AW25 </t>
    </r>
    <r>
      <rPr>
        <sz val="11"/>
        <color rgb="FFFF0000"/>
        <rFont val="Calibri"/>
        <family val="2"/>
      </rPr>
      <t>614T001</t>
    </r>
  </si>
  <si>
    <r>
      <rPr>
        <sz val="11"/>
        <color theme="1"/>
        <rFont val="Calibri"/>
        <family val="2"/>
      </rPr>
      <t xml:space="preserve">AW25 </t>
    </r>
    <r>
      <rPr>
        <sz val="11"/>
        <color rgb="FFFF0000"/>
        <rFont val="Calibri"/>
        <family val="2"/>
      </rPr>
      <t>306T071</t>
    </r>
  </si>
  <si>
    <r>
      <rPr>
        <sz val="11"/>
        <color theme="1"/>
        <rFont val="Calibri"/>
        <family val="2"/>
      </rPr>
      <t xml:space="preserve">AW25 </t>
    </r>
    <r>
      <rPr>
        <sz val="11"/>
        <color rgb="FFFF0000"/>
        <rFont val="Calibri"/>
        <family val="2"/>
      </rPr>
      <t>306T071</t>
    </r>
  </si>
  <si>
    <t>AW25 323T073</t>
  </si>
  <si>
    <r>
      <rPr>
        <sz val="11"/>
        <color theme="1"/>
        <rFont val="Calibri"/>
        <family val="2"/>
      </rPr>
      <t xml:space="preserve">AW25 </t>
    </r>
    <r>
      <rPr>
        <sz val="11"/>
        <color rgb="FFFF0000"/>
        <rFont val="Calibri"/>
        <family val="2"/>
      </rPr>
      <t>704W016</t>
    </r>
  </si>
  <si>
    <r>
      <rPr>
        <sz val="11"/>
        <color theme="1"/>
        <rFont val="Calibri"/>
        <family val="2"/>
      </rPr>
      <t xml:space="preserve">AW25 </t>
    </r>
    <r>
      <rPr>
        <sz val="11"/>
        <color rgb="FFFF0000"/>
        <rFont val="Calibri"/>
        <family val="2"/>
      </rPr>
      <t>704W016</t>
    </r>
  </si>
  <si>
    <t>AW25 714W005</t>
  </si>
  <si>
    <t>XXS</t>
  </si>
  <si>
    <t>OTTOD'AME</t>
  </si>
  <si>
    <t>AND-EG5175</t>
  </si>
  <si>
    <t>CHX-DG5739</t>
  </si>
  <si>
    <t>FLI-EK0025</t>
  </si>
  <si>
    <t>MERINOS LAINE</t>
  </si>
  <si>
    <t>HUT-EA3727</t>
  </si>
  <si>
    <t>JEA-EP9151</t>
  </si>
  <si>
    <t>VELOURS PTES COTES</t>
  </si>
  <si>
    <t>JEA-EP9152</t>
  </si>
  <si>
    <t>VANILLE</t>
  </si>
  <si>
    <t>JUL DG5650</t>
  </si>
  <si>
    <t>MATELASSE</t>
  </si>
  <si>
    <t>MAG-EK0037</t>
  </si>
  <si>
    <t>NYLON POLYAMIDE</t>
  </si>
  <si>
    <t>POLIAMIDE</t>
  </si>
  <si>
    <t>WTR-DM7830</t>
  </si>
  <si>
    <t>PCH-DA4476</t>
  </si>
  <si>
    <t>ROBE CACHE CŒUR</t>
  </si>
  <si>
    <t>PCH-DA4477</t>
  </si>
  <si>
    <t>NEV-DA4665</t>
  </si>
  <si>
    <t>VELOURS GROSSES COTES</t>
  </si>
  <si>
    <t>NEV-DP9099</t>
  </si>
  <si>
    <t>SALOPETTE</t>
  </si>
  <si>
    <t>SANS MANCHE, LARGE DES JAMBES</t>
  </si>
  <si>
    <t>NEV-EP9129</t>
  </si>
  <si>
    <t>VOY-DG5607</t>
  </si>
  <si>
    <t>CABAN</t>
  </si>
  <si>
    <t>WHI-DP8886</t>
  </si>
  <si>
    <t>SBM-DP8926</t>
  </si>
  <si>
    <t>ROUILLE</t>
  </si>
  <si>
    <t>LARGE LONG</t>
  </si>
  <si>
    <t>FUT-DM7898</t>
  </si>
  <si>
    <t>COL V DEVANT DERRIERE</t>
  </si>
  <si>
    <t>JEA-DP9303</t>
  </si>
  <si>
    <t>PCH-DA4796</t>
  </si>
  <si>
    <t>PCH-DA4798</t>
  </si>
  <si>
    <t>HAUT TS SANS MANCHE DANCEUSE</t>
  </si>
  <si>
    <t>PCH-DA4810</t>
  </si>
  <si>
    <t>VERT SAPIN (foglia)</t>
  </si>
  <si>
    <t>PCH-DA4812</t>
  </si>
  <si>
    <t>BOUTONS -&gt; BAS</t>
  </si>
  <si>
    <t>PCH-DP9279</t>
  </si>
  <si>
    <t>DROIT SERRE prix 2024</t>
  </si>
  <si>
    <t>BEIGE COLONIAL</t>
  </si>
  <si>
    <t>DROIT SERRE diff 2024</t>
  </si>
  <si>
    <t>DROIT SERRE</t>
  </si>
  <si>
    <t>PCH-DP9285</t>
  </si>
  <si>
    <t xml:space="preserve">LARGE </t>
  </si>
  <si>
    <t>FLI-DK7969</t>
  </si>
  <si>
    <t>CASHMERE</t>
  </si>
  <si>
    <t>COURT CAPUCHE</t>
  </si>
  <si>
    <t>BOA-DY4371</t>
  </si>
  <si>
    <t>MARINE/JAUNE/VERT</t>
  </si>
  <si>
    <t xml:space="preserve">MOHAIR </t>
  </si>
  <si>
    <t>BOA-DY4376</t>
  </si>
  <si>
    <t>MITAINES</t>
  </si>
  <si>
    <t>BUI-DG5950</t>
  </si>
  <si>
    <t>FLE-DK8019</t>
  </si>
  <si>
    <t>FUSCHIA</t>
  </si>
  <si>
    <t>FLI-DK7965</t>
  </si>
  <si>
    <t>MERINOS</t>
  </si>
  <si>
    <t>FSC-DG5796</t>
  </si>
  <si>
    <t>VESTE MANTEAU</t>
  </si>
  <si>
    <t>BLEU NUIT</t>
  </si>
  <si>
    <t>COSTUME</t>
  </si>
  <si>
    <t>GLF-DK8023</t>
  </si>
  <si>
    <t>95% CASHMERE</t>
  </si>
  <si>
    <t>ENCOLURE RONDE</t>
  </si>
  <si>
    <t>GLF-DK8025</t>
  </si>
  <si>
    <t>SERRE COL CHEMINEE</t>
  </si>
  <si>
    <t>LIM-DA4897</t>
  </si>
  <si>
    <t>POLYESTER VISCOSE</t>
  </si>
  <si>
    <t>LUG-DK7955</t>
  </si>
  <si>
    <t>CHAMPIGNON</t>
  </si>
  <si>
    <t>ACRY, LAINE, ALPAGA</t>
  </si>
  <si>
    <t>GROS COL ROULE FRANGES</t>
  </si>
  <si>
    <t>LVA-TG5890</t>
  </si>
  <si>
    <t>VELOURS RASE</t>
  </si>
  <si>
    <t>LVA-TP9354</t>
  </si>
  <si>
    <t>DROIT LARGE</t>
  </si>
  <si>
    <t>MTT-DG5958</t>
  </si>
  <si>
    <t>VLY-DP9371</t>
  </si>
  <si>
    <t>WAM-DK7993</t>
  </si>
  <si>
    <t>WHI-DP9386</t>
  </si>
  <si>
    <t>DP9522</t>
  </si>
  <si>
    <t>CORAIL</t>
  </si>
  <si>
    <t>DT9039</t>
  </si>
  <si>
    <t>DC4911</t>
  </si>
  <si>
    <t>DC4930</t>
  </si>
  <si>
    <t>FLUIDE NŒUD DEVANT</t>
  </si>
  <si>
    <t>DP9600</t>
  </si>
  <si>
    <t>BRETELLES TRESSEES / LARGE</t>
  </si>
  <si>
    <t>DA5075</t>
  </si>
  <si>
    <t>COURTE COL MAO</t>
  </si>
  <si>
    <t>CARAMEL</t>
  </si>
  <si>
    <t>ORANGE SPRITZ</t>
  </si>
  <si>
    <t>DP9572</t>
  </si>
  <si>
    <t>étroit cigarette</t>
  </si>
  <si>
    <t>GOJI BORDEAUX</t>
  </si>
  <si>
    <t>DP9576</t>
  </si>
  <si>
    <t>DP9581</t>
  </si>
  <si>
    <t>BERMUDA</t>
  </si>
  <si>
    <t>DA5032</t>
  </si>
  <si>
    <t>LONGUE COL V</t>
  </si>
  <si>
    <t>DM7992</t>
  </si>
  <si>
    <t>V DEVANT DERRIERE</t>
  </si>
  <si>
    <t>DP9530</t>
  </si>
  <si>
    <t>ELASTIQ DOS</t>
  </si>
  <si>
    <t>DC4912</t>
  </si>
  <si>
    <t>VICHY KLEIN BLEU</t>
  </si>
  <si>
    <t>DP9506</t>
  </si>
  <si>
    <t>VICHY ROUILLE</t>
  </si>
  <si>
    <t>DT9052</t>
  </si>
  <si>
    <t>DJ0014</t>
  </si>
  <si>
    <t>DP9613</t>
  </si>
  <si>
    <t>DC4996</t>
  </si>
  <si>
    <t>KAKI MARINE</t>
  </si>
  <si>
    <t>DK8058</t>
  </si>
  <si>
    <t>TOPAZE JAUNE OR</t>
  </si>
  <si>
    <t>VISCOSE POLYESTER</t>
  </si>
  <si>
    <t>DA5102</t>
  </si>
  <si>
    <t>COURTE, COL ITALIEN, BOUTONS BLOUSE, 2 POCHES PLAQUEES DEVANT</t>
  </si>
  <si>
    <t>DC4990</t>
  </si>
  <si>
    <t>KAKI OCRE</t>
  </si>
  <si>
    <t>ACETATE SOIE</t>
  </si>
  <si>
    <t>POIGNETS EXTRA LARGES</t>
  </si>
  <si>
    <t>DA5104</t>
  </si>
  <si>
    <t>ROBE SWEAT</t>
  </si>
  <si>
    <t>DP9686</t>
  </si>
  <si>
    <t>POLYESTER LAINE VIERGE</t>
  </si>
  <si>
    <t>DP9700</t>
  </si>
  <si>
    <t>VELOURS LARGE</t>
  </si>
  <si>
    <t>DJ0026</t>
  </si>
  <si>
    <t>DK8094</t>
  </si>
  <si>
    <t>GRIS FONCE</t>
  </si>
  <si>
    <t>CASHMERE MERINOS</t>
  </si>
  <si>
    <t>COL ROULE EPAIS</t>
  </si>
  <si>
    <t>BEIGE =&gt; VERT POMME ALOE</t>
  </si>
  <si>
    <t>P site @ (listing conseil)</t>
  </si>
  <si>
    <t>QUS DP9824</t>
  </si>
  <si>
    <t>LATTE ECRU</t>
  </si>
  <si>
    <t>PORTEFEUILLE 1 POCHE ARRIERE</t>
  </si>
  <si>
    <t>PCH DC4985</t>
  </si>
  <si>
    <t>WFR DC5115</t>
  </si>
  <si>
    <t>RAYE BLC MARINE</t>
  </si>
  <si>
    <t>PCH DP9741-1</t>
  </si>
  <si>
    <t>GRIS BLEU</t>
  </si>
  <si>
    <t>PCH DP9740-1</t>
  </si>
  <si>
    <t>PCH DC5094</t>
  </si>
  <si>
    <t>COL ROND ELASTIQ MANCHES</t>
  </si>
  <si>
    <t>PCH DC4985 -2</t>
  </si>
  <si>
    <t>BLEACH ciel</t>
  </si>
  <si>
    <t>PCH DA5258</t>
  </si>
  <si>
    <t>MATCHA VERT</t>
  </si>
  <si>
    <t>COL MAO BOUTONS HAUT EN BAS POCHES POITRINE MANCH 7/8 ELASTIQ</t>
  </si>
  <si>
    <t>AMARONE BDX</t>
  </si>
  <si>
    <t>PCH DC5130</t>
  </si>
  <si>
    <t>SEE DC5065</t>
  </si>
  <si>
    <t>COTON CROCHET</t>
  </si>
  <si>
    <t>COL ITA DROITE</t>
  </si>
  <si>
    <t>DC5143</t>
  </si>
  <si>
    <t>DM8136</t>
  </si>
  <si>
    <t>DP9892</t>
  </si>
  <si>
    <t>DG6156</t>
  </si>
  <si>
    <t>DG6154</t>
  </si>
  <si>
    <t>DJ0063</t>
  </si>
  <si>
    <t>DJ0052</t>
  </si>
  <si>
    <t>MANTEAU LONG</t>
  </si>
  <si>
    <t>DJ0050</t>
  </si>
  <si>
    <t>DC5152</t>
  </si>
  <si>
    <t>LATTE</t>
  </si>
  <si>
    <t>DK9231</t>
  </si>
  <si>
    <t>OG6047-2</t>
  </si>
  <si>
    <t>VESTE CAPE</t>
  </si>
  <si>
    <t>OG6143</t>
  </si>
  <si>
    <t>OG6148</t>
  </si>
  <si>
    <t>SESAME</t>
  </si>
  <si>
    <t>OG6147</t>
  </si>
  <si>
    <t>DP9879</t>
  </si>
  <si>
    <t>DP9880</t>
  </si>
  <si>
    <t>DP9878</t>
  </si>
  <si>
    <t>DK9262</t>
  </si>
  <si>
    <t>MADE IN</t>
  </si>
  <si>
    <t xml:space="preserve">VALORISATION STOCK PA / Pvte </t>
  </si>
  <si>
    <t>POMANDERE</t>
  </si>
  <si>
    <t>172-3137</t>
  </si>
  <si>
    <t>SATIN</t>
  </si>
  <si>
    <t>2121-9360</t>
  </si>
  <si>
    <t>2221-1172</t>
  </si>
  <si>
    <t>KAKI-JAUNE</t>
  </si>
  <si>
    <t>2221-4156</t>
  </si>
  <si>
    <t>VESTE BLOUSON</t>
  </si>
  <si>
    <t>GRIS / NOIR</t>
  </si>
  <si>
    <t>2221-6164</t>
  </si>
  <si>
    <t>2221-7157</t>
  </si>
  <si>
    <t>2221-8356</t>
  </si>
  <si>
    <t>2221-8357</t>
  </si>
  <si>
    <t>2221-8362</t>
  </si>
  <si>
    <t>ECRU RAYE BRIQUE</t>
  </si>
  <si>
    <t>MOHAIR ALPAGA</t>
  </si>
  <si>
    <t>2221-F153</t>
  </si>
  <si>
    <t xml:space="preserve">FOULARD </t>
  </si>
  <si>
    <t>MARINE DELAVE</t>
  </si>
  <si>
    <t>2221-9398</t>
  </si>
  <si>
    <t>MOU</t>
  </si>
  <si>
    <t>2211-3254</t>
  </si>
  <si>
    <t>231-0117 21580</t>
  </si>
  <si>
    <t>COMBI SHORT</t>
  </si>
  <si>
    <t>231-4158 32698</t>
  </si>
  <si>
    <t>EVASE</t>
  </si>
  <si>
    <t>231-7152 22696</t>
  </si>
  <si>
    <t>AMBRE</t>
  </si>
  <si>
    <t>DROIT ELASTIQUES</t>
  </si>
  <si>
    <t>231-8364 71121</t>
  </si>
  <si>
    <t>LIN POLYESTER</t>
  </si>
  <si>
    <t>231-9339 12692</t>
  </si>
  <si>
    <t>CLASSIQUE</t>
  </si>
  <si>
    <t>231-9339 13193</t>
  </si>
  <si>
    <t xml:space="preserve">OLIVE </t>
  </si>
  <si>
    <t>231-9396 22697</t>
  </si>
  <si>
    <t>BUTTER</t>
  </si>
  <si>
    <t>VISCOSE LIN</t>
  </si>
  <si>
    <t>231-9409 13117</t>
  </si>
  <si>
    <t>231-9410 13117</t>
  </si>
  <si>
    <t>231-9412 11593</t>
  </si>
  <si>
    <t>BLANC (100)</t>
  </si>
  <si>
    <t>2 POCHES POITRINE, POIGNETS ELASTIQ</t>
  </si>
  <si>
    <t>BEIGE (190)</t>
  </si>
  <si>
    <t>231-9415 13193</t>
  </si>
  <si>
    <t>231-9416 11572</t>
  </si>
  <si>
    <t>JAUNE GAUFREE</t>
  </si>
  <si>
    <t>231-F132 84318N</t>
  </si>
  <si>
    <t>231-F158 12692</t>
  </si>
  <si>
    <t>232-4164</t>
  </si>
  <si>
    <t>232-4166</t>
  </si>
  <si>
    <t>BOUCLETTES COL MONTANT</t>
  </si>
  <si>
    <t>232-6173</t>
  </si>
  <si>
    <t>LAINE VIERGE</t>
  </si>
  <si>
    <t>7/8 è</t>
  </si>
  <si>
    <t>232-7128</t>
  </si>
  <si>
    <t>LARGE ELASTIQ DOS</t>
  </si>
  <si>
    <t>232-8382</t>
  </si>
  <si>
    <t>EPAULES MARQUEES</t>
  </si>
  <si>
    <t>232-8393</t>
  </si>
  <si>
    <t>COURT COL ROND</t>
  </si>
  <si>
    <t>232-8397</t>
  </si>
  <si>
    <t>232-9339</t>
  </si>
  <si>
    <t>ECRU 11605N</t>
  </si>
  <si>
    <t>COTON LAINE CASHMERE</t>
  </si>
  <si>
    <t>232-9389</t>
  </si>
  <si>
    <t>POPELINE</t>
  </si>
  <si>
    <t>232-9426</t>
  </si>
  <si>
    <t>Italie</t>
  </si>
  <si>
    <t>232-9428</t>
  </si>
  <si>
    <t>SOIE DELAVEE</t>
  </si>
  <si>
    <t>232-D179</t>
  </si>
  <si>
    <t>SOUS PULL</t>
  </si>
  <si>
    <t>MANCHE LONGUE</t>
  </si>
  <si>
    <t>2 (1 livré)</t>
  </si>
  <si>
    <t>232-F159</t>
  </si>
  <si>
    <t>BRUN</t>
  </si>
  <si>
    <t>INDE</t>
  </si>
  <si>
    <t>232-F160</t>
  </si>
  <si>
    <t>241-2120</t>
  </si>
  <si>
    <t>TOBACCO</t>
  </si>
  <si>
    <t>LIN / COTON</t>
  </si>
  <si>
    <t>241-3281</t>
  </si>
  <si>
    <t>THE / DORE</t>
  </si>
  <si>
    <t>ACETATE</t>
  </si>
  <si>
    <t>241-4904</t>
  </si>
  <si>
    <t>COTON JEAN</t>
  </si>
  <si>
    <t>241-5238</t>
  </si>
  <si>
    <t>AMBER</t>
  </si>
  <si>
    <t>241-5257</t>
  </si>
  <si>
    <t>241-6176</t>
  </si>
  <si>
    <t>LIN COTON</t>
  </si>
  <si>
    <t>241-7152</t>
  </si>
  <si>
    <t>ELASTIQ ET CORDON</t>
  </si>
  <si>
    <t>241-7167</t>
  </si>
  <si>
    <t>FLUIDE LARGE DROIT</t>
  </si>
  <si>
    <t>241-7179</t>
  </si>
  <si>
    <t>LARGE DROIT</t>
  </si>
  <si>
    <t>PRENDRE TAILLE &lt;</t>
  </si>
  <si>
    <t>241-8399</t>
  </si>
  <si>
    <t>DEGRADE GRIS THE</t>
  </si>
  <si>
    <t>COL ROND M LONG</t>
  </si>
  <si>
    <t>MASTIC</t>
  </si>
  <si>
    <t>241-9439</t>
  </si>
  <si>
    <t>COURTE MANCH LONG</t>
  </si>
  <si>
    <t>241-9441</t>
  </si>
  <si>
    <t>SOIE / COTON</t>
  </si>
  <si>
    <t>MANCH LONGUES COL MAO</t>
  </si>
  <si>
    <t>241-9443P</t>
  </si>
  <si>
    <t>COL MAO DENTELLE</t>
  </si>
  <si>
    <t>241-9445</t>
  </si>
  <si>
    <t>FUSHIA</t>
  </si>
  <si>
    <t>MANCH COURTES COL MAO</t>
  </si>
  <si>
    <t>241-9446</t>
  </si>
  <si>
    <t>COL ITALIEN FLUIDE</t>
  </si>
  <si>
    <t>241-9447</t>
  </si>
  <si>
    <t>PAS DE MANCHES</t>
  </si>
  <si>
    <t>241-9448</t>
  </si>
  <si>
    <t>CHAMPAGNE</t>
  </si>
  <si>
    <t>241-D187</t>
  </si>
  <si>
    <t>241-F166</t>
  </si>
  <si>
    <t>THE GRIS KAKI</t>
  </si>
  <si>
    <t>COTON / LIN</t>
  </si>
  <si>
    <t>PE25 RETOURS ???</t>
  </si>
  <si>
    <r>
      <rPr>
        <sz val="11"/>
        <color theme="1"/>
        <rFont val="Calibri"/>
        <family val="2"/>
      </rPr>
      <t>251-</t>
    </r>
    <r>
      <rPr>
        <sz val="11"/>
        <color rgb="FFFF0000"/>
        <rFont val="Calibri"/>
        <family val="2"/>
      </rPr>
      <t>3304</t>
    </r>
    <r>
      <rPr>
        <sz val="11"/>
        <color theme="1"/>
        <rFont val="Calibri"/>
        <family val="2"/>
      </rPr>
      <t>-11624-120</t>
    </r>
  </si>
  <si>
    <t>SS MANCHES EVASEE LONGUE POCHES COTE</t>
  </si>
  <si>
    <r>
      <rPr>
        <sz val="11"/>
        <color theme="1"/>
        <rFont val="Calibri"/>
        <family val="2"/>
      </rPr>
      <t>251-</t>
    </r>
    <r>
      <rPr>
        <sz val="11"/>
        <color rgb="FFFF0000"/>
        <rFont val="Calibri"/>
        <family val="2"/>
      </rPr>
      <t>3304</t>
    </r>
    <r>
      <rPr>
        <sz val="11"/>
        <color theme="1"/>
        <rFont val="Calibri"/>
        <family val="2"/>
      </rPr>
      <t>-11624-999</t>
    </r>
  </si>
  <si>
    <t>251-3306-13122-200</t>
  </si>
  <si>
    <t>SOIE FRIPPEE</t>
  </si>
  <si>
    <t>MANCHES 7/8ème POCHES COTE CACHE CŒUR LONGUE</t>
  </si>
  <si>
    <t>modele lisse</t>
  </si>
  <si>
    <t>251-3307-11624-120</t>
  </si>
  <si>
    <t>MANCHES EPAULES TOUT BOUTONS PETIT COL LONGUE</t>
  </si>
  <si>
    <t>251-5267-19021-900</t>
  </si>
  <si>
    <t>GROSSE MAILLE CEINTURE</t>
  </si>
  <si>
    <t>251-7128-25790-130</t>
  </si>
  <si>
    <t>ECRU GRIS</t>
  </si>
  <si>
    <t>251-7152-21618-120</t>
  </si>
  <si>
    <t>TAILLE ELASTIQ DROIT</t>
  </si>
  <si>
    <r>
      <rPr>
        <sz val="11"/>
        <color theme="1"/>
        <rFont val="Calibri"/>
        <family val="2"/>
      </rPr>
      <t>251-</t>
    </r>
    <r>
      <rPr>
        <sz val="11"/>
        <color rgb="FFFF0000"/>
        <rFont val="Calibri"/>
        <family val="2"/>
      </rPr>
      <t>8439</t>
    </r>
    <r>
      <rPr>
        <sz val="11"/>
        <color theme="1"/>
        <rFont val="Calibri"/>
        <family val="2"/>
      </rPr>
      <t>-71130-270</t>
    </r>
  </si>
  <si>
    <t>EPAULES DEGAGEE</t>
  </si>
  <si>
    <r>
      <rPr>
        <sz val="11"/>
        <color theme="1"/>
        <rFont val="Calibri"/>
        <family val="2"/>
      </rPr>
      <t>251-</t>
    </r>
    <r>
      <rPr>
        <sz val="11"/>
        <color rgb="FFFF0000"/>
        <rFont val="Calibri"/>
        <family val="2"/>
      </rPr>
      <t>8439</t>
    </r>
    <r>
      <rPr>
        <sz val="11"/>
        <color theme="1"/>
        <rFont val="Calibri"/>
        <family val="2"/>
      </rPr>
      <t>-71130-999</t>
    </r>
  </si>
  <si>
    <t>251-9468-11623-100</t>
  </si>
  <si>
    <t>BLANC FINES RAYURES</t>
  </si>
  <si>
    <t>COTON TRANSPARENT</t>
  </si>
  <si>
    <t>COL ITALIEN MANCH LONGUES 1 POCHE POITRINE</t>
  </si>
  <si>
    <t>251-9471-19021-900</t>
  </si>
  <si>
    <t xml:space="preserve">LIN </t>
  </si>
  <si>
    <t>GROSSE MAILLE MANCH COURTES</t>
  </si>
  <si>
    <r>
      <rPr>
        <sz val="11"/>
        <color theme="1"/>
        <rFont val="Calibri"/>
        <family val="2"/>
      </rPr>
      <t>251-</t>
    </r>
    <r>
      <rPr>
        <sz val="11"/>
        <color rgb="FFFF0000"/>
        <rFont val="Calibri"/>
        <family val="2"/>
      </rPr>
      <t>9473</t>
    </r>
    <r>
      <rPr>
        <sz val="11"/>
        <color theme="1"/>
        <rFont val="Calibri"/>
        <family val="2"/>
      </rPr>
      <t>-13125-150</t>
    </r>
  </si>
  <si>
    <r>
      <rPr>
        <sz val="11"/>
        <color theme="1"/>
        <rFont val="Calibri"/>
        <family val="2"/>
      </rPr>
      <t>251-</t>
    </r>
    <r>
      <rPr>
        <sz val="11"/>
        <color rgb="FFFF0000"/>
        <rFont val="Calibri"/>
        <family val="2"/>
      </rPr>
      <t>9473</t>
    </r>
    <r>
      <rPr>
        <sz val="11"/>
        <color theme="1"/>
        <rFont val="Calibri"/>
        <family val="2"/>
      </rPr>
      <t>-13125-520</t>
    </r>
  </si>
  <si>
    <t xml:space="preserve">COTON LIN </t>
  </si>
  <si>
    <t>T75</t>
  </si>
  <si>
    <t>T80</t>
  </si>
  <si>
    <t>T85</t>
  </si>
  <si>
    <t>T90</t>
  </si>
  <si>
    <t>T95</t>
  </si>
  <si>
    <t>P36</t>
  </si>
  <si>
    <t>P37</t>
  </si>
  <si>
    <t>P38</t>
  </si>
  <si>
    <t>P39</t>
  </si>
  <si>
    <t>P40</t>
  </si>
  <si>
    <t>P41</t>
  </si>
  <si>
    <t>POST &amp; CO</t>
  </si>
  <si>
    <t>10241 - MISSOURI NERO</t>
  </si>
  <si>
    <t>BIJOUX</t>
  </si>
  <si>
    <t>10240 - REMOVE</t>
  </si>
  <si>
    <t>10106 - LANCASTER FANGO</t>
  </si>
  <si>
    <t>LARGE SANS TROU</t>
  </si>
  <si>
    <t>BI46 - CAMOSCIO</t>
  </si>
  <si>
    <t>MULES</t>
  </si>
  <si>
    <t>VACHETTE</t>
  </si>
  <si>
    <t>FOURRURE INTERIEURE BIJOUX ARGENT VERT</t>
  </si>
  <si>
    <t>10476 - BLADE</t>
  </si>
  <si>
    <t>SKIN ROSE PALE</t>
  </si>
  <si>
    <t>EXTRA FINES IRISEE</t>
  </si>
  <si>
    <t>GRAFITE</t>
  </si>
  <si>
    <t>10411 - MISSOURI</t>
  </si>
  <si>
    <t>SAND</t>
  </si>
  <si>
    <t>10446 - LAMINATO</t>
  </si>
  <si>
    <t>LAGUNA TURQUOISE</t>
  </si>
  <si>
    <t>CUIR CROCO</t>
  </si>
  <si>
    <t>CROCO EN RELIEF</t>
  </si>
  <si>
    <t>MORO MARRON</t>
  </si>
  <si>
    <t>FOREST KAKI</t>
  </si>
  <si>
    <t>MORDORE</t>
  </si>
  <si>
    <t>3,5 CM, ECAILLES, BOUCLE ARGENT</t>
  </si>
  <si>
    <t>4 CM, BIJOUX ARGENT FLEUR CŒUR ROND, BOUCLE ARGENT</t>
  </si>
  <si>
    <t>DAIM</t>
  </si>
  <si>
    <t>5 CM, BOUCLE CLOUS ARGENT</t>
  </si>
  <si>
    <t>4 CM, AJOUREE, BOUCLE ARGENT</t>
  </si>
  <si>
    <t>VERT CELADON</t>
  </si>
  <si>
    <t>TERRACOTTA</t>
  </si>
  <si>
    <t>POUCO A POUCO</t>
  </si>
  <si>
    <t>PETIT SAC CROCHET</t>
  </si>
  <si>
    <t>CABAS CROCHET</t>
  </si>
  <si>
    <t>T23</t>
  </si>
  <si>
    <t>T32</t>
  </si>
  <si>
    <t>SEVEN</t>
  </si>
  <si>
    <t>BOOTCUT (B)AIR ECO MIRAGE</t>
  </si>
  <si>
    <t>JSWBC460BM</t>
  </si>
  <si>
    <t>BOOTCUT TAILORLESS DECADE</t>
  </si>
  <si>
    <t>JSBTU940DE</t>
  </si>
  <si>
    <t>DENIM JACKET  (B)AIR ECO DUCHESS</t>
  </si>
  <si>
    <t>JSWNC440BD</t>
  </si>
  <si>
    <t xml:space="preserve">VESTE </t>
  </si>
  <si>
    <t>BLEU FONCE</t>
  </si>
  <si>
    <t>EASY SLIM SOHO DARK</t>
  </si>
  <si>
    <t>JSEM44A0DN</t>
  </si>
  <si>
    <t>ELLIE STRAIGHT LUXE VINTAGE LEGEND</t>
  </si>
  <si>
    <t>JSER1200XL</t>
  </si>
  <si>
    <t>FREYA SKIRT STREET WISE</t>
  </si>
  <si>
    <t>JSFSC100WI</t>
  </si>
  <si>
    <t>HW SLIM KICK (B)AIR ECO RINSED BLACK</t>
  </si>
  <si>
    <t>JSWBC430BB</t>
  </si>
  <si>
    <t>HW SLIM KICK EARTHKIND SLIM ILLUSION ALLEYWAY</t>
  </si>
  <si>
    <t>JSWBC510AY</t>
  </si>
  <si>
    <t>HW SLIM KICK SLIM ILLUSION HIGHLINE EARTHKING</t>
  </si>
  <si>
    <t>JSWBC120SH</t>
  </si>
  <si>
    <t>KIMMIE STRAIGHT SOHO CLASSIC</t>
  </si>
  <si>
    <t>JSVM44A0SC</t>
  </si>
  <si>
    <t>MALIA LUXE VINTAGE ULTIMATE</t>
  </si>
  <si>
    <t>JSA7C320LA</t>
  </si>
  <si>
    <t>MIA SKIRT</t>
  </si>
  <si>
    <t>JSMIC100AW</t>
  </si>
  <si>
    <t>BLEU CLAIR</t>
  </si>
  <si>
    <t>MODERN DOJO</t>
  </si>
  <si>
    <t>JSWDA207NO</t>
  </si>
  <si>
    <t>MODERN DOJO RAINDROP</t>
  </si>
  <si>
    <t>JSWDC257RI</t>
  </si>
  <si>
    <t>MODERN TRUCKER LUXE VINTAGE DREAM TIME</t>
  </si>
  <si>
    <t>JSCM1200DR</t>
  </si>
  <si>
    <r>
      <rPr>
        <strike/>
        <sz val="11"/>
        <color theme="1"/>
        <rFont val="Calibri"/>
        <family val="2"/>
      </rPr>
      <t xml:space="preserve">ROXANNE (B) AIR ECO DUCHESS </t>
    </r>
    <r>
      <rPr>
        <strike/>
        <sz val="11"/>
        <color rgb="FFFF0000"/>
        <rFont val="Calibri"/>
        <family val="2"/>
      </rPr>
      <t>(VOIR 2023)</t>
    </r>
  </si>
  <si>
    <t>JSWXC440BD</t>
  </si>
  <si>
    <t>DROIT ETROIT</t>
  </si>
  <si>
    <t>ROXANNE ANKLE LEFT HAND AFLOAT</t>
  </si>
  <si>
    <t>JSVYR510AO</t>
  </si>
  <si>
    <t>ROXANNE ANKLE DECADE</t>
  </si>
  <si>
    <t>JSVYU940DE</t>
  </si>
  <si>
    <t>ROXANNE ANKLE LUXE VINTAGE LOVE MIND</t>
  </si>
  <si>
    <t>JSVY1200LV</t>
  </si>
  <si>
    <t xml:space="preserve">BLEU </t>
  </si>
  <si>
    <t>ROXANNE DARE</t>
  </si>
  <si>
    <t>JSWXA200DE</t>
  </si>
  <si>
    <t>NOIR DELAVE</t>
  </si>
  <si>
    <t>ROXANNE SIDELINE THE SLIM</t>
  </si>
  <si>
    <t>JSWXB860SN</t>
  </si>
  <si>
    <t>TALL LOGAN STOVEPIPE MADE IT</t>
  </si>
  <si>
    <t>JSTLC310MD</t>
  </si>
  <si>
    <t>LARGE TAILL HAUTE</t>
  </si>
  <si>
    <t>TESS TROUSER STREET WISE</t>
  </si>
  <si>
    <t>JSSTC100ET</t>
  </si>
  <si>
    <t>THE CROPPED JO SLIM ILLUSION STRIDE</t>
  </si>
  <si>
    <t>JSTHC120SR</t>
  </si>
  <si>
    <t xml:space="preserve">JEAN </t>
  </si>
  <si>
    <t>THE CROPPED JO MID BLUE</t>
  </si>
  <si>
    <t>JSTHC250RI</t>
  </si>
  <si>
    <t>THE STRAIGHT CROP SOHO GREY</t>
  </si>
  <si>
    <t>JSYXU790SR</t>
  </si>
  <si>
    <t>THE STRAIGHT SLIM ILLUSION ELOQUENT</t>
  </si>
  <si>
    <t>JSWSC120EL</t>
  </si>
  <si>
    <t>KIMMIE STRAIGHT (B)AIR ECO DUCHESS</t>
  </si>
  <si>
    <t>JSVMC440BD</t>
  </si>
  <si>
    <t>THE STRAIGHT CROP SOHO LIGHT WITH RELEASED HEM</t>
  </si>
  <si>
    <t>JSYX44A0KL</t>
  </si>
  <si>
    <t>MALIA LUXE VINTAGE MOONLIT</t>
  </si>
  <si>
    <t>JSA7C660XM</t>
  </si>
  <si>
    <t>KOKO JACKET SLIM ILLUSION</t>
  </si>
  <si>
    <t>JSKKC120IB</t>
  </si>
  <si>
    <t>COL CHANEL</t>
  </si>
  <si>
    <t>JSKKC120IF</t>
  </si>
  <si>
    <t>JOSEFINA LUXE VINTAGE</t>
  </si>
  <si>
    <t>JSWJC140WT</t>
  </si>
  <si>
    <t>BOOTCUT TAILORLESS LUXE VINTAGE SUNLAND</t>
  </si>
  <si>
    <t>JSBT7200SA</t>
  </si>
  <si>
    <t>LONG TROMPETTE</t>
  </si>
  <si>
    <t>EASY RUBY SHORT AIR WASH</t>
  </si>
  <si>
    <t>JSEUC100AW</t>
  </si>
  <si>
    <t>LOGAN STOVEPIPE YACHT</t>
  </si>
  <si>
    <t>JSSLC290YA</t>
  </si>
  <si>
    <t>ROXANNE (B) AIR ECO DUCHESS (AVEC H22)</t>
  </si>
  <si>
    <t>LOTTA LUXE VINTAGE</t>
  </si>
  <si>
    <t>JSP01200XB</t>
  </si>
  <si>
    <t>LONG LARGE</t>
  </si>
  <si>
    <t>JOSEFINA LUXE VINTAGE SELFMADE</t>
  </si>
  <si>
    <t>JSWJ1200XA</t>
  </si>
  <si>
    <t>CROPPED ALEXA LUXE VINTAGE IMPRINT</t>
  </si>
  <si>
    <t>JSWJC660XT</t>
  </si>
  <si>
    <t>large, 7/8é, bas aux ciseaux</t>
  </si>
  <si>
    <t>CROPPED ALEXA LUXE VINTAGE DEEP SOUL</t>
  </si>
  <si>
    <t>JSWJA910DE</t>
  </si>
  <si>
    <t>ROXANNE LUXE VINTAGE COURAGE</t>
  </si>
  <si>
    <t>JSWXC320XC</t>
  </si>
  <si>
    <t>SLIM</t>
  </si>
  <si>
    <t>HW SLIM KICK SLIM ILLUSION BORDERLESS</t>
  </si>
  <si>
    <t>JSHSC880BR</t>
  </si>
  <si>
    <t>THE STRAIGHT CROP SOHO NIGHT</t>
  </si>
  <si>
    <t>JSYXU790NN</t>
  </si>
  <si>
    <t>HW SLIM KICK VELVET</t>
  </si>
  <si>
    <t>JSHSV650BL</t>
  </si>
  <si>
    <t>VELOURS MINERAIS (grain fin)</t>
  </si>
  <si>
    <t>EVASE COUPE TROMPETTE</t>
  </si>
  <si>
    <t>JSHSV650TA</t>
  </si>
  <si>
    <t xml:space="preserve">BOOTCUT VELVET </t>
  </si>
  <si>
    <t>JSWBV650CC</t>
  </si>
  <si>
    <t>LONG COUPE DROITE SERREE</t>
  </si>
  <si>
    <t>PV site @</t>
  </si>
  <si>
    <t>BOOTCUT TAILORLESS B AIR DUCHESS</t>
  </si>
  <si>
    <t>JSBTC44DBD</t>
  </si>
  <si>
    <t>LONG TROMPETTE FENTE</t>
  </si>
  <si>
    <t>LUXE JUMPSUIT MORNING SKY</t>
  </si>
  <si>
    <t>JSXLR510MS</t>
  </si>
  <si>
    <t>CARGO LOGAN BLUE BELL</t>
  </si>
  <si>
    <t>JSCGC650BB</t>
  </si>
  <si>
    <t>DROIT POCHE CUISSE</t>
  </si>
  <si>
    <t>RELAXED SKINNY SLIM ILLUSION RUNAWAY</t>
  </si>
  <si>
    <t>JSDTC110TU</t>
  </si>
  <si>
    <t>BOULE</t>
  </si>
  <si>
    <t>RELAXED SKINNY SLIM ILLUSION INTRO</t>
  </si>
  <si>
    <t>JSDTC120TR</t>
  </si>
  <si>
    <t>HW SLIM KICK LUXE VINTAGE PANORAMA WITH PATCH POCKETS</t>
  </si>
  <si>
    <t>JSWB1200VP</t>
  </si>
  <si>
    <t>POCHES PLAQUEES DEVANT</t>
  </si>
  <si>
    <t>MODERN DOJO TAILORLESS MORNING SKY WITH RAW CUT</t>
  </si>
  <si>
    <t>JSDER510MS</t>
  </si>
  <si>
    <t>LOTTA LINEN AMALFI WITH RAW CUT</t>
  </si>
  <si>
    <t>JSP0U030LA</t>
  </si>
  <si>
    <t>BLEU NORMAL</t>
  </si>
  <si>
    <t>EVASE TAILLE HAUTE</t>
  </si>
  <si>
    <t>LOTTA LINEN CAPRI WITH RAW CUT</t>
  </si>
  <si>
    <t>JSP0U030LC</t>
  </si>
  <si>
    <t>LOTTA LINEN SANTORINI WITH RAW CUT</t>
  </si>
  <si>
    <t>JSP0X100VA</t>
  </si>
  <si>
    <t>ECHANGES le 12/11/2024</t>
  </si>
  <si>
    <t>ECHANGES (+20%)</t>
  </si>
  <si>
    <t>THE MODERN STRAIGHT SPEAKEASY</t>
  </si>
  <si>
    <t>JSAN44A0SY</t>
  </si>
  <si>
    <t>MID BLUE DELAVE</t>
  </si>
  <si>
    <t>COURT COUPE AU CISEAUX</t>
  </si>
  <si>
    <t>THE MODERN STRAIGHT REBEL WITH RAW CUT</t>
  </si>
  <si>
    <t>JSAN44A0RB</t>
  </si>
  <si>
    <t>DARK BLUE</t>
  </si>
  <si>
    <t xml:space="preserve">JAYNE TAPERED VINTAGE </t>
  </si>
  <si>
    <t>JSJYD520VW</t>
  </si>
  <si>
    <t>H24 ECHANGES REASSORT</t>
  </si>
  <si>
    <t>JSP0C660DU</t>
  </si>
  <si>
    <t>MILA JACKET JET SETTER</t>
  </si>
  <si>
    <t>JSTJ5700JS</t>
  </si>
  <si>
    <t>HUILE</t>
  </si>
  <si>
    <t>RETOUR</t>
  </si>
  <si>
    <t>RELAXED SKINNY SLIM ILLUSION</t>
  </si>
  <si>
    <t>JSDTC880SN</t>
  </si>
  <si>
    <t>JAYNE TAPERED JET SETTER</t>
  </si>
  <si>
    <t>JSJY5700JS</t>
  </si>
  <si>
    <t>LOTTA JET SETTER</t>
  </si>
  <si>
    <t>JSP05700JS</t>
  </si>
  <si>
    <t>TAILLE HAUTE LARGE</t>
  </si>
  <si>
    <t>LOTTA LUXE VINTAGE TOPLINE</t>
  </si>
  <si>
    <t>JSP0C320TL</t>
  </si>
  <si>
    <t xml:space="preserve">RELAX SKINNY LEGACY </t>
  </si>
  <si>
    <t>JSDTC120LY</t>
  </si>
  <si>
    <t>Cde également en PE25</t>
  </si>
  <si>
    <t>JAYNE TAPERED SERENADE</t>
  </si>
  <si>
    <t>JSJYC100SD</t>
  </si>
  <si>
    <t>LIGHT BLUE</t>
  </si>
  <si>
    <t>RELAX SKINNY GROOVY</t>
  </si>
  <si>
    <t>JSDT44A0GV</t>
  </si>
  <si>
    <t>BLUE</t>
  </si>
  <si>
    <t>CALIE STRAIGHT ANKLE SOLEIL</t>
  </si>
  <si>
    <t>7U023549</t>
  </si>
  <si>
    <t>RELAXED SKINNY CLOSING ACT</t>
  </si>
  <si>
    <t>7U219C11</t>
  </si>
  <si>
    <t>CALIE STRAIGHT ANKLE NEVADA</t>
  </si>
  <si>
    <t>7U023R51</t>
  </si>
  <si>
    <t>LOLA SHORTS MIDSOMMAR WITH RAW CUT</t>
  </si>
  <si>
    <t>7U027C65</t>
  </si>
  <si>
    <t>CLAIR DELAVE</t>
  </si>
  <si>
    <t>MID ROLL SHORTS SEA WITH FRAYED HEM</t>
  </si>
  <si>
    <t>7U720A50</t>
  </si>
  <si>
    <t>MINI SHORT JEAN</t>
  </si>
  <si>
    <t>7U720C56</t>
  </si>
  <si>
    <t>Pvte SEVEN !!!</t>
  </si>
  <si>
    <t>BOOTCUT TAILORLESS</t>
  </si>
  <si>
    <t>7U040120</t>
  </si>
  <si>
    <t>EVASE CISEAUX</t>
  </si>
  <si>
    <t>7U33044A</t>
  </si>
  <si>
    <t>LONG EVASE GROS OURLET</t>
  </si>
  <si>
    <t>CALIE STRAIGHT ANKLE</t>
  </si>
  <si>
    <t>7UD00C32</t>
  </si>
  <si>
    <t>NINA CROPPED SHIRT</t>
  </si>
  <si>
    <t>7UL10V64</t>
  </si>
  <si>
    <t>CALIE STRAIGHT LONG</t>
  </si>
  <si>
    <t>7UX00V64</t>
  </si>
  <si>
    <t>TWISTED DOJO TAILORLESS</t>
  </si>
  <si>
    <t>7UX60V64</t>
  </si>
  <si>
    <t>7UX00C31</t>
  </si>
  <si>
    <t>SITE @</t>
  </si>
  <si>
    <t>V DE VINSTER</t>
  </si>
  <si>
    <t>PATCHWORK</t>
  </si>
  <si>
    <t>FW22EKBLO</t>
  </si>
  <si>
    <t>BLEU NOIR BORDEAUX BLANC</t>
  </si>
  <si>
    <t>AFRICAN</t>
  </si>
  <si>
    <t>SIRVA VELVET</t>
  </si>
  <si>
    <t>KIMONO</t>
  </si>
  <si>
    <t>SIRI STRIPES SHORT</t>
  </si>
  <si>
    <t>SS23SISHO</t>
  </si>
  <si>
    <t>RAYE VERT ORANGE BLEU</t>
  </si>
  <si>
    <t>TIE AND DYE DRESS</t>
  </si>
  <si>
    <t>SS23TDDRE</t>
  </si>
  <si>
    <t>BLEU ROSE</t>
  </si>
  <si>
    <t>KHADI COTON</t>
  </si>
  <si>
    <t>LARGE LONGUE</t>
  </si>
  <si>
    <t>TIE AND DYE BLOUSE</t>
  </si>
  <si>
    <t>SS23TDBLO</t>
  </si>
  <si>
    <t>1 vte 13/4/23 (mal étiquetée)</t>
  </si>
  <si>
    <t>TIE AND DYE PANTS</t>
  </si>
  <si>
    <t>SS23TDPAN</t>
  </si>
  <si>
    <t>PALM DRESS</t>
  </si>
  <si>
    <t>SS23PADRE</t>
  </si>
  <si>
    <t>VERT / palmiers</t>
  </si>
  <si>
    <t>PALM SKIRT</t>
  </si>
  <si>
    <t>SS23PASKI</t>
  </si>
  <si>
    <t>MARINE / palmiers</t>
  </si>
  <si>
    <t>ANAHATA DRESS</t>
  </si>
  <si>
    <t>SS23ANDRE</t>
  </si>
  <si>
    <t>RAYE ROSE BLEU JAUNE</t>
  </si>
  <si>
    <t>FLOWER PRINT SKIRT</t>
  </si>
  <si>
    <t>SS23FLSKI</t>
  </si>
  <si>
    <t>BLEU FLEURS</t>
  </si>
  <si>
    <t>FLOWER PRINT BIKINI</t>
  </si>
  <si>
    <t>SS23FLBIK</t>
  </si>
  <si>
    <t>BANDEAU POITRINE</t>
  </si>
  <si>
    <t>MEXICAN ENBROIDERY SHIRT</t>
  </si>
  <si>
    <t>SS23MESHI</t>
  </si>
  <si>
    <t>BIJOUX MANCHES</t>
  </si>
  <si>
    <t xml:space="preserve">PALM SHIRT </t>
  </si>
  <si>
    <t>BLEU PALMIER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</si>
  <si>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</si>
  <si>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BLANDINE LONG JACKET</t>
  </si>
  <si>
    <t>FW23BLJAC</t>
  </si>
  <si>
    <t>COTON TWILL</t>
  </si>
  <si>
    <t>BILLIE ROSA BLOUSE</t>
  </si>
  <si>
    <t>FW23BILROSA</t>
  </si>
  <si>
    <t>KAKI / FONCE</t>
  </si>
  <si>
    <t>BRODERIE TORSE</t>
  </si>
  <si>
    <t>TIE AND DYE PONCHO</t>
  </si>
  <si>
    <t>FW23TDPON</t>
  </si>
  <si>
    <t>VERT / CURRY</t>
  </si>
  <si>
    <t>YAK VEST</t>
  </si>
  <si>
    <t>FW23YAVES</t>
  </si>
  <si>
    <t>BRODERIE MIROIRS</t>
  </si>
  <si>
    <t>LILY BLOUSE</t>
  </si>
  <si>
    <t>FW23LIBLO</t>
  </si>
  <si>
    <t>BEIGE MASTIC</t>
  </si>
  <si>
    <t>BRODERIE BRAS</t>
  </si>
  <si>
    <t>DELHI BLOUSE</t>
  </si>
  <si>
    <t>FW23DEBLO</t>
  </si>
  <si>
    <t>BARBARA CORDUROY</t>
  </si>
  <si>
    <t>FW23BAJAC</t>
  </si>
  <si>
    <t>RAJINI BLOUSE</t>
  </si>
  <si>
    <t>FW23RABLO</t>
  </si>
  <si>
    <t xml:space="preserve">MOUTARDE RAYEE </t>
  </si>
  <si>
    <t>BRODERIES TORSE</t>
  </si>
  <si>
    <t>TAPESTRY TURTLE NECK</t>
  </si>
  <si>
    <t>FW23TASWE</t>
  </si>
  <si>
    <t>KAKI IMPRIME FLEURS</t>
  </si>
  <si>
    <t>COTON VELVET</t>
  </si>
  <si>
    <t>FRINGED TARTAN OVER SHIRT</t>
  </si>
  <si>
    <t>FW23FRSHI</t>
  </si>
  <si>
    <t>VESTE / SURCHEMISE</t>
  </si>
  <si>
    <t>FRANGES BAS</t>
  </si>
  <si>
    <t>FRINGED TARTAN PANTS</t>
  </si>
  <si>
    <t>FW23FRPAN</t>
  </si>
  <si>
    <t>FLOWERS QUILTED BOMBERS</t>
  </si>
  <si>
    <t>FW23FLBOM</t>
  </si>
  <si>
    <t>BOMBER</t>
  </si>
  <si>
    <t>SHIVA DRESS</t>
  </si>
  <si>
    <t>SS24SHDRE</t>
  </si>
  <si>
    <t>CARREAUX NOIR</t>
  </si>
  <si>
    <t>LONGUE LARGE</t>
  </si>
  <si>
    <t>SHIVA BLOUSE</t>
  </si>
  <si>
    <t>SS24SHBLO</t>
  </si>
  <si>
    <t>08/07/2024 : défectueuse retour c/ avoir</t>
  </si>
  <si>
    <t>SHIVA PANTS</t>
  </si>
  <si>
    <t>SS24SHPAN</t>
  </si>
  <si>
    <t>PONDICHERRY</t>
  </si>
  <si>
    <t>SS24POBLO</t>
  </si>
  <si>
    <t>CREME COUTURES COULEURS</t>
  </si>
  <si>
    <t>DILLI KIMONO</t>
  </si>
  <si>
    <t>SS24DIKIM</t>
  </si>
  <si>
    <t>MOTIFS MARRON</t>
  </si>
  <si>
    <t>DILLI SHORT</t>
  </si>
  <si>
    <t>SS24DISHO</t>
  </si>
  <si>
    <t>SS24TDBLO</t>
  </si>
  <si>
    <t>ROSE ORANGE KAKI</t>
  </si>
  <si>
    <t>SUKKA SHIRT</t>
  </si>
  <si>
    <t>SS24SUSHI</t>
  </si>
  <si>
    <t>ROSE ROUGE</t>
  </si>
  <si>
    <t>MATELASSEE</t>
  </si>
  <si>
    <t>SUKKA DRESS</t>
  </si>
  <si>
    <t>SS24SUDRE</t>
  </si>
  <si>
    <t>SUKKA BLOUSE</t>
  </si>
  <si>
    <t>SS24SUBLO</t>
  </si>
  <si>
    <t>SUKKA BOLERO</t>
  </si>
  <si>
    <t>SS24SUBOL</t>
  </si>
  <si>
    <t>BOLERO</t>
  </si>
  <si>
    <t>SATYA DRESS</t>
  </si>
  <si>
    <t>SS24SADRE</t>
  </si>
  <si>
    <t>LONGUE MANCH BOUFFANTES</t>
  </si>
  <si>
    <t>YIOTI BLOUSE</t>
  </si>
  <si>
    <t>SS24YIBLO</t>
  </si>
  <si>
    <t>INDIGO FLEURS</t>
  </si>
  <si>
    <t>MANCH BOUFFANTES</t>
  </si>
  <si>
    <t>KAKI OCRE FLEURS</t>
  </si>
  <si>
    <t>PANTAI BAG</t>
  </si>
  <si>
    <t>SS24PANBAG</t>
  </si>
  <si>
    <t>IKAT YELLOW</t>
  </si>
  <si>
    <t>1x manquant livraison</t>
  </si>
  <si>
    <t>BLING LONG DRESS</t>
  </si>
  <si>
    <t>COTON LAINE</t>
  </si>
  <si>
    <t>BLING BLOUSE</t>
  </si>
  <si>
    <t>POINçONS DOREES COL V FRONCES COTES</t>
  </si>
  <si>
    <t>CARE DRESS</t>
  </si>
  <si>
    <t>DREAM BOLERO</t>
  </si>
  <si>
    <t>BEIGE KAKI FLEURS CORAIL</t>
  </si>
  <si>
    <t>EGO BLOUSE</t>
  </si>
  <si>
    <t>VERT OLIVE</t>
  </si>
  <si>
    <t>BORDERIES NOIRES POIGNETS</t>
  </si>
  <si>
    <t>EGO PANTS</t>
  </si>
  <si>
    <t>BOUTON ELASTIQ DOS FLAIR</t>
  </si>
  <si>
    <t>HAPPY POUCH</t>
  </si>
  <si>
    <t>RAYE ORANGE BLEU</t>
  </si>
  <si>
    <t>HAPPY SHORT JACKET</t>
  </si>
  <si>
    <t>COURTE OVERSIZE 1 BOUTON</t>
  </si>
  <si>
    <t>HAPPY SHIRT</t>
  </si>
  <si>
    <t>HAPPY DRESS</t>
  </si>
  <si>
    <t>LOVE BLOUSE</t>
  </si>
  <si>
    <t>VELOURS AJOURE</t>
  </si>
  <si>
    <t>ARABESQ AJOUREES</t>
  </si>
  <si>
    <t>SUCCESSFUL JACKET</t>
  </si>
  <si>
    <t>SURPRISE BLOUSE</t>
  </si>
  <si>
    <t>MARRON CARREAUX</t>
  </si>
  <si>
    <t>COL CLAUDINE BRODERIES BLANCHES POITRINE HAUT BRAS</t>
  </si>
  <si>
    <t>ROMANTIC VEST</t>
  </si>
  <si>
    <t>PULL DEBARDEUR CACHE CŒUR</t>
  </si>
  <si>
    <t>ALPAGA LAINE</t>
  </si>
  <si>
    <t>POWER HOOD</t>
  </si>
  <si>
    <t>PASSION CAPE</t>
  </si>
  <si>
    <t>LAKSHMI JACKET</t>
  </si>
  <si>
    <t>SS25LAJAC</t>
  </si>
  <si>
    <t>FLEURS MULTI</t>
  </si>
  <si>
    <t>LAKSHMI BOLERO</t>
  </si>
  <si>
    <t>SS25LABOL</t>
  </si>
  <si>
    <t>LAKSHMI PANTALON</t>
  </si>
  <si>
    <t>SS25LAPAN</t>
  </si>
  <si>
    <t>LAKSHMI BLOUSE</t>
  </si>
  <si>
    <t>SS25LABLO</t>
  </si>
  <si>
    <t>à</t>
  </si>
  <si>
    <t>RUDRA SHORT</t>
  </si>
  <si>
    <t>SS25RUSHO</t>
  </si>
  <si>
    <t>VERT ROUGE</t>
  </si>
  <si>
    <t>BOUTON PASSANTS</t>
  </si>
  <si>
    <t>RUDRA KIMONO</t>
  </si>
  <si>
    <t>SS25RUKIM</t>
  </si>
  <si>
    <t>SARASWATI BLOUSE</t>
  </si>
  <si>
    <t>SS25SARBLO</t>
  </si>
  <si>
    <t>BEIGE PASTEL MIROIRS</t>
  </si>
  <si>
    <t>VANI SHIRT</t>
  </si>
  <si>
    <t>SS25VASHI</t>
  </si>
  <si>
    <t>RAYURES MULTI ORANGE BLEU ROI VERT</t>
  </si>
  <si>
    <t>SITA SHORT JACKET</t>
  </si>
  <si>
    <t>SS25SIJAC</t>
  </si>
  <si>
    <t>VESTE COURTE</t>
  </si>
  <si>
    <t>MULTI BLEU VERT ROSE JAUNE MIROIRS</t>
  </si>
  <si>
    <t>ADITI PANTS</t>
  </si>
  <si>
    <t>SS25ADPAN</t>
  </si>
  <si>
    <t>CARGO LARGE</t>
  </si>
  <si>
    <t>JOY BLOUSE</t>
  </si>
  <si>
    <t>SS25JOBLO</t>
  </si>
  <si>
    <t>TARTAN MULTI PASTELS</t>
  </si>
  <si>
    <t>MANCH LONGUES FROISSEES</t>
  </si>
  <si>
    <t>BRAMA BOLERO</t>
  </si>
  <si>
    <t>SS25BRBOL</t>
  </si>
  <si>
    <t>ROSE GROSSES FLEURS</t>
  </si>
  <si>
    <t>SATYA JACKET</t>
  </si>
  <si>
    <t>SS25SAJAC</t>
  </si>
  <si>
    <t>ECOSSAIS  ROUGE VERT</t>
  </si>
  <si>
    <t>SATYA BLOUSE</t>
  </si>
  <si>
    <t>SS25SABLO</t>
  </si>
  <si>
    <t>BOLERO INTEGRE AVEC CORDONS</t>
  </si>
  <si>
    <t>SATYA PANTS</t>
  </si>
  <si>
    <t>SS25SAPAN</t>
  </si>
  <si>
    <t>FORME JEANS COURT</t>
  </si>
  <si>
    <t>SARASWATI KIMONO</t>
  </si>
  <si>
    <t>SARASWATI ROBE COURTE</t>
  </si>
  <si>
    <t>SARASWATI SAC</t>
  </si>
  <si>
    <t>SEEMA BLOUSE</t>
  </si>
  <si>
    <t>FW25SEEBLO</t>
  </si>
  <si>
    <t>SEEMA DRESS</t>
  </si>
  <si>
    <t>FW25SEEDRE</t>
  </si>
  <si>
    <t>SEEMA PANT</t>
  </si>
  <si>
    <t>FW25SEEPAN</t>
  </si>
  <si>
    <t>FW25CESBLO</t>
  </si>
  <si>
    <t>OFF WHITE</t>
  </si>
  <si>
    <t>CHARLI BOLERO</t>
  </si>
  <si>
    <t>FW25CHABOL</t>
  </si>
  <si>
    <t>CHARLI JACKET</t>
  </si>
  <si>
    <t>FW25CHAJAC</t>
  </si>
  <si>
    <t>AGATHE BLOUSE</t>
  </si>
  <si>
    <t>FW25AGABLO</t>
  </si>
  <si>
    <t>TOTAL VENDU en PA</t>
  </si>
  <si>
    <t>ANTHOLOGY</t>
  </si>
  <si>
    <t>&lt;H22</t>
  </si>
  <si>
    <t>UZES / 07</t>
  </si>
  <si>
    <t>DUSTIN / 05</t>
  </si>
  <si>
    <t>ANTHOLOGY PARIS</t>
  </si>
  <si>
    <t>GILL/06</t>
  </si>
  <si>
    <t>BOTTES</t>
  </si>
  <si>
    <t>TALONS 10 CM</t>
  </si>
  <si>
    <t>EMANUELA</t>
  </si>
  <si>
    <t>SANDALE PLATE</t>
  </si>
  <si>
    <t>ARMY</t>
  </si>
  <si>
    <t>PLATE SEMELLE GOMME</t>
  </si>
  <si>
    <t>CELINE</t>
  </si>
  <si>
    <t>SANDALE TALON 6 CM</t>
  </si>
  <si>
    <r>
      <rPr>
        <sz val="11"/>
        <color theme="1"/>
        <rFont val="Calibri"/>
        <family val="2"/>
      </rPr>
      <t xml:space="preserve">NOCCIOLA (vanille) </t>
    </r>
    <r>
      <rPr>
        <sz val="11"/>
        <color rgb="FFFF0000"/>
        <rFont val="Calibri"/>
        <family val="2"/>
      </rPr>
      <t>café</t>
    </r>
  </si>
  <si>
    <t>CROCO</t>
  </si>
  <si>
    <t>TALON 6 CM</t>
  </si>
  <si>
    <t>UNJHA</t>
  </si>
  <si>
    <t>SANDALE TALON 5 CM</t>
  </si>
  <si>
    <t>CUIR LISSE</t>
  </si>
  <si>
    <t>TALON 5 CM</t>
  </si>
  <si>
    <t>ZALIA</t>
  </si>
  <si>
    <t>SABOT OUVERT TALON 7 CM</t>
  </si>
  <si>
    <t>TALON 7 CM</t>
  </si>
  <si>
    <t>REIMS MIC</t>
  </si>
  <si>
    <t>SOFIA</t>
  </si>
  <si>
    <t>BOOTS WESTERN</t>
  </si>
  <si>
    <t>CORDA</t>
  </si>
  <si>
    <t>P38,5</t>
  </si>
  <si>
    <t>P39,5</t>
  </si>
  <si>
    <t>SEATTLE</t>
  </si>
  <si>
    <t>BOOTS PLATE</t>
  </si>
  <si>
    <t>OLIVE KAKI</t>
  </si>
  <si>
    <t>TIGE BASSE</t>
  </si>
  <si>
    <t>TIGE HAUTE</t>
  </si>
  <si>
    <t>ZITA SHADOW</t>
  </si>
  <si>
    <t>SABOT</t>
  </si>
  <si>
    <t>CIUR</t>
  </si>
  <si>
    <t>DEE BLATT</t>
  </si>
  <si>
    <t>SANDALE TALON</t>
  </si>
  <si>
    <t>TE CHAMPAGNE</t>
  </si>
  <si>
    <t>TANGER BLATT</t>
  </si>
  <si>
    <t>MOCASSIN</t>
  </si>
  <si>
    <t>ROSILDA DAIM</t>
  </si>
  <si>
    <t>BETTY MIC DAIM</t>
  </si>
  <si>
    <t>DATE 132B</t>
  </si>
  <si>
    <t>T36 / 32F</t>
  </si>
  <si>
    <t>T38 / 34F</t>
  </si>
  <si>
    <t>T40 / 36F</t>
  </si>
  <si>
    <t>T42 / 38F</t>
  </si>
  <si>
    <t>T44 / 40F</t>
  </si>
  <si>
    <t>T46 / 42F</t>
  </si>
  <si>
    <t>ATTIC AND BARN - NYKY</t>
  </si>
  <si>
    <t>231MATBL010 CLAY</t>
  </si>
  <si>
    <t>231MATBT007 MARGARITA</t>
  </si>
  <si>
    <t>LIEN A NOUER</t>
  </si>
  <si>
    <t>231MATDR001 MONTEREY</t>
  </si>
  <si>
    <t>FLEURS ROSE VERT</t>
  </si>
  <si>
    <t>231MATDR006 PALM SPRING</t>
  </si>
  <si>
    <t>LIN POLYAMIDE</t>
  </si>
  <si>
    <t xml:space="preserve">BRETELLES COURTE </t>
  </si>
  <si>
    <t>231MATDR023 ZAVINA</t>
  </si>
  <si>
    <t>IMPRIME MAUVE TURQUOISE</t>
  </si>
  <si>
    <t>231MATDR030 OCEANSIDE</t>
  </si>
  <si>
    <t>FLEURS ORANGES BLEU GRIS BEIGE</t>
  </si>
  <si>
    <t>231MATDR034 MONICA</t>
  </si>
  <si>
    <t>IMPRIME ROSE ROUGE</t>
  </si>
  <si>
    <t xml:space="preserve">LONGUE ECHANCREE </t>
  </si>
  <si>
    <t>231MATDR038 ANAIS</t>
  </si>
  <si>
    <t>231MATDR040 AVILA</t>
  </si>
  <si>
    <t>231MATHA001 JACINTO</t>
  </si>
  <si>
    <t>CHAPEAU</t>
  </si>
  <si>
    <t>MARRON NATUREL</t>
  </si>
  <si>
    <t>231MATKN029 ALMERIA</t>
  </si>
  <si>
    <t>COTON MODAL LIN</t>
  </si>
  <si>
    <t>COURT OVERSIZE</t>
  </si>
  <si>
    <t>231MATPA004 IVY</t>
  </si>
  <si>
    <t>ORANGE MAUVE</t>
  </si>
  <si>
    <t>1 taille 38 manquante inventaire 25/08/2023</t>
  </si>
  <si>
    <t>231MATPA015 CORTINA</t>
  </si>
  <si>
    <t>COTON GROSSE TOILE</t>
  </si>
  <si>
    <t>231MATSH007 HELENA</t>
  </si>
  <si>
    <t>ROSE VERT FLEURS</t>
  </si>
  <si>
    <t>ATTIC AND BARN</t>
  </si>
  <si>
    <t>PE22</t>
  </si>
  <si>
    <t xml:space="preserve">HERMOSO </t>
  </si>
  <si>
    <t>FLEURS JAUNE VERT</t>
  </si>
  <si>
    <t>DEPOT VENTE exceptionnel avec factures mensuelles des ventes</t>
  </si>
  <si>
    <t>P site "Place des tendances"</t>
  </si>
  <si>
    <t>241MATPA015 CORTINA</t>
  </si>
  <si>
    <t>PANNA BLANC</t>
  </si>
  <si>
    <t>TOILE DE COTON</t>
  </si>
  <si>
    <t>241MATJA004 ESTILO</t>
  </si>
  <si>
    <t>241MATPA003 FAYETTE</t>
  </si>
  <si>
    <t>SABBIA BEIGE</t>
  </si>
  <si>
    <t>CARGO</t>
  </si>
  <si>
    <t>CACHI KAKI FONCE</t>
  </si>
  <si>
    <t>COBALTO BLEU</t>
  </si>
  <si>
    <t>241MATPA013 FLORA</t>
  </si>
  <si>
    <t>MELANZANA ROSE</t>
  </si>
  <si>
    <t>241MATPA007 NARCISO</t>
  </si>
  <si>
    <t>SABBIA BEIGE BRILANT</t>
  </si>
  <si>
    <t>241MATJA003 DALIA</t>
  </si>
  <si>
    <t>GRIGIO GRIS CLAIR</t>
  </si>
  <si>
    <t>241MATT004 CLIVIA</t>
  </si>
  <si>
    <t>241MATDR010 LAGOON</t>
  </si>
  <si>
    <t>MALVA VIEUX ROSE</t>
  </si>
  <si>
    <t>CORSET BRETEL FINES</t>
  </si>
  <si>
    <t>NERO</t>
  </si>
  <si>
    <t>241MATDR028 CARDO</t>
  </si>
  <si>
    <t>M COURTES BOUFFANTES</t>
  </si>
  <si>
    <t>241MATJP001 STERLIZIA</t>
  </si>
  <si>
    <t>241MATTO013 LUPE</t>
  </si>
  <si>
    <t>BRETELLES FINS</t>
  </si>
  <si>
    <t>241MATKN004 AGATEA</t>
  </si>
  <si>
    <t>PANNA BEIGE</t>
  </si>
  <si>
    <t>au 17/09/2024 = RETOUR INVENDUS DEPOT VENTE</t>
  </si>
  <si>
    <t>BASH</t>
  </si>
  <si>
    <t>AXELLE</t>
  </si>
  <si>
    <t>COL FLEUR</t>
  </si>
  <si>
    <t>1 vte 29/5/23</t>
  </si>
  <si>
    <t>1 vte 30/8/23</t>
  </si>
  <si>
    <t>BANGO</t>
  </si>
  <si>
    <t>TSHIRT</t>
  </si>
  <si>
    <t>BRIDGET</t>
  </si>
  <si>
    <t>BLEU CLAIR DELAVE</t>
  </si>
  <si>
    <t>CASEY</t>
  </si>
  <si>
    <t>BOTTINES</t>
  </si>
  <si>
    <t>CROUTE</t>
  </si>
  <si>
    <t>COWBY (2019)</t>
  </si>
  <si>
    <t>MARRON OCRE</t>
  </si>
  <si>
    <t>ELIOT</t>
  </si>
  <si>
    <t xml:space="preserve">ECRU </t>
  </si>
  <si>
    <t>3 BOUTONS STRASS COL</t>
  </si>
  <si>
    <t>ENZO</t>
  </si>
  <si>
    <t>EVAN</t>
  </si>
  <si>
    <t>EZIO</t>
  </si>
  <si>
    <t>EZRA</t>
  </si>
  <si>
    <t>IMPRIME POINTS VERT / BORDEAUX</t>
  </si>
  <si>
    <t>FARE</t>
  </si>
  <si>
    <t>FRIDA</t>
  </si>
  <si>
    <t>MANCHES 3/4</t>
  </si>
  <si>
    <t>FRIPON</t>
  </si>
  <si>
    <t>SWEAT SHIRT</t>
  </si>
  <si>
    <t>GALA</t>
  </si>
  <si>
    <t>NOIR ECRU</t>
  </si>
  <si>
    <t>GUS</t>
  </si>
  <si>
    <t>CARREAUX BEIGE / TURQUOISE</t>
  </si>
  <si>
    <t>HELLY</t>
  </si>
  <si>
    <t>DROIT PINCES</t>
  </si>
  <si>
    <t>HOLLY</t>
  </si>
  <si>
    <t>RAYE BLEU VIEUX ROSE</t>
  </si>
  <si>
    <t>LOLLY</t>
  </si>
  <si>
    <t>ANTHRACITE CHINE</t>
  </si>
  <si>
    <t>DOS NU TS MANCHES LONGUES</t>
  </si>
  <si>
    <t>MARTY</t>
  </si>
  <si>
    <t>3 BOUTONS STRASS EPAULE DOS NU</t>
  </si>
  <si>
    <t>PATSY</t>
  </si>
  <si>
    <t>COL FROUFROU</t>
  </si>
  <si>
    <t>POSIE</t>
  </si>
  <si>
    <t>WALLY</t>
  </si>
  <si>
    <t>ROSIE</t>
  </si>
  <si>
    <t>ROSE FONCE</t>
  </si>
  <si>
    <t>SANDY</t>
  </si>
  <si>
    <t>CARREAUX ROSE JAUNE</t>
  </si>
  <si>
    <t>SATY</t>
  </si>
  <si>
    <t>RAYURES FINES BLANC / BLEU</t>
  </si>
  <si>
    <t>TONIO</t>
  </si>
  <si>
    <t>WALLACE</t>
  </si>
  <si>
    <t>WALY</t>
  </si>
  <si>
    <t>COL CARRE</t>
  </si>
  <si>
    <t>ZAEL</t>
  </si>
  <si>
    <t>IMPRIME ECRU / ROUGE</t>
  </si>
  <si>
    <t>ZELDA</t>
  </si>
  <si>
    <t>ZELIE</t>
  </si>
  <si>
    <t>BASH (pas de cde 20/2)</t>
  </si>
  <si>
    <t>AXELLE 1H19AXEL</t>
  </si>
  <si>
    <t>1 taille 2 manquante inventaire 25/08/2023</t>
  </si>
  <si>
    <t>BRIDGET 1H19BRID</t>
  </si>
  <si>
    <t>1 taille 3 manquante inventaire 26/08/2023</t>
  </si>
  <si>
    <t>EVAN 1E21EVAN</t>
  </si>
  <si>
    <t>FRIDA 1H21FRID</t>
  </si>
  <si>
    <t>BLACKSTONE</t>
  </si>
  <si>
    <t>ORSO 1E23ORSO</t>
  </si>
  <si>
    <t>PALO 1E23PALO</t>
  </si>
  <si>
    <t>ECRU MARIN</t>
  </si>
  <si>
    <t>MAUREEN 1E23MAUR</t>
  </si>
  <si>
    <t>ECRU ORANGE</t>
  </si>
  <si>
    <t>MILOU 1E23MILO</t>
  </si>
  <si>
    <t>IMPRIME ORANGE</t>
  </si>
  <si>
    <t>TRES LARGE FLUIDE</t>
  </si>
  <si>
    <t>THESEE 1E23THES</t>
  </si>
  <si>
    <t>NOVELA 1E23NOVE</t>
  </si>
  <si>
    <t>DORE NOIR</t>
  </si>
  <si>
    <t>FIDA 1E23FIDA</t>
  </si>
  <si>
    <t>ECRU MOTIFS ROSE VERT MAUVE ROUILLE</t>
  </si>
  <si>
    <t>LUZ 1E23LUZ</t>
  </si>
  <si>
    <t>ECRU RAYE KAKI</t>
  </si>
  <si>
    <t>COL FLEURETTE</t>
  </si>
  <si>
    <t>1 taille 2 manquante inventaire 26/08/2023</t>
  </si>
  <si>
    <t>WINNIE 1E23WINN</t>
  </si>
  <si>
    <t>TISOLDE 1E23TISO</t>
  </si>
  <si>
    <t>THEO 1E23THEO</t>
  </si>
  <si>
    <t>BRODURES FILS COULEURS</t>
  </si>
  <si>
    <t>FERIA 1E23FERI</t>
  </si>
  <si>
    <t xml:space="preserve">NOIR </t>
  </si>
  <si>
    <t>COURTE NŒUD ELASTIQ DOS</t>
  </si>
  <si>
    <t>SALOME 1E23SALO</t>
  </si>
  <si>
    <t>MULTICO</t>
  </si>
  <si>
    <t>THERENCE 1E23THER</t>
  </si>
  <si>
    <t>MARTHA 1E23MART</t>
  </si>
  <si>
    <t>COURTE NŒUD DEVANT</t>
  </si>
  <si>
    <t>ABO 1E23ABO</t>
  </si>
  <si>
    <t>IMPRIME FLEURS ROUGE</t>
  </si>
  <si>
    <t>AIME 1E23AIME</t>
  </si>
  <si>
    <t>1 taille 0 manquante inventaire 26/08/2023</t>
  </si>
  <si>
    <t>ALIYA 1AE23</t>
  </si>
  <si>
    <t>AMEDEE 1E23AMED</t>
  </si>
  <si>
    <t>AQUILA</t>
  </si>
  <si>
    <t>BAHI 1E23BAHI</t>
  </si>
  <si>
    <t>3 DIAMANTS EPAULE</t>
  </si>
  <si>
    <t>DARMAC</t>
  </si>
  <si>
    <t>DIMA 1E23DIMA</t>
  </si>
  <si>
    <t>FAGA 1E23FAGA</t>
  </si>
  <si>
    <t>IMPRIME VERT ROSE</t>
  </si>
  <si>
    <t>ELASTIQUE EPAULES</t>
  </si>
  <si>
    <t>FIGUE 1E20FIGU</t>
  </si>
  <si>
    <t>FLEUR 1E23FLEU</t>
  </si>
  <si>
    <t>IMPRIME BLEU ROSE</t>
  </si>
  <si>
    <t>FRISKA 1R23FRIS</t>
  </si>
  <si>
    <t>SMOKE BUSTIER</t>
  </si>
  <si>
    <t>GLOSS</t>
  </si>
  <si>
    <t>HICHAM 1E23HICH</t>
  </si>
  <si>
    <t>ECRU VERT FUSHIA</t>
  </si>
  <si>
    <t>JOSH</t>
  </si>
  <si>
    <t>JUMP</t>
  </si>
  <si>
    <t>KIDA</t>
  </si>
  <si>
    <t>TALITA</t>
  </si>
  <si>
    <t>TAREK 1E23TARE</t>
  </si>
  <si>
    <t>BUSTIER</t>
  </si>
  <si>
    <t>TEODOR 1E23TEOD</t>
  </si>
  <si>
    <t>IMPRIME TURQUOISE</t>
  </si>
  <si>
    <t>THAN 1E23THAN</t>
  </si>
  <si>
    <t>BRETELLES FINES FRONCES</t>
  </si>
  <si>
    <t>TIGUI 1E23TIGU</t>
  </si>
  <si>
    <t>BLOUSE ou JUPE</t>
  </si>
  <si>
    <t>CHANA 2E23CHAN</t>
  </si>
  <si>
    <t>SANDALES</t>
  </si>
  <si>
    <t>COMPENSEES LANIERES</t>
  </si>
  <si>
    <t>JUNE BAG RAFFIA</t>
  </si>
  <si>
    <t>PETIT BOUDIN</t>
  </si>
  <si>
    <t>NŒUDS</t>
  </si>
  <si>
    <t>ARA BASKET M RAFFIA</t>
  </si>
  <si>
    <t>1 manquant inventaire 26/08/2023</t>
  </si>
  <si>
    <t>PE23 hors cde</t>
  </si>
  <si>
    <t>WILLOW 1E22WILL</t>
  </si>
  <si>
    <t>3 VOLANTS</t>
  </si>
  <si>
    <t>Cde spéciale</t>
  </si>
  <si>
    <t>GOTHIE 1E23GOTH</t>
  </si>
  <si>
    <t>COURTE CACHE CŒUR</t>
  </si>
  <si>
    <t>VJ pour mariage</t>
  </si>
  <si>
    <t>H23 préco</t>
  </si>
  <si>
    <t>ALABAMA</t>
  </si>
  <si>
    <t>IMPRIME NOIR GRIS</t>
  </si>
  <si>
    <t>ANISSA</t>
  </si>
  <si>
    <t>IMPRIME NOIR</t>
  </si>
  <si>
    <t>CARGO LARGE LONG</t>
  </si>
  <si>
    <t>DADA</t>
  </si>
  <si>
    <t>POCHES MILITAIRE</t>
  </si>
  <si>
    <t>MANON</t>
  </si>
  <si>
    <t>NAOMIE</t>
  </si>
  <si>
    <t>IMPRIME VERT MAUVE</t>
  </si>
  <si>
    <t>EVASE LARGE</t>
  </si>
  <si>
    <t>NATSY</t>
  </si>
  <si>
    <t>COL COLERETTE</t>
  </si>
  <si>
    <t>NILLY</t>
  </si>
  <si>
    <t>VAE</t>
  </si>
  <si>
    <t>IMPRIME FACE "NOW"</t>
  </si>
  <si>
    <t>CARBONE</t>
  </si>
  <si>
    <t>RAVEL</t>
  </si>
  <si>
    <t>TISSU AJOURE</t>
  </si>
  <si>
    <t>ROMY</t>
  </si>
  <si>
    <t>ZAIG</t>
  </si>
  <si>
    <t>MARINE RAYE BRILLANT</t>
  </si>
  <si>
    <t>ZAK</t>
  </si>
  <si>
    <t>JIJI</t>
  </si>
  <si>
    <t>BLEU NUIT / ROUGE</t>
  </si>
  <si>
    <t>JULIA</t>
  </si>
  <si>
    <t>IMPRIME BLEU NUIT</t>
  </si>
  <si>
    <t>KOLL</t>
  </si>
  <si>
    <t>LOUIS</t>
  </si>
  <si>
    <t>BLASER</t>
  </si>
  <si>
    <t>MODUNE</t>
  </si>
  <si>
    <t>MOZZE</t>
  </si>
  <si>
    <t>YAY</t>
  </si>
  <si>
    <t>NŒUD DEVANT</t>
  </si>
  <si>
    <t>WEBER</t>
  </si>
  <si>
    <t>ECRU BLEU BDX</t>
  </si>
  <si>
    <t>CHIHO</t>
  </si>
  <si>
    <t>ROUGE JAUNE</t>
  </si>
  <si>
    <t>ACRYLIQUE LAINE</t>
  </si>
  <si>
    <t>COURT COL CAMIONNEUR</t>
  </si>
  <si>
    <t>AROMA</t>
  </si>
  <si>
    <t>AUXANE</t>
  </si>
  <si>
    <t>KENNEDY</t>
  </si>
  <si>
    <t>BARCY</t>
  </si>
  <si>
    <t>SERRE CHEVILLE</t>
  </si>
  <si>
    <t>BINGO</t>
  </si>
  <si>
    <t>NOIR POIS BLANCS</t>
  </si>
  <si>
    <t>TRANSPARENT</t>
  </si>
  <si>
    <t>BRUMA</t>
  </si>
  <si>
    <t>COURTE PLISSEE</t>
  </si>
  <si>
    <t>CORVY</t>
  </si>
  <si>
    <t>100% CACHEMIRE</t>
  </si>
  <si>
    <t>ELEA</t>
  </si>
  <si>
    <t>GRIS CHINE</t>
  </si>
  <si>
    <t>COL CAMION BOUTONS BLANCS</t>
  </si>
  <si>
    <t>FIONA</t>
  </si>
  <si>
    <t>MACE</t>
  </si>
  <si>
    <t>COL ROULE, EVASE</t>
  </si>
  <si>
    <t>MILOS</t>
  </si>
  <si>
    <t>100% CUIR AGNEAU</t>
  </si>
  <si>
    <t>SOHELIA</t>
  </si>
  <si>
    <t>CURRY</t>
  </si>
  <si>
    <t>COL DENTELLE</t>
  </si>
  <si>
    <t>GILET BOUTONS DORES</t>
  </si>
  <si>
    <t>64% ALPAGA</t>
  </si>
  <si>
    <t>ZENON</t>
  </si>
  <si>
    <t>PE24 préco</t>
  </si>
  <si>
    <t>BLAIR</t>
  </si>
  <si>
    <t>VIOLET imprimé</t>
  </si>
  <si>
    <t>20% soie 80% viscose</t>
  </si>
  <si>
    <t>manches longues</t>
  </si>
  <si>
    <t>BLAKE</t>
  </si>
  <si>
    <t>VIOLET</t>
  </si>
  <si>
    <t>LONGUE MANCH COURTES</t>
  </si>
  <si>
    <t>BOSSY</t>
  </si>
  <si>
    <t>LONGUE MANCH LONGUES</t>
  </si>
  <si>
    <t>CANDY</t>
  </si>
  <si>
    <t>JAUNE DEGRADE</t>
  </si>
  <si>
    <t>100% cachemire</t>
  </si>
  <si>
    <t>CIAGO</t>
  </si>
  <si>
    <t>COWBOY BRODERIES ROUGES</t>
  </si>
  <si>
    <t>CLEA</t>
  </si>
  <si>
    <t>SS MANCHES DENTELLE</t>
  </si>
  <si>
    <t>DUSTIN</t>
  </si>
  <si>
    <t>BLEU STONE</t>
  </si>
  <si>
    <t>COURT TROMPETTE</t>
  </si>
  <si>
    <t>ELSY</t>
  </si>
  <si>
    <t>50% coton bio</t>
  </si>
  <si>
    <t>V DANS LE DOS</t>
  </si>
  <si>
    <t>EMILY</t>
  </si>
  <si>
    <t>COL CLAUDINE CORDON TAILLE EPAULES AJOUREES</t>
  </si>
  <si>
    <t>HARVEY</t>
  </si>
  <si>
    <t>JAUNE NOIR ECRU</t>
  </si>
  <si>
    <t>MALENA</t>
  </si>
  <si>
    <t>MARINE ROSE ORANGE JAUNE</t>
  </si>
  <si>
    <t>MALLORY</t>
  </si>
  <si>
    <t>MERYL</t>
  </si>
  <si>
    <t>ROSE ORANGE JAUNE</t>
  </si>
  <si>
    <t>LONGUE ++++</t>
  </si>
  <si>
    <t>MOLLY</t>
  </si>
  <si>
    <t>LONGUE / BRETELLES</t>
  </si>
  <si>
    <t>MYRIEM</t>
  </si>
  <si>
    <t>COURTE / MANCHES</t>
  </si>
  <si>
    <t>TAMI</t>
  </si>
  <si>
    <t>COL ROND BRODE</t>
  </si>
  <si>
    <t>TIANA</t>
  </si>
  <si>
    <t>TS MANCHES LONGUES</t>
  </si>
  <si>
    <t>MANCHES TROMPET</t>
  </si>
  <si>
    <t>TINDY</t>
  </si>
  <si>
    <t>VALERIA</t>
  </si>
  <si>
    <t>DEFAUT : VENDU à -50%</t>
  </si>
  <si>
    <t>VLADA</t>
  </si>
  <si>
    <t xml:space="preserve">PE24 </t>
  </si>
  <si>
    <t>CLARISSE</t>
  </si>
  <si>
    <t>VIEUX ROSE</t>
  </si>
  <si>
    <t>BRETELLES DENTELLE</t>
  </si>
  <si>
    <t>AARON</t>
  </si>
  <si>
    <t>PRUNE</t>
  </si>
  <si>
    <t>ARA</t>
  </si>
  <si>
    <t>ARANCIA</t>
  </si>
  <si>
    <t>ECRU MOTIFS GEOMETRIQ</t>
  </si>
  <si>
    <t>VIKA</t>
  </si>
  <si>
    <t>TALENA</t>
  </si>
  <si>
    <t>NŒUD, MANCH LONGUES</t>
  </si>
  <si>
    <t>FIGUE</t>
  </si>
  <si>
    <t>LUCIA</t>
  </si>
  <si>
    <t>VERT JAUNE ROUGE</t>
  </si>
  <si>
    <t>DALIL</t>
  </si>
  <si>
    <t>1 pas livré = AVOIR 29/02/2024</t>
  </si>
  <si>
    <t>FICELLE</t>
  </si>
  <si>
    <t>LILI</t>
  </si>
  <si>
    <t>TINY</t>
  </si>
  <si>
    <t>RAFFIA</t>
  </si>
  <si>
    <t>ANKO</t>
  </si>
  <si>
    <t>AVOIR : DEFECTUEUSE</t>
  </si>
  <si>
    <t>APRIL</t>
  </si>
  <si>
    <t>COURTE ELASTIQ DOS</t>
  </si>
  <si>
    <t>LUFIA</t>
  </si>
  <si>
    <t>MARINE FLEURS</t>
  </si>
  <si>
    <t>LONGUE COL V MANCHES TROMPETTE</t>
  </si>
  <si>
    <t>GUSTAVE</t>
  </si>
  <si>
    <t>CARDIGAN BOLERO</t>
  </si>
  <si>
    <t>BORDERIES BLANC</t>
  </si>
  <si>
    <t>MATH</t>
  </si>
  <si>
    <t>ROSALIA</t>
  </si>
  <si>
    <t>JUPE COURTE</t>
  </si>
  <si>
    <t>MULTICOULEURS</t>
  </si>
  <si>
    <t>GYSELE</t>
  </si>
  <si>
    <t>SCIRA</t>
  </si>
  <si>
    <t>VISCOSE COTON</t>
  </si>
  <si>
    <t>COURT COL ROND MANCHES COURTES</t>
  </si>
  <si>
    <t>SAMA</t>
  </si>
  <si>
    <t>BLEU NUIT JAUNE</t>
  </si>
  <si>
    <t>TEYA</t>
  </si>
  <si>
    <t>COL ITALIEN CINTREE</t>
  </si>
  <si>
    <t>CACHMA</t>
  </si>
  <si>
    <t>CACHEMIRE</t>
  </si>
  <si>
    <t>COL ROND MANCHES COURTES</t>
  </si>
  <si>
    <t>BIGUEL</t>
  </si>
  <si>
    <t>ECRU RAYURES MARINE</t>
  </si>
  <si>
    <t>DECOLLETE +++ DOS</t>
  </si>
  <si>
    <t>KARA</t>
  </si>
  <si>
    <t>CALORA</t>
  </si>
  <si>
    <t>BEIGE MANCH MARINE COL NOIR</t>
  </si>
  <si>
    <t>MILAS</t>
  </si>
  <si>
    <t>COL CLAUDINE</t>
  </si>
  <si>
    <t>MITA</t>
  </si>
  <si>
    <t>ON THE ROAD</t>
  </si>
  <si>
    <t>TS MANCHES COURTES</t>
  </si>
  <si>
    <t>VITA</t>
  </si>
  <si>
    <t xml:space="preserve">T SHIRT </t>
  </si>
  <si>
    <t>STYLES CHANGES</t>
  </si>
  <si>
    <t>SASHA</t>
  </si>
  <si>
    <t>SHEARLING BUMBAG</t>
  </si>
  <si>
    <t>CAMEL BLANC</t>
  </si>
  <si>
    <t>CUIR FOURRURE</t>
  </si>
  <si>
    <t>SHEARLING SIGN</t>
  </si>
  <si>
    <t>HALYCE</t>
  </si>
  <si>
    <t>STYLE ANNULE</t>
  </si>
  <si>
    <t>DEMIE</t>
  </si>
  <si>
    <t>BIVA</t>
  </si>
  <si>
    <t>PULL COL MARIN</t>
  </si>
  <si>
    <t>LOUMAN</t>
  </si>
  <si>
    <t>COURT 2x5 BOUTONS DORES</t>
  </si>
  <si>
    <t>MORYANE</t>
  </si>
  <si>
    <t>LIEN A NOUER COL</t>
  </si>
  <si>
    <t>JOBERT</t>
  </si>
  <si>
    <t>MANCHES EVASEES</t>
  </si>
  <si>
    <t>ONDIE</t>
  </si>
  <si>
    <t>MARINE ZEBRA ECRU</t>
  </si>
  <si>
    <t>OVERSIZE COURT</t>
  </si>
  <si>
    <t>BENJAMIN</t>
  </si>
  <si>
    <t>MARINE RAYE</t>
  </si>
  <si>
    <t>KOVE</t>
  </si>
  <si>
    <t>INACIO</t>
  </si>
  <si>
    <t>PULL GILET</t>
  </si>
  <si>
    <t>GRIS FONCE BDX</t>
  </si>
  <si>
    <t>TYLAK</t>
  </si>
  <si>
    <t xml:space="preserve">3 BOUTONS DIAMANT MANCH COURTES </t>
  </si>
  <si>
    <t>TED</t>
  </si>
  <si>
    <t>pas reçu</t>
  </si>
  <si>
    <t>MEDEE</t>
  </si>
  <si>
    <t>COL ROULE EVASEE</t>
  </si>
  <si>
    <t>SWING</t>
  </si>
  <si>
    <t>SUEDE</t>
  </si>
  <si>
    <t>LUNE PETIT FORMAT</t>
  </si>
  <si>
    <t>TEDDY</t>
  </si>
  <si>
    <t>PETIT FORMAT</t>
  </si>
  <si>
    <t>WALTER</t>
  </si>
  <si>
    <t>BLEU JEANS</t>
  </si>
  <si>
    <t>TOTAL VENDU en Pvte</t>
  </si>
  <si>
    <t>T70</t>
  </si>
  <si>
    <t>T100</t>
  </si>
  <si>
    <t>FAUNE</t>
  </si>
  <si>
    <t>H22 et &lt;</t>
  </si>
  <si>
    <t>PETITE</t>
  </si>
  <si>
    <t>PETITS CLOUS AU BOUT</t>
  </si>
  <si>
    <t>NUBUCK</t>
  </si>
  <si>
    <t>BOUCLE ARGENT</t>
  </si>
  <si>
    <t>SURPIQURE BLANC BOUCLE ARGENT</t>
  </si>
  <si>
    <t>BOUCLE OVALE ARGENT</t>
  </si>
  <si>
    <t>SURPIQUE BLANC BOUCLE CARREE ARGENT</t>
  </si>
  <si>
    <t>POILS</t>
  </si>
  <si>
    <t>CLOUS TETES DE MORT</t>
  </si>
  <si>
    <t>670 HIVA</t>
  </si>
  <si>
    <t>LARGE CINTREE FIN</t>
  </si>
  <si>
    <t>NATUREL COGNAC</t>
  </si>
  <si>
    <t>LARGE fine attache</t>
  </si>
  <si>
    <t>063 CHAUSEY</t>
  </si>
  <si>
    <t>BOUCLE RECTANGLE</t>
  </si>
  <si>
    <t>GOLD COGNAC</t>
  </si>
  <si>
    <t>FILIPPA K</t>
  </si>
  <si>
    <t>25387 SASHA COOL</t>
  </si>
  <si>
    <t>25503 EMMA CROPPED COOL</t>
  </si>
  <si>
    <t>COSTUME, COURT</t>
  </si>
  <si>
    <t>SAPIN</t>
  </si>
  <si>
    <t>NICKY COOL WOOL</t>
  </si>
  <si>
    <t>COSTUME, LONG</t>
  </si>
  <si>
    <t>VICKY JEAN</t>
  </si>
  <si>
    <t>LOU TWILL JEANS</t>
  </si>
  <si>
    <t>T37</t>
  </si>
  <si>
    <t>T39</t>
  </si>
  <si>
    <t>LA BOTTE GARDIANE</t>
  </si>
  <si>
    <t>&lt; H22</t>
  </si>
  <si>
    <t>MAGE</t>
  </si>
  <si>
    <t>PAC</t>
  </si>
  <si>
    <t>CILAOS</t>
  </si>
  <si>
    <t>ANNABEL</t>
  </si>
  <si>
    <t>PA moyen par article</t>
  </si>
  <si>
    <t>MKT</t>
  </si>
  <si>
    <t>23S ROCAMEZZO</t>
  </si>
  <si>
    <t>MAUVE</t>
  </si>
  <si>
    <t>LONG T SHIRT COL V LOGO</t>
  </si>
  <si>
    <t>CRAIE</t>
  </si>
  <si>
    <t>PAS DE LIVRAISON</t>
  </si>
  <si>
    <t>23S RIMATARA DOORS</t>
  </si>
  <si>
    <t>LONG T SHIRT</t>
  </si>
  <si>
    <t>23S RULYAN RAMONES</t>
  </si>
  <si>
    <t>T SHIRT 7/8è LOGO</t>
  </si>
  <si>
    <t>TIE &amp; DYE ROSE</t>
  </si>
  <si>
    <t>23S RENOUKA</t>
  </si>
  <si>
    <t>23S TANGUY</t>
  </si>
  <si>
    <t>1 taille L manquante inventaire 26/08/2023</t>
  </si>
  <si>
    <t>AMANDE</t>
  </si>
  <si>
    <t>LIVRAISON PARTIELLE</t>
  </si>
  <si>
    <t>23S TONY</t>
  </si>
  <si>
    <t>23S TAIWAN</t>
  </si>
  <si>
    <t>LOGO TIGRE</t>
  </si>
  <si>
    <t>CRAIE ROSE</t>
  </si>
  <si>
    <t>23S TIRVANA NIRVANA</t>
  </si>
  <si>
    <t>LOGO NIRVANA</t>
  </si>
  <si>
    <t>23S TAMARA DOORS</t>
  </si>
  <si>
    <t>LOGO DOORS</t>
  </si>
  <si>
    <t>23S THE PLAYA WILSON</t>
  </si>
  <si>
    <t>23S THE PLAYA NEW DRILL</t>
  </si>
  <si>
    <t>BLANC CRAIE</t>
  </si>
  <si>
    <t>PARIENTE</t>
  </si>
  <si>
    <t>SARAH PANT</t>
  </si>
  <si>
    <t>28/08/2024 réassort</t>
  </si>
  <si>
    <t>PAULETTE</t>
  </si>
  <si>
    <t>CHRISTELLE</t>
  </si>
  <si>
    <t xml:space="preserve">PEAU </t>
  </si>
  <si>
    <t>ERREUR DE PRIX A LA COMMANDE : EN FAIT PU DE 267 HT =&gt; REFUS DE MOI = RENVOI</t>
  </si>
  <si>
    <t>RENVOI</t>
  </si>
  <si>
    <t>PREMIATA</t>
  </si>
  <si>
    <t>VAR 5616 - CONNY</t>
  </si>
  <si>
    <t>BASKETS</t>
  </si>
  <si>
    <t>MAUVE LEGER</t>
  </si>
  <si>
    <t>SEMELLES COMPENSEES</t>
  </si>
  <si>
    <t>VAR 6189 - STEVEND</t>
  </si>
  <si>
    <t>BLANC DORE</t>
  </si>
  <si>
    <t>SEMELLES FINES</t>
  </si>
  <si>
    <t>RIVECOUR</t>
  </si>
  <si>
    <t>651-01-SS22</t>
  </si>
  <si>
    <t>64-01-SS22</t>
  </si>
  <si>
    <t>GOLD CRAQUELE</t>
  </si>
  <si>
    <t>449-04-SS22</t>
  </si>
  <si>
    <t>101-07-SS22</t>
  </si>
  <si>
    <t>N°078</t>
  </si>
  <si>
    <t>NOIR MAT</t>
  </si>
  <si>
    <t>N° 500-01-P00</t>
  </si>
  <si>
    <t>NOIR BRILLANT</t>
  </si>
  <si>
    <t>N°704</t>
  </si>
  <si>
    <t>NOISETTE</t>
  </si>
  <si>
    <t>N°888-08-SS23</t>
  </si>
  <si>
    <t xml:space="preserve">SANDALES </t>
  </si>
  <si>
    <t>ECORCE</t>
  </si>
  <si>
    <t>SUEDE VELOURS</t>
  </si>
  <si>
    <t>TALON</t>
  </si>
  <si>
    <t>N°888-04-SS23</t>
  </si>
  <si>
    <t>N°64-30-SS23</t>
  </si>
  <si>
    <t>PLATES</t>
  </si>
  <si>
    <t>N°64-01-SS23</t>
  </si>
  <si>
    <t>N°62-47-SS23</t>
  </si>
  <si>
    <t xml:space="preserve">boucles or mat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</si>
  <si>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</si>
  <si>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N°606-08-SS23</t>
  </si>
  <si>
    <t>SABOTS</t>
  </si>
  <si>
    <t>N°63-08-SS23</t>
  </si>
  <si>
    <t>N°63-15-SS23</t>
  </si>
  <si>
    <t>GOLD</t>
  </si>
  <si>
    <t>CUIR CRAQUELE</t>
  </si>
  <si>
    <t>280-04-FW23</t>
  </si>
  <si>
    <t>REFUS LIVRAISON TARDIVE 02/10/2023</t>
  </si>
  <si>
    <t>408-47-FW23</t>
  </si>
  <si>
    <t>78-47-FW23</t>
  </si>
  <si>
    <t>82-02-PC00</t>
  </si>
  <si>
    <t>MOCASSINS</t>
  </si>
  <si>
    <t>CODE</t>
  </si>
  <si>
    <t>THE NEW SOCIETY</t>
  </si>
  <si>
    <t>S24WWVCO1S28</t>
  </si>
  <si>
    <t>LONG BEACH COAT SEQUOIA</t>
  </si>
  <si>
    <t>Portugal</t>
  </si>
  <si>
    <t>S24WWVCO1S1</t>
  </si>
  <si>
    <t>LONG BEACH COAT HILLS VIEW</t>
  </si>
  <si>
    <t>S24WWVDR2P1</t>
  </si>
  <si>
    <t>ACTON DRESS</t>
  </si>
  <si>
    <t>FLEURS ORANGE ROSE</t>
  </si>
  <si>
    <t>VISCOSE ECO</t>
  </si>
  <si>
    <t>Espagne</t>
  </si>
  <si>
    <t>S24WWVSR5P1</t>
  </si>
  <si>
    <t>ACTON SHORT</t>
  </si>
  <si>
    <t>S24WWVBL2P1</t>
  </si>
  <si>
    <t xml:space="preserve">ACTON BLOUSE </t>
  </si>
  <si>
    <t>VESTE LIEN DEVANT</t>
  </si>
  <si>
    <t>S24WDNBL7S4</t>
  </si>
  <si>
    <t>WOODLAND DENIM BLOUSE</t>
  </si>
  <si>
    <t>VAREUSE 2 POCHES</t>
  </si>
  <si>
    <t>BLUE DENIM</t>
  </si>
  <si>
    <t>S24WDNSR5S4</t>
  </si>
  <si>
    <t>WOODLAND DENIM SHORT</t>
  </si>
  <si>
    <t>S24WDNSH6R9</t>
  </si>
  <si>
    <t>VENTURA DENIM SHIRT</t>
  </si>
  <si>
    <t>VENTURA STRIPES</t>
  </si>
  <si>
    <t>COL VAREUSE</t>
  </si>
  <si>
    <t>S24WDNPA11R9</t>
  </si>
  <si>
    <t>VENTURA DENIM PANT</t>
  </si>
  <si>
    <t>159 / 115 / 169</t>
  </si>
  <si>
    <t>S24WWVBL5S18</t>
  </si>
  <si>
    <t>MELROSE BLOUSE NATURAL</t>
  </si>
  <si>
    <t>S24WWVTU10S18</t>
  </si>
  <si>
    <t>MELROSE TUNIC NATURAL</t>
  </si>
  <si>
    <t>S24WWVDR12S11</t>
  </si>
  <si>
    <t>NORWALK DRESS IRIS LILAC</t>
  </si>
  <si>
    <t>TENCEL</t>
  </si>
  <si>
    <t>1 BRETELLE SMOCKS</t>
  </si>
  <si>
    <t>S24WWVDR12S28</t>
  </si>
  <si>
    <t>NORWALK DRESS SEQUOIA</t>
  </si>
  <si>
    <t>CHOCO CLAIR</t>
  </si>
  <si>
    <t>S24WWVDR20S23</t>
  </si>
  <si>
    <t>VERMONT DRESS 3 NOMAD</t>
  </si>
  <si>
    <t>W24WWVJA154</t>
  </si>
  <si>
    <t>LIVERPOOL</t>
  </si>
  <si>
    <t>W24WWVBZ4J3</t>
  </si>
  <si>
    <t>OSLO</t>
  </si>
  <si>
    <t>CHEVRONS NOIR BLANC CASSE</t>
  </si>
  <si>
    <t>CEINTURE NOIRE 2 BOUTONS</t>
  </si>
  <si>
    <t>W24WWVBZ3S28</t>
  </si>
  <si>
    <t>JUPITER</t>
  </si>
  <si>
    <t>CHEVRONS CAMEL</t>
  </si>
  <si>
    <t>CEINTURE NOIRE / CROISEE</t>
  </si>
  <si>
    <t>W24WDNSH2S6</t>
  </si>
  <si>
    <t>TRIBECA</t>
  </si>
  <si>
    <t>LYOCEL</t>
  </si>
  <si>
    <t>2 POCHES TORSE</t>
  </si>
  <si>
    <t>W24WDNPA9S6</t>
  </si>
  <si>
    <t>BAS LARGE POCHES ARRIERE</t>
  </si>
  <si>
    <t xml:space="preserve">TRUE NY - VENTO DEL SUD </t>
  </si>
  <si>
    <t>MARILYN</t>
  </si>
  <si>
    <t>TNPW00058</t>
  </si>
  <si>
    <t>PANTALON SCHINO</t>
  </si>
  <si>
    <t>SERRE EN BAS</t>
  </si>
  <si>
    <t>TNPWPAJODI</t>
  </si>
  <si>
    <t>TNPWPAMARI -027</t>
  </si>
  <si>
    <t>DROIT / FUSEAU</t>
  </si>
  <si>
    <t>NINA</t>
  </si>
  <si>
    <t>TNPWPANINA</t>
  </si>
  <si>
    <t>SCHINO LONG</t>
  </si>
  <si>
    <t>défectueux</t>
  </si>
  <si>
    <t xml:space="preserve">LINDA </t>
  </si>
  <si>
    <t>23SMTNPW00043</t>
  </si>
  <si>
    <t>CHINO</t>
  </si>
  <si>
    <t>LINDA</t>
  </si>
  <si>
    <t>OCRE SAND</t>
  </si>
  <si>
    <t>PAS LIVRAISON OU PARTIELLE</t>
  </si>
  <si>
    <t>MADAME</t>
  </si>
  <si>
    <t>23SMTNPW00037</t>
  </si>
  <si>
    <t>CHINO LONG</t>
  </si>
  <si>
    <t>GIUDITTA</t>
  </si>
  <si>
    <t>23SMTNPW00058</t>
  </si>
  <si>
    <t>LARGE FORME JUPE</t>
  </si>
  <si>
    <t>S / 1</t>
  </si>
  <si>
    <t>M / 2</t>
  </si>
  <si>
    <t>L / 3</t>
  </si>
  <si>
    <t>UNIVERSEL</t>
  </si>
  <si>
    <t>E24-S1-K04</t>
  </si>
  <si>
    <t>TS MANCH COURT</t>
  </si>
  <si>
    <t>COTON / SOIE</t>
  </si>
  <si>
    <t>BRILLANTS COL ROND</t>
  </si>
  <si>
    <t>E24-S1-K06</t>
  </si>
  <si>
    <t>GILET MANCH LONG</t>
  </si>
  <si>
    <t>E24-S1-K01</t>
  </si>
  <si>
    <t>COTON  / SOIE</t>
  </si>
  <si>
    <t>E24-S5-K02</t>
  </si>
  <si>
    <t>E24-S5-K03</t>
  </si>
  <si>
    <t>E24-S4-20</t>
  </si>
  <si>
    <t>TS MANCH 7/8è</t>
  </si>
  <si>
    <t>E24-S2-22</t>
  </si>
  <si>
    <t>ORANGE CUIVRE</t>
  </si>
  <si>
    <t>E24-S3-28</t>
  </si>
  <si>
    <t>TS MANCH LONGU</t>
  </si>
  <si>
    <t>E24-S2-K05</t>
  </si>
  <si>
    <t>OR</t>
  </si>
  <si>
    <t>E24-S2-K06</t>
  </si>
  <si>
    <t>E24-S6-10</t>
  </si>
  <si>
    <t>EPONGE VISCOSE</t>
  </si>
  <si>
    <t>E24-S6-04</t>
  </si>
  <si>
    <t>TS DEBARDEUR</t>
  </si>
  <si>
    <t>E24-S6-09</t>
  </si>
  <si>
    <t>PANTALON JOGG</t>
  </si>
  <si>
    <t>E24-S6-06</t>
  </si>
  <si>
    <t>E24-S1-27</t>
  </si>
  <si>
    <t>GILET MARINIERE</t>
  </si>
  <si>
    <t>ECRU RAYE MARINE</t>
  </si>
  <si>
    <t>VANNERIE D'AILLEURS</t>
  </si>
  <si>
    <t>PLAYA BE</t>
  </si>
  <si>
    <t>THE</t>
  </si>
  <si>
    <t>GRAND ANSES LARGES</t>
  </si>
  <si>
    <t>MIHO</t>
  </si>
  <si>
    <t>dentelle haut</t>
  </si>
  <si>
    <t>BANDOULIERE CLASSIQUE</t>
  </si>
  <si>
    <t>VOLANA</t>
  </si>
  <si>
    <t>1/2 LUNE</t>
  </si>
  <si>
    <t>FARA BANDOULIERE</t>
  </si>
  <si>
    <t>DINA</t>
  </si>
  <si>
    <t>THE / NOIR</t>
  </si>
  <si>
    <t>3 RONDS</t>
  </si>
  <si>
    <t>LA FRANQUI</t>
  </si>
  <si>
    <t>LOLA POCHETTE</t>
  </si>
  <si>
    <t>CARRE POIGNEES CLOUS DORES</t>
  </si>
  <si>
    <t>POIGNETS FRONCES RESSERRES</t>
  </si>
  <si>
    <r>
      <rPr>
        <sz val="11"/>
        <color rgb="FFFF0000"/>
        <rFont val="Calibri"/>
        <family val="2"/>
      </rPr>
      <t>CESAR</t>
    </r>
    <r>
      <rPr>
        <sz val="11"/>
        <color theme="1"/>
        <rFont val="Calibri"/>
        <family val="2"/>
      </rPr>
      <t xml:space="preserve"> BLOUSE</t>
    </r>
  </si>
  <si>
    <t>COL CHEMINEE</t>
  </si>
  <si>
    <t>TAUPE / JAUNE</t>
  </si>
  <si>
    <t>ACRYLIQUE MOHAIR</t>
  </si>
  <si>
    <t>LAINE MERINO</t>
  </si>
  <si>
    <t>MARINE MARRON</t>
  </si>
  <si>
    <t>VISCOSE LAINE CASHMERE</t>
  </si>
  <si>
    <t>ASYMETRIQUE LARGEUR COL ROND</t>
  </si>
  <si>
    <t>ROSE BORDEAUX MARINE</t>
  </si>
  <si>
    <t>WENGE VERT BEIGE</t>
  </si>
  <si>
    <t>GRIS FLEURS VERT</t>
  </si>
  <si>
    <t>1 BOUTON OVERSIZE</t>
  </si>
  <si>
    <t>ACRYLIQUE LAINE VISCOSE</t>
  </si>
  <si>
    <t>BLANC CHAUD</t>
  </si>
  <si>
    <t>COL MONTANT</t>
  </si>
  <si>
    <t>LAINE POLYAMIDE</t>
  </si>
  <si>
    <t>ROUILLE CANARD CHOCO</t>
  </si>
  <si>
    <t>LONGUE EVASEE POCHES</t>
  </si>
  <si>
    <t>MARINE ROUILLE</t>
  </si>
  <si>
    <t>TAILLE ELASTIQ LONGUE</t>
  </si>
  <si>
    <t>TS MANCH LONG</t>
  </si>
  <si>
    <t>LUREX</t>
  </si>
  <si>
    <t>COL ROND OVERSIZE COURT</t>
  </si>
  <si>
    <t>MARINE RAYURES BLC</t>
  </si>
  <si>
    <t>COL ROND MANCH COURTES CHAUV SOURIS</t>
  </si>
  <si>
    <t>COMBO B ANTHRACITE</t>
  </si>
  <si>
    <t>SS MANCH AJOURE COL ROND</t>
  </si>
  <si>
    <t>COMBO A ECRU</t>
  </si>
  <si>
    <t>VESTE SS MANCH</t>
  </si>
  <si>
    <t>REVERSIBLE COL ET CAPUCHE AMOVIBLES</t>
  </si>
  <si>
    <t>DEPERLANT / FOURRURE</t>
  </si>
  <si>
    <t>OVERSIZE MANCH BOUFFANTES</t>
  </si>
  <si>
    <t>CAGOULE CAPUCHE</t>
  </si>
  <si>
    <t>OUVERTE AMOVIBLE</t>
  </si>
  <si>
    <t>COL V FRONCE</t>
  </si>
  <si>
    <t>KAKI JAUNE MARRON</t>
  </si>
  <si>
    <t>SANS BOUTON</t>
  </si>
  <si>
    <t>SALVIA SAUGE</t>
  </si>
  <si>
    <t>CINTREE POCHES FACE BOUTONS FACE</t>
  </si>
  <si>
    <t>3 BOUTONS COL</t>
  </si>
  <si>
    <t>MANCH COURTES COL ROND</t>
  </si>
  <si>
    <t>26/07/2025 défectueux</t>
  </si>
  <si>
    <t>CROISEE CAPUCHE AMOVIBLE</t>
  </si>
  <si>
    <t>DROIT CAPUCHE AMOVIBLE</t>
  </si>
  <si>
    <t>LAINE MERINO CASHMERE</t>
  </si>
  <si>
    <t>CAPRI GRENADE</t>
  </si>
  <si>
    <t>RECTANGLE MOUMOUTE</t>
  </si>
  <si>
    <t>RECTANGLE MATELASSE</t>
  </si>
  <si>
    <t>TAUPE KAKI</t>
  </si>
  <si>
    <t>PULL DEBARDEUR</t>
  </si>
  <si>
    <t>VERT MAUVE</t>
  </si>
  <si>
    <t>COL ROND MIDI MANCH LONGUES ELASTIQ</t>
  </si>
  <si>
    <t>COL + LIEN A NOUER AMOVIBLE</t>
  </si>
  <si>
    <t>LAINE ALPAGA NYLON</t>
  </si>
  <si>
    <t>FOND DE ROBE</t>
  </si>
  <si>
    <t>JABOT</t>
  </si>
  <si>
    <t>7/8e</t>
  </si>
  <si>
    <t>NOIR FLEURS BLEU</t>
  </si>
  <si>
    <t>JEAN BRUT</t>
  </si>
  <si>
    <t>MORO KAKI ROSE</t>
  </si>
  <si>
    <t>BERMUDA COURT JEAN</t>
  </si>
  <si>
    <t>BIRK</t>
  </si>
  <si>
    <t>NOIR FROTTE</t>
  </si>
  <si>
    <t>BIJOUX ARGENTES</t>
  </si>
  <si>
    <t>SABOT SANGLE TALON</t>
  </si>
  <si>
    <t>POINCONS ARGENT DORES</t>
  </si>
  <si>
    <t>BI325</t>
  </si>
  <si>
    <t>CABAS EPAULE</t>
  </si>
  <si>
    <t>NATUREL BLANC</t>
  </si>
  <si>
    <t>GOUTTE</t>
  </si>
  <si>
    <t>JEANS BRUT</t>
  </si>
  <si>
    <t>COURT TRES LARGE CORDON POITRINE POCHES</t>
  </si>
  <si>
    <t>BOULE COURT</t>
  </si>
  <si>
    <t>VICHY MARINE CHOCO</t>
  </si>
  <si>
    <t>COL CHEMINEE LARGE OVERSIZE</t>
  </si>
  <si>
    <t>FOURRURE + TISSU</t>
  </si>
  <si>
    <t>MOTIFS VERT ROUGE</t>
  </si>
  <si>
    <t>BONSAI VERT CANARD</t>
  </si>
  <si>
    <t>POLYESTER KWAY</t>
  </si>
  <si>
    <t>COL ITA PATTE SUR BOUTONS ASYM DEVANT DERRIERE COURT OVERSIZE</t>
  </si>
  <si>
    <t>LOTUS BLANC</t>
  </si>
  <si>
    <t>PLIS DOS</t>
  </si>
  <si>
    <t>CAMELIA BDX</t>
  </si>
  <si>
    <t>TRENCH COURT</t>
  </si>
  <si>
    <t>TRENCH LONG</t>
  </si>
  <si>
    <t>CAPUCHE LEOPARD</t>
  </si>
  <si>
    <t>SWAN CREME</t>
  </si>
  <si>
    <t>PB : RECU NOIR</t>
  </si>
  <si>
    <t>FENTE ARRIERE</t>
  </si>
  <si>
    <t>SELVA KAKI</t>
  </si>
  <si>
    <t>MOUMOUTE SIMILICUIR</t>
  </si>
  <si>
    <t>PLUMES</t>
  </si>
  <si>
    <t>PARKA PLUIE</t>
  </si>
  <si>
    <t>TRIPLE SOUFFLET</t>
  </si>
  <si>
    <t>KDO TOMBOLA FORESTIERE LAET IT BE</t>
  </si>
  <si>
    <t>ROUILLE TERRA</t>
  </si>
  <si>
    <t>,</t>
  </si>
  <si>
    <t>é</t>
  </si>
  <si>
    <t>VERT D'EAU SPRING</t>
  </si>
  <si>
    <t>RUNNINGMAN</t>
  </si>
  <si>
    <t>MULTI VERT RAYURES</t>
  </si>
  <si>
    <t>MOTIF INDIEN</t>
  </si>
  <si>
    <t>POCHE DEVANT</t>
  </si>
  <si>
    <t>TC1402</t>
  </si>
  <si>
    <t xml:space="preserve">LEOPARD </t>
  </si>
  <si>
    <t>COGNAC FONCE</t>
  </si>
  <si>
    <t>REVERSIBLE POCHES FUSHIA</t>
  </si>
  <si>
    <t>PINCES</t>
  </si>
  <si>
    <t>MANCHES CHEMISE KAKI</t>
  </si>
  <si>
    <t>NOIR / KAKI</t>
  </si>
  <si>
    <t>REVERSIBLE MOUMOUTE</t>
  </si>
  <si>
    <t>PIRATE ANTHRACITE</t>
  </si>
  <si>
    <t>PULL / SS PULL</t>
  </si>
  <si>
    <t>ZEBRA BLC NOIR</t>
  </si>
  <si>
    <r>
      <rPr>
        <sz val="11"/>
        <color rgb="FFFF0000"/>
        <rFont val="Calibri"/>
        <family val="2"/>
      </rPr>
      <t>JN3551</t>
    </r>
    <r>
      <rPr>
        <sz val="11"/>
        <color theme="1"/>
        <rFont val="Calibri"/>
        <family val="2"/>
      </rPr>
      <t>-78200-B1135</t>
    </r>
  </si>
  <si>
    <r>
      <rPr>
        <sz val="11"/>
        <color rgb="FFFF0000"/>
        <rFont val="Calibri"/>
        <family val="2"/>
      </rPr>
      <t>JN3551</t>
    </r>
    <r>
      <rPr>
        <sz val="11"/>
        <color theme="1"/>
        <rFont val="Calibri"/>
        <family val="2"/>
      </rPr>
      <t>-78200-D6072</t>
    </r>
  </si>
  <si>
    <t>baisse coeff</t>
  </si>
  <si>
    <t>CIGAR POCHES COTES ARRIERE</t>
  </si>
  <si>
    <t>STRIPE A MARINE</t>
  </si>
  <si>
    <t>FLANELLE</t>
  </si>
  <si>
    <t>LARGE DOUBLE CEINTURE CORDON</t>
  </si>
  <si>
    <t>JACQUARD CAMEL MARINE</t>
  </si>
  <si>
    <t>CUIR MOUMOUTE</t>
  </si>
  <si>
    <t>BRONZE MORDORE</t>
  </si>
  <si>
    <t>LARGE DROIT DOS ELASTIQ</t>
  </si>
  <si>
    <t>INCENSO BEIGE FONCE</t>
  </si>
  <si>
    <t>EBANO ARDOISE</t>
  </si>
  <si>
    <t>MOMO BLEU ORANGE</t>
  </si>
  <si>
    <t>INCENSO PARME</t>
  </si>
  <si>
    <t>INCENSO BEIGE ROSE</t>
  </si>
  <si>
    <t>COL ASYM COTE DRAPE</t>
  </si>
  <si>
    <t>HAUT SS MANCHES</t>
  </si>
  <si>
    <t>COL ROND GUIRLANDES</t>
  </si>
  <si>
    <t>BAMBOO MORDORE</t>
  </si>
  <si>
    <t>LAINE VISCOSE CASHMERE</t>
  </si>
  <si>
    <t>IMPRIME LYS</t>
  </si>
  <si>
    <t>KAKI BEIGE NOIR BDX</t>
  </si>
  <si>
    <t>STRIPE U FINES RAYURES</t>
  </si>
  <si>
    <t>COL ROND TRES FERME</t>
  </si>
  <si>
    <t>COL MAO MIROIRS</t>
  </si>
  <si>
    <t>CAPUCHE EPAULES MARQUEES</t>
  </si>
  <si>
    <t>NIGHT MARINE</t>
  </si>
  <si>
    <t>VELOURS PTES COT</t>
  </si>
  <si>
    <t>COURT FLAIR</t>
  </si>
  <si>
    <t>LONG FLAIR</t>
  </si>
  <si>
    <t>LARGE + REVERS ++</t>
  </si>
  <si>
    <t>3 TROUS LIEN TAILLE</t>
  </si>
  <si>
    <t>2 POCHES AVANT PLAQUEES FLAIR</t>
  </si>
  <si>
    <t>CHECK A ECOSSAIS</t>
  </si>
  <si>
    <t>SAGE TAUPE</t>
  </si>
  <si>
    <t>MARRON MOUCHETE</t>
  </si>
  <si>
    <t>JF6648-70230-D8053</t>
  </si>
  <si>
    <t>JF6648-70230-A7078</t>
  </si>
  <si>
    <t xml:space="preserve">de retours </t>
  </si>
  <si>
    <t>3011 retours</t>
  </si>
  <si>
    <t>STOCK vérif le 24/09/2025</t>
  </si>
  <si>
    <t>PE25 &lt; rgt cartons</t>
  </si>
  <si>
    <t>chut..</t>
  </si>
  <si>
    <t>COMBO A LEOPARD OLIVE NOIR</t>
  </si>
  <si>
    <t>COURTE CAPUCHE</t>
  </si>
  <si>
    <t>COL CHEMINEE GROSSE FLEUR JAUNE</t>
  </si>
  <si>
    <t>H25 BELLEROSE</t>
  </si>
  <si>
    <t>H25 CAMPOMAGGI</t>
  </si>
  <si>
    <t>H25 DIEGA</t>
  </si>
  <si>
    <t>H25 FLOOR</t>
  </si>
  <si>
    <t>H25 MALIPARMI</t>
  </si>
  <si>
    <t>H25 NIU</t>
  </si>
  <si>
    <t>H25 OTTOD'AME</t>
  </si>
  <si>
    <t>H25 POST &amp; CO</t>
  </si>
  <si>
    <t>H25 SEVEN</t>
  </si>
  <si>
    <t>H25 V DE VINSTER</t>
  </si>
  <si>
    <t>Attention : livraison incomplète (ça fausse chiffres)</t>
  </si>
  <si>
    <t>CHERRY ROUGE</t>
  </si>
  <si>
    <t>CARREAUX PRUNE ORANGE</t>
  </si>
  <si>
    <t>MARINE CARREAUX</t>
  </si>
  <si>
    <t>C013590ND</t>
  </si>
  <si>
    <t>C016740ND</t>
  </si>
  <si>
    <t xml:space="preserve">  </t>
  </si>
  <si>
    <t>BLANC CARREAUX KAKI GRIS</t>
  </si>
  <si>
    <t>DROITE DEPERLANTE</t>
  </si>
  <si>
    <t>MOTIF AMERINDIEN</t>
  </si>
  <si>
    <t xml:space="preserve">PE25 ECHANGES </t>
  </si>
  <si>
    <t>H25 ECHANGES</t>
  </si>
  <si>
    <t>STOCK vérif le 29/10/2025</t>
  </si>
  <si>
    <t xml:space="preserve">3 TROUS </t>
  </si>
  <si>
    <t>CORDE ROSE</t>
  </si>
  <si>
    <t>ourlet frangé</t>
  </si>
  <si>
    <t>ECHANGES =&gt; réassort</t>
  </si>
  <si>
    <t xml:space="preserve">ECHANGES </t>
  </si>
  <si>
    <t>PE26</t>
  </si>
  <si>
    <t>STOVEPIPE STRAIGHT BLUECREST</t>
  </si>
  <si>
    <t>7U4N0A91</t>
  </si>
  <si>
    <t>LOTTA CISCO</t>
  </si>
  <si>
    <t>7U66SA91</t>
  </si>
  <si>
    <t>BONNIE CURVILINEAR SEABREEZE</t>
  </si>
  <si>
    <t>7UF70C10</t>
  </si>
  <si>
    <t>BONNIE CURVILINEAR STEEL</t>
  </si>
  <si>
    <t>7UF70C31</t>
  </si>
  <si>
    <t>STOVEPIPE STRAIGHT SOLEIL</t>
  </si>
  <si>
    <t>7U4N0C14</t>
  </si>
  <si>
    <t>CALIE STRAIGHT COLORED LUXE VINTAGE OATMEAL</t>
  </si>
  <si>
    <t>7UC90C14</t>
  </si>
  <si>
    <t>TROUSER SHORTS COLORED COMFORT TWILL CLAY</t>
  </si>
  <si>
    <t>7U7F0E39</t>
  </si>
  <si>
    <t>LOTTA COLORED COMFORT TWILL CLAY</t>
  </si>
  <si>
    <t>7UG20E39</t>
  </si>
  <si>
    <t>TROUSER SHORTS LINEN OSTUNI</t>
  </si>
  <si>
    <t>7U7F0X10</t>
  </si>
  <si>
    <t>PANEL LOTTA SEABREEZE</t>
  </si>
  <si>
    <t>7U8C0C10</t>
  </si>
  <si>
    <t>FCAPIOKA 2E23FCAP</t>
  </si>
  <si>
    <t>Pvte fixé par la marque</t>
  </si>
  <si>
    <t>LONG BAS LARGE</t>
  </si>
  <si>
    <t xml:space="preserve">241-9397 </t>
  </si>
  <si>
    <t>SALVIA TILLEUL BRILLANT</t>
  </si>
  <si>
    <t>VAR.UNICA CIEL</t>
  </si>
  <si>
    <t>BOUTONS DOS CEINTURE AMOVIBLE</t>
  </si>
  <si>
    <t>T SHIRT CHEMISE</t>
  </si>
  <si>
    <t>DM8130</t>
  </si>
  <si>
    <t>DC5149</t>
  </si>
  <si>
    <t>DG6160</t>
  </si>
  <si>
    <t>TC5191</t>
  </si>
  <si>
    <t>DN6239</t>
  </si>
  <si>
    <t>DT9213</t>
  </si>
  <si>
    <t>OG6145</t>
  </si>
  <si>
    <t>OG6043-2</t>
  </si>
  <si>
    <t>RABARBARO ROSE</t>
  </si>
  <si>
    <t>OG6045-1</t>
  </si>
  <si>
    <t>POLVERE BLEU</t>
  </si>
  <si>
    <t>OG6135</t>
  </si>
  <si>
    <t>REVERSIBLE CAPUCHE AMOVIBLE</t>
  </si>
  <si>
    <t>CAPUCHE FENTES LATERALES</t>
  </si>
  <si>
    <t>PARKA SS MANCHES</t>
  </si>
  <si>
    <t>CAPUCHE AMOVIBLE</t>
  </si>
  <si>
    <t>PARKA COURTE</t>
  </si>
  <si>
    <t>PARKA CUISSES</t>
  </si>
  <si>
    <t>TS MANCH LONGUES</t>
  </si>
  <si>
    <t>CACHE CŒUR DOS</t>
  </si>
  <si>
    <t>1 FENTE COTE POCHES ARRIERE</t>
  </si>
  <si>
    <t>HAUT MANCH LONGUE</t>
  </si>
  <si>
    <t>RAYON SOIE</t>
  </si>
  <si>
    <t>SOYEUX FLANELLE</t>
  </si>
  <si>
    <t>kdo</t>
  </si>
  <si>
    <t>H23 - POST &amp; CO</t>
  </si>
  <si>
    <t>PE25 POUCO A POUCO</t>
  </si>
  <si>
    <t>STOCK vérif le 29/11/2025</t>
  </si>
  <si>
    <t>DOUDOUNE SS MANCHES</t>
  </si>
  <si>
    <r>
      <t xml:space="preserve">AW25 </t>
    </r>
    <r>
      <rPr>
        <sz val="11"/>
        <color rgb="FFFF0000"/>
        <rFont val="Calibri"/>
        <family val="2"/>
      </rPr>
      <t>210T075</t>
    </r>
  </si>
  <si>
    <t>MATCHA ECOSSAIS BLEU VERT</t>
  </si>
  <si>
    <t>CAMELIA ECOSSAIS ROSE BORDEAUX</t>
  </si>
  <si>
    <t>AW25 210T078</t>
  </si>
  <si>
    <t>INDACO GRIS ANTHRACITE</t>
  </si>
  <si>
    <r>
      <t xml:space="preserve">AW25 </t>
    </r>
    <r>
      <rPr>
        <sz val="11"/>
        <color rgb="FFFF0000"/>
        <rFont val="Calibri"/>
        <family val="2"/>
      </rPr>
      <t>301T075</t>
    </r>
  </si>
  <si>
    <t>VESTE KIMONO</t>
  </si>
  <si>
    <t>AW25 316J018</t>
  </si>
  <si>
    <t>VESTE CROISEE</t>
  </si>
  <si>
    <t>AW25 409J007</t>
  </si>
  <si>
    <t>OCEANO MARINE ROUILLE</t>
  </si>
  <si>
    <t>AW25 427J018</t>
  </si>
  <si>
    <t>JUPE LONGUE DRAPEE</t>
  </si>
  <si>
    <t>LOTO BLANC CHAUD</t>
  </si>
  <si>
    <r>
      <t xml:space="preserve">AW25 </t>
    </r>
    <r>
      <rPr>
        <sz val="11"/>
        <color rgb="FFFF0000"/>
        <rFont val="Calibri"/>
        <family val="2"/>
      </rPr>
      <t>507J007</t>
    </r>
  </si>
  <si>
    <t>PULL LONG</t>
  </si>
  <si>
    <t>OCEANO</t>
  </si>
  <si>
    <t>UME VIOLET</t>
  </si>
  <si>
    <r>
      <t xml:space="preserve">AW25 </t>
    </r>
    <r>
      <rPr>
        <sz val="11"/>
        <color rgb="FFFF0000"/>
        <rFont val="Calibri"/>
        <family val="2"/>
      </rPr>
      <t>704W016</t>
    </r>
  </si>
  <si>
    <t>REVERSIBLE COL AMOV</t>
  </si>
  <si>
    <t>LONG BI MATIERE</t>
  </si>
  <si>
    <t>MOMO ORANGE</t>
  </si>
  <si>
    <t>INCENSO BEIGE</t>
  </si>
  <si>
    <t>BONSAI TURQUOISE FONCE</t>
  </si>
  <si>
    <t>SS COL MANCHES 7/8</t>
  </si>
  <si>
    <t>JUPE PORTEFEUILLE</t>
  </si>
  <si>
    <t>COL CROISE MONTANT</t>
  </si>
  <si>
    <t>NOCCIOLA</t>
  </si>
  <si>
    <t>PE26 BELLEROSE</t>
  </si>
  <si>
    <t>PE26 CAMPOMAGGI</t>
  </si>
  <si>
    <t>PE26 DIEGA</t>
  </si>
  <si>
    <t>PE26 FLOOR</t>
  </si>
  <si>
    <t>PE26 MALIPARMI</t>
  </si>
  <si>
    <t>PE26 NIU</t>
  </si>
  <si>
    <t>PE26 POST &amp; CO</t>
  </si>
  <si>
    <t>PE26 SEVEN</t>
  </si>
  <si>
    <t>PE26 ZENGGI</t>
  </si>
  <si>
    <t>sur 6,5 collections</t>
  </si>
  <si>
    <t>POLYESTER VISCOSE COTON</t>
  </si>
  <si>
    <t>CROISEE DRAPEE</t>
  </si>
  <si>
    <t>LOTO VANILLE</t>
  </si>
  <si>
    <t>GENOUX PORTEFEUILLE</t>
  </si>
  <si>
    <t>GENOUX DRAPEE</t>
  </si>
  <si>
    <t>Marion 12/2025</t>
  </si>
  <si>
    <t>Marion 12/2025 T85</t>
  </si>
  <si>
    <t>MS</t>
  </si>
  <si>
    <t>SORA CIEL</t>
  </si>
  <si>
    <t>MATCHA ECOSSAIS CANARD</t>
  </si>
  <si>
    <t>SANS TROUS</t>
  </si>
  <si>
    <t>COGNAC CLAIR</t>
  </si>
  <si>
    <t>BIJOUX ARGENT BLC</t>
  </si>
  <si>
    <t>BROWN MARRON GLACE</t>
  </si>
  <si>
    <t>BIJOUX VERT D'EAU</t>
  </si>
  <si>
    <t>PIPOCA BEIGE NOIR ROUGE</t>
  </si>
  <si>
    <t>BI136</t>
  </si>
  <si>
    <t>TYRA PURSE</t>
  </si>
  <si>
    <t>SUEDINE</t>
  </si>
  <si>
    <t>PAILLE FINES RAYURES</t>
  </si>
  <si>
    <t>defectueux</t>
  </si>
  <si>
    <t>BOULE BOUTEILLE</t>
  </si>
  <si>
    <t>FAUNE ceintures (hors collection)</t>
  </si>
  <si>
    <t>2 xTS pour Mam et Marion fin btq 12 2025</t>
  </si>
  <si>
    <t>STOCK RESTANT / VTES</t>
  </si>
  <si>
    <t>C017401ND/X2297/C3019</t>
  </si>
  <si>
    <t>PE24 - MALIPARMI (&gt; retours invendus)</t>
  </si>
  <si>
    <t>CONTRÔLE au 16/02/2026</t>
  </si>
  <si>
    <t xml:space="preserve">MOYEN </t>
  </si>
  <si>
    <t xml:space="preserve">N°408 </t>
  </si>
  <si>
    <t>????</t>
  </si>
  <si>
    <t>STOCK vérif le 07/01/2026</t>
  </si>
  <si>
    <t xml:space="preserve">stock H22 et avant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</si>
</sst>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/yyyy"/>
    <numFmt numFmtId="165" formatCode="[$-40C]mmm\-yy"/>
  </numFmts>
  <fonts count="41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8"/>
      <color theme="1"/>
      <name val="Calibri"/>
      <family val="2"/>
    </font>
    <font>
      <sz val="11"/>
      <color rgb="FF00B050"/>
      <name val="Calibri"/>
      <family val="2"/>
    </font>
    <font>
      <sz val="8"/>
      <color rgb="FFFF0000"/>
      <name val="Calibri"/>
      <family val="2"/>
    </font>
    <font>
      <sz val="9"/>
      <color theme="1"/>
      <name val="Calibri"/>
      <family val="2"/>
    </font>
    <font>
      <strike/>
      <sz val="11"/>
      <color theme="1"/>
      <name val="Calibri"/>
      <family val="2"/>
    </font>
    <font>
      <sz val="7"/>
      <color theme="1"/>
      <name val="Calibri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  <font>
      <sz val="11"/>
      <color rgb="FFEE0000"/>
      <name val="Calibri"/>
      <family val="2"/>
    </font>
    <font>
      <sz val="11"/>
      <color rgb="FF000000"/>
      <name val="Calibri"/>
      <family val="2"/>
    </font>
    <font>
      <strike/>
      <sz val="11"/>
      <color rgb="FFFF0000"/>
      <name val="Calibri"/>
      <family val="2"/>
    </font>
    <font>
      <sz val="10"/>
      <color rgb="FFFF0000"/>
      <name val="Calibri"/>
      <family val="2"/>
    </font>
    <font>
      <strike/>
      <sz val="9"/>
      <color theme="1"/>
      <name val="Calibri"/>
      <family val="2"/>
    </font>
    <font>
      <sz val="9"/>
      <color rgb="FFFF0000"/>
      <name val="Calibri"/>
      <family val="2"/>
    </font>
    <font>
      <sz val="22"/>
      <color rgb="FFFF0000"/>
      <name val="Calibri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9"/>
      <color theme="1"/>
      <name val="Calibri"/>
      <family val="2"/>
    </font>
    <font>
      <strike/>
      <sz val="11"/>
      <color theme="1"/>
      <name val="Calibri"/>
      <family val="2"/>
      <scheme val="minor"/>
    </font>
    <font>
      <sz val="11"/>
      <color theme="8"/>
      <name val="Calibri"/>
      <family val="2"/>
    </font>
    <font>
      <sz val="11"/>
      <color rgb="FF0070C0"/>
      <name val="Calibri"/>
      <family val="2"/>
      <scheme val="minor"/>
    </font>
    <font>
      <sz val="11"/>
      <color rgb="FF0070C0"/>
      <name val="Calibri"/>
      <family val="2"/>
    </font>
    <font>
      <sz val="9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8"/>
      <color rgb="FF0070C0"/>
      <name val="Calibri"/>
      <family val="2"/>
    </font>
    <font>
      <sz val="11"/>
      <name val="Calibri"/>
      <family val="2"/>
      <scheme val="minor"/>
    </font>
    <font>
      <sz val="9"/>
      <name val="Calibri"/>
      <family val="2"/>
    </font>
    <font>
      <sz val="8"/>
      <name val="Calibri"/>
      <family val="2"/>
    </font>
  </fonts>
  <fills count="107">
    <fill>
      <patternFill patternType="none"/>
    </fill>
    <fill>
      <patternFill patternType="gray125"/>
    </fill>
    <fill>
      <patternFill patternType="solid">
        <fgColor theme="5"/>
        <bgColor theme="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FBE4D5"/>
        <bgColor rgb="FFFBE4D5"/>
      </patternFill>
    </fill>
    <fill>
      <patternFill patternType="solid">
        <fgColor rgb="FF3CAFBE"/>
        <bgColor rgb="FF3CAFBE"/>
      </patternFill>
    </fill>
    <fill>
      <patternFill patternType="solid">
        <fgColor theme="9"/>
        <bgColor theme="9"/>
      </patternFill>
    </fill>
    <fill>
      <patternFill patternType="solid">
        <fgColor rgb="FFFF0000"/>
        <bgColor rgb="FFFF0000"/>
      </patternFill>
    </fill>
    <fill>
      <patternFill patternType="solid">
        <fgColor rgb="FFFAD0F7"/>
        <bgColor rgb="FFFAD0F7"/>
      </patternFill>
    </fill>
    <fill>
      <patternFill patternType="solid">
        <fgColor rgb="FF00B050"/>
        <bgColor rgb="FF00B050"/>
      </patternFill>
    </fill>
    <fill>
      <patternFill patternType="solid">
        <fgColor rgb="FFFFC000"/>
        <bgColor rgb="FFFFC000"/>
      </patternFill>
    </fill>
    <fill>
      <patternFill patternType="solid">
        <fgColor theme="4"/>
        <bgColor theme="4"/>
      </patternFill>
    </fill>
    <fill>
      <patternFill patternType="solid">
        <fgColor rgb="FFEE58EA"/>
        <bgColor rgb="FFEE58EA"/>
      </patternFill>
    </fill>
    <fill>
      <patternFill patternType="solid">
        <fgColor rgb="FFF2F2F2"/>
        <bgColor rgb="FFF2F2F2"/>
      </patternFill>
    </fill>
    <fill>
      <patternFill patternType="solid">
        <fgColor rgb="FFE2EFD9"/>
        <bgColor rgb="FFE2EFD9"/>
      </patternFill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BDD6EE"/>
        <bgColor rgb="FFBDD6EE"/>
      </patternFill>
    </fill>
    <fill>
      <patternFill patternType="solid">
        <fgColor rgb="FFC5E0B3"/>
        <bgColor rgb="FFC5E0B3"/>
      </patternFill>
    </fill>
    <fill>
      <patternFill patternType="solid">
        <fgColor rgb="FFF7CAAC"/>
        <bgColor rgb="FFF7CAAC"/>
      </patternFill>
    </fill>
    <fill>
      <patternFill patternType="solid">
        <fgColor rgb="FFDEEAF6"/>
        <bgColor rgb="FFDEEAF6"/>
      </patternFill>
    </fill>
    <fill>
      <patternFill patternType="solid">
        <fgColor rgb="FFA8D08D"/>
        <bgColor rgb="FFA8D08D"/>
      </patternFill>
    </fill>
    <fill>
      <patternFill patternType="solid">
        <fgColor rgb="FFF6B26B"/>
        <bgColor rgb="FFF6B26B"/>
      </patternFill>
    </fill>
    <fill>
      <patternFill patternType="solid">
        <fgColor rgb="FFC00000"/>
        <bgColor rgb="FFC00000"/>
      </patternFill>
    </fill>
    <fill>
      <patternFill patternType="solid">
        <fgColor rgb="FFBFBFBF"/>
        <bgColor rgb="FFBFBFBF"/>
      </patternFill>
    </fill>
    <fill>
      <patternFill patternType="solid">
        <fgColor rgb="FFECECEC"/>
        <bgColor rgb="FFECECEC"/>
      </patternFill>
    </fill>
    <fill>
      <patternFill patternType="solid">
        <fgColor rgb="FF00B0F0"/>
        <bgColor rgb="FF00B0F0"/>
      </patternFill>
    </fill>
    <fill>
      <patternFill patternType="solid">
        <fgColor rgb="FFEE0000"/>
        <bgColor rgb="FFEE0000"/>
      </patternFill>
    </fill>
    <fill>
      <patternFill patternType="solid">
        <fgColor rgb="FFF4B083"/>
        <bgColor rgb="FFF4B083"/>
      </patternFill>
    </fill>
    <fill>
      <patternFill patternType="solid">
        <fgColor rgb="FF00B050"/>
        <bgColor rgb="FFFBE4D5"/>
      </patternFill>
    </fill>
    <fill>
      <patternFill patternType="solid">
        <fgColor theme="5" tint="0.59999389629810485"/>
        <bgColor rgb="FFC5E0B3"/>
      </patternFill>
    </fill>
    <fill>
      <patternFill patternType="solid">
        <fgColor theme="5" tint="0.59999389629810485"/>
        <bgColor rgb="FFF7CAAC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theme="4"/>
      </patternFill>
    </fill>
    <fill>
      <patternFill patternType="solid">
        <fgColor theme="5" tint="0.39997558519241921"/>
        <bgColor rgb="FFF6B26B"/>
      </patternFill>
    </fill>
    <fill>
      <patternFill patternType="solid">
        <fgColor theme="4"/>
        <bgColor rgb="FFEE58EA"/>
      </patternFill>
    </fill>
    <fill>
      <patternFill patternType="solid">
        <fgColor theme="5" tint="0.39997558519241921"/>
        <bgColor rgb="FFA8D08D"/>
      </patternFill>
    </fill>
    <fill>
      <patternFill patternType="solid">
        <fgColor theme="5" tint="0.39997558519241921"/>
        <bgColor rgb="FFFAD0F7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rgb="FFE2EFD9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rgb="FFEE58EA"/>
      </patternFill>
    </fill>
    <fill>
      <patternFill patternType="solid">
        <fgColor rgb="FFFF66FF"/>
        <bgColor rgb="FF00B050"/>
      </patternFill>
    </fill>
    <fill>
      <patternFill patternType="solid">
        <fgColor rgb="FFFFFF00"/>
        <bgColor rgb="FFF6B26B"/>
      </patternFill>
    </fill>
    <fill>
      <patternFill patternType="solid">
        <fgColor theme="5" tint="0.39997558519241921"/>
        <bgColor rgb="FFF4B083"/>
      </patternFill>
    </fill>
    <fill>
      <patternFill patternType="solid">
        <fgColor rgb="FFFAD0F7"/>
        <bgColor rgb="FFF6B26B"/>
      </patternFill>
    </fill>
    <fill>
      <patternFill patternType="solid">
        <fgColor rgb="FFFAD0F7"/>
        <bgColor indexed="64"/>
      </patternFill>
    </fill>
    <fill>
      <patternFill patternType="solid">
        <fgColor rgb="FFFAD0F7"/>
        <bgColor rgb="FFF4B083"/>
      </patternFill>
    </fill>
    <fill>
      <patternFill patternType="solid">
        <fgColor rgb="FFFAD0F7"/>
        <bgColor rgb="FFE2EFD9"/>
      </patternFill>
    </fill>
    <fill>
      <patternFill patternType="solid">
        <fgColor rgb="FFFAD0F7"/>
        <bgColor rgb="FFF7CAAC"/>
      </patternFill>
    </fill>
    <fill>
      <patternFill patternType="solid">
        <fgColor rgb="FFFF0000"/>
        <bgColor indexed="64"/>
      </patternFill>
    </fill>
    <fill>
      <patternFill patternType="solid">
        <fgColor theme="8" tint="-0.249977111117893"/>
        <bgColor rgb="FFFBE4D5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rgb="FFF7CAAC"/>
      </patternFill>
    </fill>
    <fill>
      <patternFill patternType="solid">
        <fgColor rgb="FFFF0000"/>
        <bgColor rgb="FF92D050"/>
      </patternFill>
    </fill>
    <fill>
      <patternFill patternType="solid">
        <fgColor rgb="FFFF66FF"/>
        <bgColor rgb="FFFBE4D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EE58EA"/>
      </patternFill>
    </fill>
    <fill>
      <patternFill patternType="solid">
        <fgColor theme="5" tint="0.79998168889431442"/>
        <bgColor rgb="FFEE58EA"/>
      </patternFill>
    </fill>
    <fill>
      <patternFill patternType="solid">
        <fgColor rgb="FFFAD0F7"/>
        <bgColor rgb="FFA8D08D"/>
      </patternFill>
    </fill>
    <fill>
      <patternFill patternType="solid">
        <fgColor theme="4"/>
        <bgColor indexed="64"/>
      </patternFill>
    </fill>
    <fill>
      <patternFill patternType="solid">
        <fgColor theme="4"/>
        <bgColor rgb="FFA8D08D"/>
      </patternFill>
    </fill>
    <fill>
      <patternFill patternType="solid">
        <fgColor theme="4"/>
        <bgColor rgb="FF00B0F0"/>
      </patternFill>
    </fill>
    <fill>
      <patternFill patternType="solid">
        <fgColor theme="4"/>
        <bgColor rgb="FFFBE4D5"/>
      </patternFill>
    </fill>
    <fill>
      <patternFill patternType="solid">
        <fgColor theme="4"/>
        <bgColor rgb="FFFAD0F7"/>
      </patternFill>
    </fill>
    <fill>
      <patternFill patternType="solid">
        <fgColor theme="4"/>
        <bgColor rgb="FF00B050"/>
      </patternFill>
    </fill>
    <fill>
      <patternFill patternType="solid">
        <fgColor theme="4"/>
        <bgColor rgb="FFF6B26B"/>
      </patternFill>
    </fill>
    <fill>
      <patternFill patternType="solid">
        <fgColor theme="9" tint="0.39997558519241921"/>
        <bgColor rgb="FFFAD0F7"/>
      </patternFill>
    </fill>
    <fill>
      <patternFill patternType="solid">
        <fgColor theme="9" tint="0.39997558519241921"/>
        <bgColor rgb="FFD8D8D8"/>
      </patternFill>
    </fill>
    <fill>
      <patternFill patternType="solid">
        <fgColor theme="9" tint="0.39997558519241921"/>
        <bgColor rgb="FFA8D08D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F6B26B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/>
        <bgColor rgb="FFF4B083"/>
      </patternFill>
    </fill>
    <fill>
      <patternFill patternType="solid">
        <fgColor theme="9" tint="0.79998168889431442"/>
        <bgColor rgb="FFE2EFD9"/>
      </patternFill>
    </fill>
    <fill>
      <patternFill patternType="solid">
        <fgColor rgb="FF66FF66"/>
        <bgColor indexed="64"/>
      </patternFill>
    </fill>
    <fill>
      <patternFill patternType="solid">
        <fgColor rgb="FF66FF66"/>
        <bgColor rgb="FFFBE4D5"/>
      </patternFill>
    </fill>
    <fill>
      <patternFill patternType="solid">
        <fgColor rgb="FF66FF66"/>
        <bgColor rgb="FF00B050"/>
      </patternFill>
    </fill>
    <fill>
      <patternFill patternType="solid">
        <fgColor rgb="FF66FF66"/>
        <bgColor rgb="FFDEEAF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rgb="FFE2EFD9"/>
      </patternFill>
    </fill>
    <fill>
      <patternFill patternType="solid">
        <fgColor rgb="FF66FF66"/>
        <bgColor theme="4"/>
      </patternFill>
    </fill>
    <fill>
      <patternFill patternType="solid">
        <fgColor rgb="FF66FF66"/>
        <bgColor rgb="FFEE58EA"/>
      </patternFill>
    </fill>
    <fill>
      <patternFill patternType="solid">
        <fgColor rgb="FF66FF66"/>
        <bgColor rgb="FFC5E0B3"/>
      </patternFill>
    </fill>
    <fill>
      <patternFill patternType="solid">
        <fgColor rgb="FF66FF66"/>
        <bgColor rgb="FFFF0000"/>
      </patternFill>
    </fill>
    <fill>
      <patternFill patternType="solid">
        <fgColor rgb="FF66FF66"/>
        <bgColor rgb="FFFEF2CB"/>
      </patternFill>
    </fill>
    <fill>
      <patternFill patternType="solid">
        <fgColor rgb="FFFF0000"/>
        <bgColor rgb="FF00B050"/>
      </patternFill>
    </fill>
    <fill>
      <patternFill patternType="solid">
        <fgColor rgb="FF66FF66"/>
        <bgColor rgb="FFFFFF00"/>
      </patternFill>
    </fill>
    <fill>
      <patternFill patternType="solid">
        <fgColor rgb="FF66FF66"/>
        <bgColor rgb="FF92D050"/>
      </patternFill>
    </fill>
    <fill>
      <patternFill patternType="solid">
        <fgColor rgb="FF66FF66"/>
        <bgColor rgb="FFD8D8D8"/>
      </patternFill>
    </fill>
    <fill>
      <patternFill patternType="solid">
        <fgColor rgb="FF66FF66"/>
        <bgColor rgb="FFBFBFBF"/>
      </patternFill>
    </fill>
    <fill>
      <patternFill patternType="solid">
        <fgColor theme="9" tint="0.79998168889431442"/>
        <bgColor rgb="FF00B050"/>
      </patternFill>
    </fill>
    <fill>
      <patternFill patternType="solid">
        <fgColor theme="9" tint="0.59999389629810485"/>
        <bgColor rgb="FFC5E0B3"/>
      </patternFill>
    </fill>
    <fill>
      <patternFill patternType="solid">
        <fgColor theme="9" tint="0.59999389629810485"/>
        <bgColor rgb="FFFAD0F7"/>
      </patternFill>
    </fill>
    <fill>
      <patternFill patternType="solid">
        <fgColor theme="9" tint="0.59999389629810485"/>
        <bgColor rgb="FF00B050"/>
      </patternFill>
    </fill>
    <fill>
      <patternFill patternType="solid">
        <fgColor theme="5" tint="0.59999389629810485"/>
        <bgColor rgb="FFFAD0F7"/>
      </patternFill>
    </fill>
    <fill>
      <patternFill patternType="solid">
        <fgColor theme="5" tint="0.59999389629810485"/>
        <bgColor rgb="FFEE58EA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rgb="FFDEEAF6"/>
      </patternFill>
    </fill>
    <fill>
      <patternFill patternType="solid">
        <fgColor theme="7" tint="0.79998168889431442"/>
        <bgColor rgb="FFFEF2CB"/>
      </patternFill>
    </fill>
  </fills>
  <borders count="34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006">
    <xf numFmtId="0" fontId="0" fillId="0" borderId="0" xfId="0"/>
    <xf numFmtId="0" fontId="7" fillId="0" borderId="0" xfId="0" applyFont="1"/>
    <xf numFmtId="0" fontId="8" fillId="0" borderId="0" xfId="0" applyFont="1" applyAlignment="1">
      <alignment horizontal="center" vertical="center"/>
    </xf>
    <xf numFmtId="0" fontId="8" fillId="3" borderId="1" xfId="0" applyFont="1" applyFill="1" applyBorder="1"/>
    <xf numFmtId="3" fontId="8" fillId="3" borderId="1" xfId="0" applyNumberFormat="1" applyFont="1" applyFill="1" applyBorder="1"/>
    <xf numFmtId="10" fontId="8" fillId="3" borderId="1" xfId="0" applyNumberFormat="1" applyFont="1" applyFill="1" applyBorder="1"/>
    <xf numFmtId="3" fontId="8" fillId="0" borderId="0" xfId="0" applyNumberFormat="1" applyFont="1"/>
    <xf numFmtId="10" fontId="8" fillId="0" borderId="0" xfId="0" applyNumberFormat="1" applyFont="1"/>
    <xf numFmtId="3" fontId="8" fillId="0" borderId="2" xfId="0" applyNumberFormat="1" applyFont="1" applyBorder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10" fillId="3" borderId="1" xfId="0" applyFont="1" applyFill="1" applyBorder="1"/>
    <xf numFmtId="2" fontId="10" fillId="0" borderId="2" xfId="0" applyNumberFormat="1" applyFont="1" applyBorder="1"/>
    <xf numFmtId="0" fontId="11" fillId="0" borderId="0" xfId="0" applyFont="1"/>
    <xf numFmtId="10" fontId="10" fillId="0" borderId="0" xfId="0" applyNumberFormat="1" applyFont="1"/>
    <xf numFmtId="2" fontId="12" fillId="0" borderId="2" xfId="0" applyNumberFormat="1" applyFont="1" applyBorder="1"/>
    <xf numFmtId="10" fontId="12" fillId="0" borderId="0" xfId="0" applyNumberFormat="1" applyFont="1"/>
    <xf numFmtId="2" fontId="8" fillId="0" borderId="2" xfId="0" applyNumberFormat="1" applyFont="1" applyBorder="1"/>
    <xf numFmtId="0" fontId="8" fillId="0" borderId="2" xfId="0" applyFont="1" applyBorder="1"/>
    <xf numFmtId="10" fontId="8" fillId="0" borderId="0" xfId="0" applyNumberFormat="1" applyFont="1" applyAlignment="1">
      <alignment horizontal="center" vertical="center" wrapText="1"/>
    </xf>
    <xf numFmtId="10" fontId="8" fillId="0" borderId="0" xfId="0" applyNumberFormat="1" applyFont="1" applyAlignment="1">
      <alignment wrapText="1"/>
    </xf>
    <xf numFmtId="3" fontId="7" fillId="0" borderId="0" xfId="0" applyNumberFormat="1" applyFont="1"/>
    <xf numFmtId="0" fontId="10" fillId="0" borderId="0" xfId="0" applyFont="1" applyAlignment="1">
      <alignment horizontal="center"/>
    </xf>
    <xf numFmtId="2" fontId="8" fillId="0" borderId="0" xfId="0" applyNumberFormat="1" applyFont="1"/>
    <xf numFmtId="0" fontId="10" fillId="0" borderId="0" xfId="0" applyFont="1" applyAlignment="1">
      <alignment horizontal="center" wrapText="1"/>
    </xf>
    <xf numFmtId="10" fontId="8" fillId="8" borderId="1" xfId="0" applyNumberFormat="1" applyFont="1" applyFill="1" applyBorder="1"/>
    <xf numFmtId="0" fontId="10" fillId="0" borderId="0" xfId="0" applyFont="1" applyAlignment="1">
      <alignment horizontal="center" vertical="center" wrapText="1"/>
    </xf>
    <xf numFmtId="10" fontId="10" fillId="0" borderId="0" xfId="0" applyNumberFormat="1" applyFont="1" applyAlignment="1">
      <alignment horizontal="center" vertical="center" wrapText="1"/>
    </xf>
    <xf numFmtId="0" fontId="8" fillId="10" borderId="1" xfId="0" applyFont="1" applyFill="1" applyBorder="1"/>
    <xf numFmtId="0" fontId="8" fillId="12" borderId="1" xfId="0" applyFont="1" applyFill="1" applyBorder="1"/>
    <xf numFmtId="0" fontId="8" fillId="8" borderId="1" xfId="0" applyFont="1" applyFill="1" applyBorder="1"/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12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8" fillId="0" borderId="2" xfId="0" applyFont="1" applyBorder="1" applyAlignment="1">
      <alignment vertical="center"/>
    </xf>
    <xf numFmtId="0" fontId="8" fillId="4" borderId="2" xfId="0" applyFont="1" applyFill="1" applyBorder="1" applyAlignment="1">
      <alignment vertical="center"/>
    </xf>
    <xf numFmtId="0" fontId="8" fillId="5" borderId="2" xfId="0" applyFont="1" applyFill="1" applyBorder="1" applyAlignment="1">
      <alignment horizontal="right" vertical="center"/>
    </xf>
    <xf numFmtId="0" fontId="8" fillId="0" borderId="2" xfId="0" applyFont="1" applyBorder="1" applyAlignment="1">
      <alignment horizontal="right" vertical="center"/>
    </xf>
    <xf numFmtId="0" fontId="8" fillId="5" borderId="2" xfId="0" applyFont="1" applyFill="1" applyBorder="1" applyAlignment="1">
      <alignment vertical="center"/>
    </xf>
    <xf numFmtId="0" fontId="8" fillId="12" borderId="2" xfId="0" applyFont="1" applyFill="1" applyBorder="1" applyAlignment="1">
      <alignment horizontal="right" vertical="center"/>
    </xf>
    <xf numFmtId="0" fontId="15" fillId="0" borderId="2" xfId="0" applyFont="1" applyBorder="1" applyAlignment="1">
      <alignment vertical="center" wrapText="1"/>
    </xf>
    <xf numFmtId="0" fontId="8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vertical="center" wrapText="1"/>
    </xf>
    <xf numFmtId="0" fontId="8" fillId="10" borderId="2" xfId="0" applyFont="1" applyFill="1" applyBorder="1" applyAlignment="1">
      <alignment horizontal="right" vertical="center"/>
    </xf>
    <xf numFmtId="0" fontId="8" fillId="0" borderId="3" xfId="0" applyFont="1" applyBorder="1" applyAlignment="1">
      <alignment vertical="center"/>
    </xf>
    <xf numFmtId="0" fontId="8" fillId="3" borderId="2" xfId="0" applyFont="1" applyFill="1" applyBorder="1" applyAlignment="1">
      <alignment vertical="center"/>
    </xf>
    <xf numFmtId="0" fontId="8" fillId="4" borderId="2" xfId="0" quotePrefix="1" applyFont="1" applyFill="1" applyBorder="1" applyAlignment="1">
      <alignment horizontal="right" vertical="center"/>
    </xf>
    <xf numFmtId="0" fontId="8" fillId="4" borderId="2" xfId="0" applyFont="1" applyFill="1" applyBorder="1" applyAlignment="1">
      <alignment horizontal="right" vertical="center"/>
    </xf>
    <xf numFmtId="0" fontId="14" fillId="4" borderId="2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14" borderId="2" xfId="0" applyFont="1" applyFill="1" applyBorder="1" applyAlignment="1">
      <alignment vertical="center" wrapText="1"/>
    </xf>
    <xf numFmtId="0" fontId="8" fillId="3" borderId="9" xfId="0" applyFont="1" applyFill="1" applyBorder="1" applyAlignment="1">
      <alignment vertical="center"/>
    </xf>
    <xf numFmtId="0" fontId="8" fillId="14" borderId="2" xfId="0" applyFont="1" applyFill="1" applyBorder="1" applyAlignment="1">
      <alignment vertical="center"/>
    </xf>
    <xf numFmtId="0" fontId="8" fillId="14" borderId="2" xfId="0" applyFont="1" applyFill="1" applyBorder="1" applyAlignment="1">
      <alignment horizontal="right" vertical="center"/>
    </xf>
    <xf numFmtId="0" fontId="8" fillId="12" borderId="2" xfId="0" applyFont="1" applyFill="1" applyBorder="1" applyAlignment="1">
      <alignment vertical="center"/>
    </xf>
    <xf numFmtId="0" fontId="14" fillId="14" borderId="2" xfId="0" applyFont="1" applyFill="1" applyBorder="1" applyAlignment="1">
      <alignment vertical="center" wrapText="1"/>
    </xf>
    <xf numFmtId="0" fontId="11" fillId="14" borderId="2" xfId="0" applyFont="1" applyFill="1" applyBorder="1" applyAlignment="1">
      <alignment vertical="center" wrapText="1"/>
    </xf>
    <xf numFmtId="0" fontId="8" fillId="13" borderId="2" xfId="0" applyFont="1" applyFill="1" applyBorder="1" applyAlignment="1">
      <alignment vertical="center"/>
    </xf>
    <xf numFmtId="0" fontId="11" fillId="3" borderId="2" xfId="0" applyFont="1" applyFill="1" applyBorder="1" applyAlignment="1">
      <alignment vertical="center" wrapText="1"/>
    </xf>
    <xf numFmtId="0" fontId="10" fillId="12" borderId="2" xfId="0" applyFont="1" applyFill="1" applyBorder="1" applyAlignment="1">
      <alignment horizontal="right" vertical="center"/>
    </xf>
    <xf numFmtId="0" fontId="10" fillId="12" borderId="2" xfId="0" applyFont="1" applyFill="1" applyBorder="1" applyAlignment="1">
      <alignment vertical="center"/>
    </xf>
    <xf numFmtId="0" fontId="8" fillId="3" borderId="2" xfId="0" applyFont="1" applyFill="1" applyBorder="1" applyAlignment="1">
      <alignment vertical="center" wrapText="1"/>
    </xf>
    <xf numFmtId="0" fontId="15" fillId="14" borderId="2" xfId="0" applyFont="1" applyFill="1" applyBorder="1" applyAlignment="1">
      <alignment vertical="center" wrapText="1"/>
    </xf>
    <xf numFmtId="0" fontId="10" fillId="14" borderId="2" xfId="0" applyFont="1" applyFill="1" applyBorder="1" applyAlignment="1">
      <alignment vertical="center"/>
    </xf>
    <xf numFmtId="0" fontId="8" fillId="10" borderId="2" xfId="0" applyFont="1" applyFill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0" fillId="5" borderId="2" xfId="0" applyFont="1" applyFill="1" applyBorder="1" applyAlignment="1">
      <alignment horizontal="right" vertical="center"/>
    </xf>
    <xf numFmtId="3" fontId="8" fillId="3" borderId="2" xfId="0" applyNumberFormat="1" applyFont="1" applyFill="1" applyBorder="1" applyAlignment="1">
      <alignment vertical="center"/>
    </xf>
    <xf numFmtId="3" fontId="8" fillId="0" borderId="2" xfId="0" applyNumberFormat="1" applyFont="1" applyBorder="1" applyAlignment="1">
      <alignment vertical="center"/>
    </xf>
    <xf numFmtId="3" fontId="8" fillId="0" borderId="2" xfId="0" applyNumberFormat="1" applyFont="1" applyBorder="1" applyAlignment="1">
      <alignment horizontal="right" vertical="center"/>
    </xf>
    <xf numFmtId="10" fontId="8" fillId="0" borderId="2" xfId="0" applyNumberFormat="1" applyFont="1" applyBorder="1" applyAlignment="1">
      <alignment horizontal="right" vertical="center"/>
    </xf>
    <xf numFmtId="10" fontId="8" fillId="0" borderId="2" xfId="0" applyNumberFormat="1" applyFont="1" applyBorder="1" applyAlignment="1">
      <alignment vertical="center"/>
    </xf>
    <xf numFmtId="2" fontId="8" fillId="0" borderId="2" xfId="0" applyNumberFormat="1" applyFont="1" applyBorder="1" applyAlignment="1">
      <alignment vertical="center"/>
    </xf>
    <xf numFmtId="0" fontId="8" fillId="15" borderId="2" xfId="0" applyFont="1" applyFill="1" applyBorder="1" applyAlignment="1">
      <alignment vertical="center" wrapText="1"/>
    </xf>
    <xf numFmtId="0" fontId="8" fillId="10" borderId="2" xfId="0" applyFont="1" applyFill="1" applyBorder="1" applyAlignment="1">
      <alignment vertical="center" wrapText="1"/>
    </xf>
    <xf numFmtId="0" fontId="11" fillId="15" borderId="2" xfId="0" applyFont="1" applyFill="1" applyBorder="1" applyAlignment="1">
      <alignment vertical="center" wrapText="1"/>
    </xf>
    <xf numFmtId="0" fontId="8" fillId="15" borderId="9" xfId="0" applyFont="1" applyFill="1" applyBorder="1" applyAlignment="1">
      <alignment vertical="center"/>
    </xf>
    <xf numFmtId="0" fontId="8" fillId="15" borderId="2" xfId="0" applyFont="1" applyFill="1" applyBorder="1" applyAlignment="1">
      <alignment vertical="center"/>
    </xf>
    <xf numFmtId="0" fontId="8" fillId="15" borderId="2" xfId="0" applyFont="1" applyFill="1" applyBorder="1" applyAlignment="1">
      <alignment horizontal="right" vertical="center"/>
    </xf>
    <xf numFmtId="0" fontId="8" fillId="0" borderId="6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11" borderId="2" xfId="0" applyFont="1" applyFill="1" applyBorder="1" applyAlignment="1">
      <alignment vertical="center" wrapText="1"/>
    </xf>
    <xf numFmtId="0" fontId="14" fillId="15" borderId="2" xfId="0" applyFont="1" applyFill="1" applyBorder="1" applyAlignment="1">
      <alignment vertical="center" wrapText="1"/>
    </xf>
    <xf numFmtId="0" fontId="15" fillId="15" borderId="2" xfId="0" applyFont="1" applyFill="1" applyBorder="1" applyAlignment="1">
      <alignment vertical="center" wrapText="1"/>
    </xf>
    <xf numFmtId="0" fontId="8" fillId="8" borderId="2" xfId="0" applyFont="1" applyFill="1" applyBorder="1" applyAlignment="1">
      <alignment vertical="center" wrapText="1"/>
    </xf>
    <xf numFmtId="0" fontId="10" fillId="0" borderId="2" xfId="0" applyFont="1" applyBorder="1" applyAlignment="1">
      <alignment horizontal="left" vertical="center"/>
    </xf>
    <xf numFmtId="0" fontId="8" fillId="8" borderId="2" xfId="0" applyFont="1" applyFill="1" applyBorder="1" applyAlignment="1">
      <alignment horizontal="right" vertical="center"/>
    </xf>
    <xf numFmtId="0" fontId="14" fillId="10" borderId="2" xfId="0" applyFont="1" applyFill="1" applyBorder="1" applyAlignment="1">
      <alignment vertical="center" wrapText="1"/>
    </xf>
    <xf numFmtId="0" fontId="8" fillId="16" borderId="2" xfId="0" applyFont="1" applyFill="1" applyBorder="1" applyAlignment="1">
      <alignment vertical="center" wrapText="1"/>
    </xf>
    <xf numFmtId="0" fontId="8" fillId="16" borderId="2" xfId="0" applyFont="1" applyFill="1" applyBorder="1" applyAlignment="1">
      <alignment vertical="center"/>
    </xf>
    <xf numFmtId="0" fontId="8" fillId="16" borderId="2" xfId="0" applyFont="1" applyFill="1" applyBorder="1" applyAlignment="1">
      <alignment horizontal="right" vertical="center"/>
    </xf>
    <xf numFmtId="0" fontId="8" fillId="0" borderId="0" xfId="0" applyFont="1" applyAlignment="1">
      <alignment vertical="center" wrapText="1"/>
    </xf>
    <xf numFmtId="0" fontId="8" fillId="0" borderId="4" xfId="0" applyFont="1" applyBorder="1" applyAlignment="1">
      <alignment vertical="center"/>
    </xf>
    <xf numFmtId="10" fontId="8" fillId="0" borderId="0" xfId="0" applyNumberFormat="1" applyFont="1" applyAlignment="1">
      <alignment vertical="center"/>
    </xf>
    <xf numFmtId="2" fontId="8" fillId="0" borderId="0" xfId="0" applyNumberFormat="1" applyFont="1" applyAlignment="1">
      <alignment vertical="center"/>
    </xf>
    <xf numFmtId="0" fontId="8" fillId="17" borderId="2" xfId="0" applyFont="1" applyFill="1" applyBorder="1" applyAlignment="1">
      <alignment vertical="center" wrapText="1"/>
    </xf>
    <xf numFmtId="164" fontId="8" fillId="17" borderId="2" xfId="0" applyNumberFormat="1" applyFont="1" applyFill="1" applyBorder="1" applyAlignment="1">
      <alignment vertical="center" wrapText="1"/>
    </xf>
    <xf numFmtId="0" fontId="11" fillId="17" borderId="2" xfId="0" applyFont="1" applyFill="1" applyBorder="1" applyAlignment="1">
      <alignment vertical="center" wrapText="1"/>
    </xf>
    <xf numFmtId="0" fontId="8" fillId="17" borderId="9" xfId="0" applyFont="1" applyFill="1" applyBorder="1" applyAlignment="1">
      <alignment vertical="center"/>
    </xf>
    <xf numFmtId="0" fontId="8" fillId="17" borderId="2" xfId="0" applyFont="1" applyFill="1" applyBorder="1" applyAlignment="1">
      <alignment vertical="center"/>
    </xf>
    <xf numFmtId="0" fontId="8" fillId="17" borderId="2" xfId="0" applyFont="1" applyFill="1" applyBorder="1" applyAlignment="1">
      <alignment horizontal="right" vertical="center"/>
    </xf>
    <xf numFmtId="0" fontId="8" fillId="9" borderId="2" xfId="0" applyFont="1" applyFill="1" applyBorder="1" applyAlignment="1">
      <alignment vertical="center" wrapText="1"/>
    </xf>
    <xf numFmtId="0" fontId="16" fillId="17" borderId="2" xfId="0" applyFont="1" applyFill="1" applyBorder="1" applyAlignment="1">
      <alignment vertical="center" wrapText="1"/>
    </xf>
    <xf numFmtId="0" fontId="8" fillId="8" borderId="2" xfId="0" applyFont="1" applyFill="1" applyBorder="1" applyAlignment="1">
      <alignment vertical="center"/>
    </xf>
    <xf numFmtId="0" fontId="8" fillId="0" borderId="3" xfId="0" applyFont="1" applyBorder="1" applyAlignment="1">
      <alignment vertical="center" wrapText="1"/>
    </xf>
    <xf numFmtId="0" fontId="8" fillId="5" borderId="9" xfId="0" applyFont="1" applyFill="1" applyBorder="1" applyAlignment="1">
      <alignment horizontal="right" vertical="center"/>
    </xf>
    <xf numFmtId="0" fontId="8" fillId="0" borderId="3" xfId="0" applyFont="1" applyBorder="1" applyAlignment="1">
      <alignment horizontal="right" vertical="center"/>
    </xf>
    <xf numFmtId="0" fontId="8" fillId="5" borderId="9" xfId="0" applyFont="1" applyFill="1" applyBorder="1" applyAlignment="1">
      <alignment vertical="center"/>
    </xf>
    <xf numFmtId="0" fontId="15" fillId="17" borderId="2" xfId="0" applyFont="1" applyFill="1" applyBorder="1" applyAlignment="1">
      <alignment vertical="center" wrapText="1"/>
    </xf>
    <xf numFmtId="0" fontId="17" fillId="17" borderId="2" xfId="0" applyFont="1" applyFill="1" applyBorder="1" applyAlignment="1">
      <alignment vertical="center" wrapText="1"/>
    </xf>
    <xf numFmtId="164" fontId="8" fillId="0" borderId="2" xfId="0" applyNumberFormat="1" applyFont="1" applyBorder="1" applyAlignment="1">
      <alignment vertical="center" wrapText="1"/>
    </xf>
    <xf numFmtId="0" fontId="14" fillId="17" borderId="2" xfId="0" applyFont="1" applyFill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0" fontId="15" fillId="9" borderId="2" xfId="0" applyFont="1" applyFill="1" applyBorder="1" applyAlignment="1">
      <alignment vertical="center" wrapText="1"/>
    </xf>
    <xf numFmtId="0" fontId="8" fillId="4" borderId="2" xfId="0" applyFont="1" applyFill="1" applyBorder="1" applyAlignment="1">
      <alignment horizontal="left" vertical="center"/>
    </xf>
    <xf numFmtId="0" fontId="8" fillId="0" borderId="2" xfId="0" quotePrefix="1" applyFont="1" applyBorder="1" applyAlignment="1">
      <alignment horizontal="right" vertical="center"/>
    </xf>
    <xf numFmtId="0" fontId="8" fillId="15" borderId="10" xfId="0" applyFont="1" applyFill="1" applyBorder="1" applyAlignment="1">
      <alignment vertical="center" wrapText="1"/>
    </xf>
    <xf numFmtId="164" fontId="8" fillId="15" borderId="2" xfId="0" applyNumberFormat="1" applyFont="1" applyFill="1" applyBorder="1" applyAlignment="1">
      <alignment vertical="center" wrapText="1"/>
    </xf>
    <xf numFmtId="0" fontId="8" fillId="15" borderId="11" xfId="0" applyFont="1" applyFill="1" applyBorder="1" applyAlignment="1">
      <alignment vertical="center"/>
    </xf>
    <xf numFmtId="0" fontId="8" fillId="15" borderId="10" xfId="0" applyFont="1" applyFill="1" applyBorder="1" applyAlignment="1">
      <alignment vertical="center"/>
    </xf>
    <xf numFmtId="0" fontId="8" fillId="0" borderId="6" xfId="0" applyFont="1" applyBorder="1" applyAlignment="1">
      <alignment vertical="center" wrapText="1"/>
    </xf>
    <xf numFmtId="0" fontId="8" fillId="0" borderId="12" xfId="0" applyFont="1" applyBorder="1" applyAlignment="1">
      <alignment vertical="center" wrapText="1"/>
    </xf>
    <xf numFmtId="0" fontId="8" fillId="0" borderId="13" xfId="0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0" fontId="8" fillId="0" borderId="6" xfId="0" applyFont="1" applyBorder="1"/>
    <xf numFmtId="0" fontId="8" fillId="0" borderId="7" xfId="0" applyFont="1" applyBorder="1"/>
    <xf numFmtId="0" fontId="8" fillId="15" borderId="2" xfId="0" applyFont="1" applyFill="1" applyBorder="1"/>
    <xf numFmtId="0" fontId="8" fillId="10" borderId="2" xfId="0" applyFont="1" applyFill="1" applyBorder="1"/>
    <xf numFmtId="0" fontId="8" fillId="13" borderId="2" xfId="0" applyFont="1" applyFill="1" applyBorder="1"/>
    <xf numFmtId="0" fontId="10" fillId="5" borderId="2" xfId="0" applyFont="1" applyFill="1" applyBorder="1" applyAlignment="1">
      <alignment vertical="center"/>
    </xf>
    <xf numFmtId="0" fontId="10" fillId="10" borderId="2" xfId="0" applyFont="1" applyFill="1" applyBorder="1" applyAlignment="1">
      <alignment vertical="center"/>
    </xf>
    <xf numFmtId="164" fontId="8" fillId="4" borderId="2" xfId="0" applyNumberFormat="1" applyFont="1" applyFill="1" applyBorder="1" applyAlignment="1">
      <alignment vertical="center" wrapText="1"/>
    </xf>
    <xf numFmtId="0" fontId="8" fillId="5" borderId="2" xfId="0" applyFont="1" applyFill="1" applyBorder="1"/>
    <xf numFmtId="0" fontId="8" fillId="10" borderId="9" xfId="0" applyFont="1" applyFill="1" applyBorder="1" applyAlignment="1">
      <alignment horizontal="right" vertical="center"/>
    </xf>
    <xf numFmtId="0" fontId="8" fillId="0" borderId="5" xfId="0" applyFont="1" applyBorder="1" applyAlignment="1">
      <alignment vertical="center"/>
    </xf>
    <xf numFmtId="0" fontId="8" fillId="18" borderId="1" xfId="0" applyFont="1" applyFill="1" applyBorder="1"/>
    <xf numFmtId="0" fontId="18" fillId="0" borderId="2" xfId="0" applyFont="1" applyBorder="1" applyAlignment="1">
      <alignment horizontal="center" vertical="center"/>
    </xf>
    <xf numFmtId="0" fontId="8" fillId="19" borderId="10" xfId="0" applyFont="1" applyFill="1" applyBorder="1" applyAlignment="1">
      <alignment vertical="center" wrapText="1"/>
    </xf>
    <xf numFmtId="0" fontId="8" fillId="19" borderId="2" xfId="0" applyFont="1" applyFill="1" applyBorder="1" applyAlignment="1">
      <alignment vertical="center" wrapText="1"/>
    </xf>
    <xf numFmtId="164" fontId="8" fillId="19" borderId="2" xfId="0" applyNumberFormat="1" applyFont="1" applyFill="1" applyBorder="1" applyAlignment="1">
      <alignment vertical="center" wrapText="1"/>
    </xf>
    <xf numFmtId="0" fontId="8" fillId="19" borderId="2" xfId="0" applyFont="1" applyFill="1" applyBorder="1" applyAlignment="1">
      <alignment vertical="center"/>
    </xf>
    <xf numFmtId="0" fontId="8" fillId="19" borderId="11" xfId="0" applyFont="1" applyFill="1" applyBorder="1" applyAlignment="1">
      <alignment vertical="center"/>
    </xf>
    <xf numFmtId="0" fontId="8" fillId="19" borderId="2" xfId="0" applyFont="1" applyFill="1" applyBorder="1" applyAlignment="1">
      <alignment horizontal="right" vertical="center"/>
    </xf>
    <xf numFmtId="0" fontId="8" fillId="19" borderId="10" xfId="0" applyFont="1" applyFill="1" applyBorder="1" applyAlignment="1">
      <alignment vertical="center"/>
    </xf>
    <xf numFmtId="0" fontId="8" fillId="12" borderId="2" xfId="0" applyFont="1" applyFill="1" applyBorder="1" applyAlignment="1">
      <alignment vertical="center" wrapText="1"/>
    </xf>
    <xf numFmtId="165" fontId="8" fillId="19" borderId="2" xfId="0" applyNumberFormat="1" applyFont="1" applyFill="1" applyBorder="1" applyAlignment="1">
      <alignment vertical="center" wrapText="1"/>
    </xf>
    <xf numFmtId="0" fontId="8" fillId="19" borderId="2" xfId="0" applyFont="1" applyFill="1" applyBorder="1"/>
    <xf numFmtId="0" fontId="8" fillId="18" borderId="2" xfId="0" applyFont="1" applyFill="1" applyBorder="1" applyAlignment="1">
      <alignment vertical="center" wrapText="1"/>
    </xf>
    <xf numFmtId="0" fontId="8" fillId="0" borderId="0" xfId="0" applyFont="1"/>
    <xf numFmtId="164" fontId="8" fillId="8" borderId="2" xfId="0" applyNumberFormat="1" applyFont="1" applyFill="1" applyBorder="1" applyAlignment="1">
      <alignment vertical="center" wrapText="1"/>
    </xf>
    <xf numFmtId="0" fontId="10" fillId="19" borderId="2" xfId="0" applyFont="1" applyFill="1" applyBorder="1" applyAlignment="1">
      <alignment vertical="center" wrapText="1"/>
    </xf>
    <xf numFmtId="0" fontId="8" fillId="20" borderId="10" xfId="0" applyFont="1" applyFill="1" applyBorder="1" applyAlignment="1">
      <alignment vertical="center" wrapText="1"/>
    </xf>
    <xf numFmtId="0" fontId="8" fillId="20" borderId="2" xfId="0" applyFont="1" applyFill="1" applyBorder="1" applyAlignment="1">
      <alignment vertical="center" wrapText="1"/>
    </xf>
    <xf numFmtId="0" fontId="8" fillId="20" borderId="2" xfId="0" applyFont="1" applyFill="1" applyBorder="1" applyAlignment="1">
      <alignment vertical="center"/>
    </xf>
    <xf numFmtId="0" fontId="8" fillId="20" borderId="11" xfId="0" applyFont="1" applyFill="1" applyBorder="1" applyAlignment="1">
      <alignment vertical="center"/>
    </xf>
    <xf numFmtId="0" fontId="8" fillId="20" borderId="2" xfId="0" applyFont="1" applyFill="1" applyBorder="1" applyAlignment="1">
      <alignment horizontal="right" vertical="center"/>
    </xf>
    <xf numFmtId="0" fontId="8" fillId="20" borderId="10" xfId="0" applyFont="1" applyFill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10" fillId="0" borderId="0" xfId="0" applyFont="1"/>
    <xf numFmtId="0" fontId="8" fillId="9" borderId="2" xfId="0" applyFont="1" applyFill="1" applyBorder="1" applyAlignment="1">
      <alignment horizontal="left" vertical="center"/>
    </xf>
    <xf numFmtId="0" fontId="14" fillId="0" borderId="2" xfId="0" applyFont="1" applyBorder="1" applyAlignment="1">
      <alignment vertical="center" wrapText="1"/>
    </xf>
    <xf numFmtId="0" fontId="8" fillId="12" borderId="14" xfId="0" applyFont="1" applyFill="1" applyBorder="1" applyAlignment="1">
      <alignment vertical="center"/>
    </xf>
    <xf numFmtId="4" fontId="8" fillId="3" borderId="2" xfId="0" applyNumberFormat="1" applyFont="1" applyFill="1" applyBorder="1" applyAlignment="1">
      <alignment vertical="center"/>
    </xf>
    <xf numFmtId="0" fontId="8" fillId="0" borderId="0" xfId="0" applyFont="1" applyAlignment="1">
      <alignment horizontal="right" vertical="center"/>
    </xf>
    <xf numFmtId="4" fontId="8" fillId="0" borderId="2" xfId="0" applyNumberFormat="1" applyFont="1" applyBorder="1" applyAlignment="1">
      <alignment vertical="center"/>
    </xf>
    <xf numFmtId="4" fontId="8" fillId="0" borderId="5" xfId="0" applyNumberFormat="1" applyFont="1" applyBorder="1" applyAlignment="1">
      <alignment vertical="center"/>
    </xf>
    <xf numFmtId="0" fontId="8" fillId="10" borderId="14" xfId="0" applyFont="1" applyFill="1" applyBorder="1" applyAlignment="1">
      <alignment vertical="center"/>
    </xf>
    <xf numFmtId="3" fontId="8" fillId="0" borderId="5" xfId="0" applyNumberFormat="1" applyFont="1" applyBorder="1" applyAlignment="1">
      <alignment vertical="center"/>
    </xf>
    <xf numFmtId="10" fontId="8" fillId="0" borderId="5" xfId="0" applyNumberFormat="1" applyFont="1" applyBorder="1" applyAlignment="1">
      <alignment vertical="center"/>
    </xf>
    <xf numFmtId="0" fontId="8" fillId="15" borderId="14" xfId="0" applyFont="1" applyFill="1" applyBorder="1" applyAlignment="1">
      <alignment vertical="center"/>
    </xf>
    <xf numFmtId="0" fontId="20" fillId="15" borderId="2" xfId="0" applyFont="1" applyFill="1" applyBorder="1" applyAlignment="1">
      <alignment vertical="center" wrapText="1"/>
    </xf>
    <xf numFmtId="0" fontId="8" fillId="5" borderId="14" xfId="0" applyFont="1" applyFill="1" applyBorder="1" applyAlignment="1">
      <alignment vertical="center"/>
    </xf>
    <xf numFmtId="0" fontId="10" fillId="15" borderId="2" xfId="0" applyFont="1" applyFill="1" applyBorder="1" applyAlignment="1">
      <alignment vertical="center" wrapText="1"/>
    </xf>
    <xf numFmtId="3" fontId="8" fillId="3" borderId="2" xfId="0" applyNumberFormat="1" applyFont="1" applyFill="1" applyBorder="1" applyAlignment="1">
      <alignment horizontal="right" vertical="center"/>
    </xf>
    <xf numFmtId="0" fontId="8" fillId="8" borderId="14" xfId="0" applyFont="1" applyFill="1" applyBorder="1" applyAlignment="1">
      <alignment vertical="center"/>
    </xf>
    <xf numFmtId="2" fontId="8" fillId="0" borderId="2" xfId="0" applyNumberFormat="1" applyFont="1" applyBorder="1" applyAlignment="1">
      <alignment horizontal="right" vertical="center"/>
    </xf>
    <xf numFmtId="0" fontId="8" fillId="21" borderId="2" xfId="0" applyFont="1" applyFill="1" applyBorder="1" applyAlignment="1">
      <alignment vertical="center" wrapText="1"/>
    </xf>
    <xf numFmtId="0" fontId="8" fillId="21" borderId="2" xfId="0" applyFont="1" applyFill="1" applyBorder="1" applyAlignment="1">
      <alignment vertical="center"/>
    </xf>
    <xf numFmtId="0" fontId="8" fillId="21" borderId="2" xfId="0" applyFont="1" applyFill="1" applyBorder="1" applyAlignment="1">
      <alignment horizontal="right" vertical="center"/>
    </xf>
    <xf numFmtId="0" fontId="10" fillId="21" borderId="2" xfId="0" applyFont="1" applyFill="1" applyBorder="1" applyAlignment="1">
      <alignment horizontal="right" vertical="center"/>
    </xf>
    <xf numFmtId="0" fontId="8" fillId="21" borderId="14" xfId="0" applyFont="1" applyFill="1" applyBorder="1" applyAlignment="1">
      <alignment vertical="center"/>
    </xf>
    <xf numFmtId="0" fontId="10" fillId="15" borderId="2" xfId="0" applyFont="1" applyFill="1" applyBorder="1" applyAlignment="1">
      <alignment horizontal="right" vertical="center"/>
    </xf>
    <xf numFmtId="0" fontId="10" fillId="19" borderId="2" xfId="0" applyFont="1" applyFill="1" applyBorder="1" applyAlignment="1">
      <alignment horizontal="right" vertical="center"/>
    </xf>
    <xf numFmtId="0" fontId="8" fillId="19" borderId="14" xfId="0" applyFont="1" applyFill="1" applyBorder="1" applyAlignment="1">
      <alignment vertical="center"/>
    </xf>
    <xf numFmtId="0" fontId="10" fillId="20" borderId="2" xfId="0" applyFont="1" applyFill="1" applyBorder="1" applyAlignment="1">
      <alignment horizontal="right" vertical="center"/>
    </xf>
    <xf numFmtId="0" fontId="8" fillId="20" borderId="14" xfId="0" applyFont="1" applyFill="1" applyBorder="1" applyAlignment="1">
      <alignment vertical="center"/>
    </xf>
    <xf numFmtId="0" fontId="15" fillId="0" borderId="2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2" xfId="0" quotePrefix="1" applyFont="1" applyBorder="1" applyAlignment="1">
      <alignment vertical="center"/>
    </xf>
    <xf numFmtId="0" fontId="8" fillId="14" borderId="2" xfId="0" applyFont="1" applyFill="1" applyBorder="1" applyAlignment="1">
      <alignment horizontal="left" vertical="center"/>
    </xf>
    <xf numFmtId="0" fontId="8" fillId="15" borderId="2" xfId="0" applyFont="1" applyFill="1" applyBorder="1" applyAlignment="1">
      <alignment horizontal="left" vertical="center"/>
    </xf>
    <xf numFmtId="0" fontId="17" fillId="15" borderId="2" xfId="0" quotePrefix="1" applyFont="1" applyFill="1" applyBorder="1" applyAlignment="1">
      <alignment vertical="center" wrapText="1"/>
    </xf>
    <xf numFmtId="0" fontId="17" fillId="15" borderId="2" xfId="0" applyFont="1" applyFill="1" applyBorder="1" applyAlignment="1">
      <alignment vertical="center" wrapText="1"/>
    </xf>
    <xf numFmtId="0" fontId="10" fillId="15" borderId="2" xfId="0" applyFont="1" applyFill="1" applyBorder="1" applyAlignment="1">
      <alignment vertical="center"/>
    </xf>
    <xf numFmtId="0" fontId="8" fillId="21" borderId="2" xfId="0" applyFont="1" applyFill="1" applyBorder="1" applyAlignment="1">
      <alignment horizontal="left" vertical="center"/>
    </xf>
    <xf numFmtId="164" fontId="8" fillId="21" borderId="2" xfId="0" applyNumberFormat="1" applyFont="1" applyFill="1" applyBorder="1" applyAlignment="1">
      <alignment horizontal="left" vertical="center"/>
    </xf>
    <xf numFmtId="0" fontId="8" fillId="21" borderId="9" xfId="0" applyFont="1" applyFill="1" applyBorder="1" applyAlignment="1">
      <alignment vertical="center"/>
    </xf>
    <xf numFmtId="0" fontId="10" fillId="21" borderId="2" xfId="0" applyFont="1" applyFill="1" applyBorder="1" applyAlignment="1">
      <alignment vertical="center"/>
    </xf>
    <xf numFmtId="164" fontId="8" fillId="15" borderId="2" xfId="0" applyNumberFormat="1" applyFont="1" applyFill="1" applyBorder="1" applyAlignment="1">
      <alignment horizontal="left" vertical="center"/>
    </xf>
    <xf numFmtId="0" fontId="21" fillId="15" borderId="2" xfId="0" applyFont="1" applyFill="1" applyBorder="1" applyAlignment="1">
      <alignment vertical="center"/>
    </xf>
    <xf numFmtId="0" fontId="10" fillId="4" borderId="2" xfId="0" applyFont="1" applyFill="1" applyBorder="1" applyAlignment="1">
      <alignment horizontal="right" vertical="center"/>
    </xf>
    <xf numFmtId="0" fontId="8" fillId="4" borderId="2" xfId="0" applyFont="1" applyFill="1" applyBorder="1" applyAlignment="1">
      <alignment horizontal="center" vertical="center"/>
    </xf>
    <xf numFmtId="0" fontId="8" fillId="22" borderId="2" xfId="0" applyFont="1" applyFill="1" applyBorder="1" applyAlignment="1">
      <alignment horizontal="left" vertical="center"/>
    </xf>
    <xf numFmtId="164" fontId="8" fillId="22" borderId="2" xfId="0" applyNumberFormat="1" applyFont="1" applyFill="1" applyBorder="1" applyAlignment="1">
      <alignment horizontal="left" vertical="center"/>
    </xf>
    <xf numFmtId="0" fontId="8" fillId="22" borderId="2" xfId="0" applyFont="1" applyFill="1" applyBorder="1" applyAlignment="1">
      <alignment vertical="center" wrapText="1"/>
    </xf>
    <xf numFmtId="0" fontId="8" fillId="22" borderId="2" xfId="0" applyFont="1" applyFill="1" applyBorder="1" applyAlignment="1">
      <alignment vertical="center"/>
    </xf>
    <xf numFmtId="0" fontId="10" fillId="22" borderId="2" xfId="0" applyFont="1" applyFill="1" applyBorder="1" applyAlignment="1">
      <alignment vertical="center"/>
    </xf>
    <xf numFmtId="0" fontId="8" fillId="22" borderId="2" xfId="0" applyFont="1" applyFill="1" applyBorder="1" applyAlignment="1">
      <alignment horizontal="right" vertical="center"/>
    </xf>
    <xf numFmtId="0" fontId="10" fillId="4" borderId="2" xfId="0" applyFont="1" applyFill="1" applyBorder="1" applyAlignment="1">
      <alignment horizontal="left" vertical="center"/>
    </xf>
    <xf numFmtId="0" fontId="8" fillId="22" borderId="2" xfId="0" applyFont="1" applyFill="1" applyBorder="1"/>
    <xf numFmtId="0" fontId="10" fillId="0" borderId="2" xfId="0" applyFont="1" applyBorder="1"/>
    <xf numFmtId="0" fontId="10" fillId="4" borderId="2" xfId="0" applyFont="1" applyFill="1" applyBorder="1" applyAlignment="1">
      <alignment vertical="center"/>
    </xf>
    <xf numFmtId="0" fontId="8" fillId="23" borderId="2" xfId="0" applyFont="1" applyFill="1" applyBorder="1" applyAlignment="1">
      <alignment horizontal="left" vertical="center"/>
    </xf>
    <xf numFmtId="164" fontId="8" fillId="23" borderId="2" xfId="0" applyNumberFormat="1" applyFont="1" applyFill="1" applyBorder="1" applyAlignment="1">
      <alignment horizontal="left" vertical="center"/>
    </xf>
    <xf numFmtId="0" fontId="8" fillId="23" borderId="2" xfId="0" applyFont="1" applyFill="1" applyBorder="1" applyAlignment="1">
      <alignment vertical="center" wrapText="1"/>
    </xf>
    <xf numFmtId="0" fontId="8" fillId="23" borderId="2" xfId="0" applyFont="1" applyFill="1" applyBorder="1" applyAlignment="1">
      <alignment vertical="center"/>
    </xf>
    <xf numFmtId="0" fontId="10" fillId="23" borderId="2" xfId="0" applyFont="1" applyFill="1" applyBorder="1" applyAlignment="1">
      <alignment vertical="center"/>
    </xf>
    <xf numFmtId="0" fontId="8" fillId="23" borderId="2" xfId="0" applyFont="1" applyFill="1" applyBorder="1" applyAlignment="1">
      <alignment horizontal="right" vertical="center"/>
    </xf>
    <xf numFmtId="0" fontId="10" fillId="15" borderId="2" xfId="0" applyFont="1" applyFill="1" applyBorder="1" applyAlignment="1">
      <alignment horizontal="center" vertical="center"/>
    </xf>
    <xf numFmtId="0" fontId="10" fillId="10" borderId="2" xfId="0" applyFont="1" applyFill="1" applyBorder="1" applyAlignment="1">
      <alignment horizontal="right" vertical="center"/>
    </xf>
    <xf numFmtId="0" fontId="10" fillId="22" borderId="2" xfId="0" applyFont="1" applyFill="1" applyBorder="1" applyAlignment="1">
      <alignment horizontal="center" vertical="center"/>
    </xf>
    <xf numFmtId="164" fontId="8" fillId="0" borderId="2" xfId="0" applyNumberFormat="1" applyFont="1" applyBorder="1" applyAlignment="1">
      <alignment horizontal="left" vertical="center"/>
    </xf>
    <xf numFmtId="0" fontId="10" fillId="23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vertical="center" wrapText="1"/>
    </xf>
    <xf numFmtId="0" fontId="8" fillId="12" borderId="2" xfId="0" applyFont="1" applyFill="1" applyBorder="1" applyAlignment="1">
      <alignment horizontal="center" vertical="center"/>
    </xf>
    <xf numFmtId="0" fontId="8" fillId="24" borderId="2" xfId="0" applyFont="1" applyFill="1" applyBorder="1" applyAlignment="1">
      <alignment vertical="center" wrapText="1"/>
    </xf>
    <xf numFmtId="0" fontId="8" fillId="25" borderId="2" xfId="0" applyFont="1" applyFill="1" applyBorder="1" applyAlignment="1">
      <alignment vertical="center" wrapText="1"/>
    </xf>
    <xf numFmtId="0" fontId="8" fillId="25" borderId="9" xfId="0" applyFont="1" applyFill="1" applyBorder="1" applyAlignment="1">
      <alignment vertical="center"/>
    </xf>
    <xf numFmtId="0" fontId="8" fillId="25" borderId="2" xfId="0" applyFont="1" applyFill="1" applyBorder="1" applyAlignment="1">
      <alignment vertical="center"/>
    </xf>
    <xf numFmtId="164" fontId="8" fillId="21" borderId="2" xfId="0" applyNumberFormat="1" applyFont="1" applyFill="1" applyBorder="1" applyAlignment="1">
      <alignment vertical="center" wrapText="1"/>
    </xf>
    <xf numFmtId="0" fontId="8" fillId="21" borderId="2" xfId="0" applyFont="1" applyFill="1" applyBorder="1"/>
    <xf numFmtId="0" fontId="11" fillId="21" borderId="2" xfId="0" applyFont="1" applyFill="1" applyBorder="1" applyAlignment="1">
      <alignment vertical="center" wrapText="1"/>
    </xf>
    <xf numFmtId="0" fontId="14" fillId="21" borderId="2" xfId="0" applyFont="1" applyFill="1" applyBorder="1" applyAlignment="1">
      <alignment vertical="center" wrapText="1"/>
    </xf>
    <xf numFmtId="0" fontId="10" fillId="9" borderId="2" xfId="0" applyFont="1" applyFill="1" applyBorder="1" applyAlignment="1">
      <alignment vertical="center" wrapText="1"/>
    </xf>
    <xf numFmtId="164" fontId="8" fillId="22" borderId="2" xfId="0" applyNumberFormat="1" applyFont="1" applyFill="1" applyBorder="1" applyAlignment="1">
      <alignment vertical="center" wrapText="1"/>
    </xf>
    <xf numFmtId="0" fontId="10" fillId="22" borderId="2" xfId="0" applyFont="1" applyFill="1" applyBorder="1" applyAlignment="1">
      <alignment vertical="center" wrapText="1"/>
    </xf>
    <xf numFmtId="0" fontId="22" fillId="0" borderId="2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0" fontId="8" fillId="0" borderId="5" xfId="0" applyFont="1" applyBorder="1" applyAlignment="1">
      <alignment horizontal="center" vertical="center"/>
    </xf>
    <xf numFmtId="0" fontId="8" fillId="4" borderId="14" xfId="0" applyFont="1" applyFill="1" applyBorder="1" applyAlignment="1">
      <alignment vertical="center"/>
    </xf>
    <xf numFmtId="0" fontId="8" fillId="26" borderId="2" xfId="0" applyFont="1" applyFill="1" applyBorder="1" applyAlignment="1">
      <alignment vertical="center" wrapText="1"/>
    </xf>
    <xf numFmtId="0" fontId="8" fillId="14" borderId="14" xfId="0" applyFont="1" applyFill="1" applyBorder="1" applyAlignment="1">
      <alignment vertical="center"/>
    </xf>
    <xf numFmtId="0" fontId="8" fillId="14" borderId="14" xfId="0" applyFont="1" applyFill="1" applyBorder="1" applyAlignment="1">
      <alignment horizontal="center" vertical="center"/>
    </xf>
    <xf numFmtId="0" fontId="8" fillId="14" borderId="2" xfId="0" applyFont="1" applyFill="1" applyBorder="1"/>
    <xf numFmtId="0" fontId="14" fillId="8" borderId="2" xfId="0" applyFont="1" applyFill="1" applyBorder="1" applyAlignment="1">
      <alignment vertical="center" wrapText="1"/>
    </xf>
    <xf numFmtId="0" fontId="10" fillId="8" borderId="2" xfId="0" applyFont="1" applyFill="1" applyBorder="1" applyAlignment="1">
      <alignment horizontal="right" vertical="center"/>
    </xf>
    <xf numFmtId="0" fontId="11" fillId="8" borderId="2" xfId="0" applyFont="1" applyFill="1" applyBorder="1" applyAlignment="1">
      <alignment vertical="center" wrapText="1"/>
    </xf>
    <xf numFmtId="0" fontId="8" fillId="8" borderId="2" xfId="0" applyFont="1" applyFill="1" applyBorder="1"/>
    <xf numFmtId="0" fontId="8" fillId="8" borderId="2" xfId="0" applyFont="1" applyFill="1" applyBorder="1" applyAlignment="1">
      <alignment horizontal="left" vertical="center"/>
    </xf>
    <xf numFmtId="0" fontId="8" fillId="14" borderId="9" xfId="0" applyFont="1" applyFill="1" applyBorder="1" applyAlignment="1">
      <alignment vertical="center"/>
    </xf>
    <xf numFmtId="0" fontId="10" fillId="14" borderId="2" xfId="0" applyFont="1" applyFill="1" applyBorder="1"/>
    <xf numFmtId="0" fontId="8" fillId="12" borderId="2" xfId="0" applyFont="1" applyFill="1" applyBorder="1"/>
    <xf numFmtId="0" fontId="18" fillId="0" borderId="2" xfId="0" applyFont="1" applyBorder="1" applyAlignment="1">
      <alignment vertical="center" wrapText="1"/>
    </xf>
    <xf numFmtId="0" fontId="10" fillId="0" borderId="0" xfId="0" applyFont="1" applyAlignment="1">
      <alignment vertical="center"/>
    </xf>
    <xf numFmtId="0" fontId="10" fillId="0" borderId="2" xfId="0" quotePrefix="1" applyFont="1" applyBorder="1" applyAlignment="1">
      <alignment horizontal="center" vertical="center"/>
    </xf>
    <xf numFmtId="0" fontId="8" fillId="1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14" fillId="15" borderId="2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4" fillId="15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0" fontId="8" fillId="21" borderId="2" xfId="0" applyFont="1" applyFill="1" applyBorder="1" applyAlignment="1">
      <alignment horizontal="center" vertical="center"/>
    </xf>
    <xf numFmtId="0" fontId="10" fillId="21" borderId="2" xfId="0" applyFont="1" applyFill="1" applyBorder="1" applyAlignment="1">
      <alignment horizontal="center" vertical="center"/>
    </xf>
    <xf numFmtId="164" fontId="8" fillId="21" borderId="2" xfId="0" applyNumberFormat="1" applyFont="1" applyFill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0" fontId="10" fillId="9" borderId="2" xfId="0" applyFont="1" applyFill="1" applyBorder="1" applyAlignment="1">
      <alignment horizontal="left" vertical="center"/>
    </xf>
    <xf numFmtId="0" fontId="17" fillId="21" borderId="2" xfId="0" applyFont="1" applyFill="1" applyBorder="1" applyAlignment="1">
      <alignment horizontal="center" vertical="center"/>
    </xf>
    <xf numFmtId="0" fontId="11" fillId="21" borderId="2" xfId="0" applyFont="1" applyFill="1" applyBorder="1" applyAlignment="1">
      <alignment horizontal="center" vertical="center"/>
    </xf>
    <xf numFmtId="0" fontId="11" fillId="21" borderId="2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/>
    </xf>
    <xf numFmtId="0" fontId="14" fillId="21" borderId="2" xfId="0" applyFont="1" applyFill="1" applyBorder="1" applyAlignment="1">
      <alignment horizontal="center" vertical="center"/>
    </xf>
    <xf numFmtId="0" fontId="8" fillId="21" borderId="2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/>
    </xf>
    <xf numFmtId="0" fontId="8" fillId="27" borderId="1" xfId="0" applyFont="1" applyFill="1" applyBorder="1"/>
    <xf numFmtId="164" fontId="8" fillId="15" borderId="2" xfId="0" applyNumberFormat="1" applyFont="1" applyFill="1" applyBorder="1" applyAlignment="1">
      <alignment horizontal="center" vertical="center"/>
    </xf>
    <xf numFmtId="0" fontId="8" fillId="15" borderId="10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15" borderId="2" xfId="0" applyFont="1" applyFill="1" applyBorder="1" applyAlignment="1">
      <alignment horizontal="center" vertical="center" wrapText="1"/>
    </xf>
    <xf numFmtId="0" fontId="8" fillId="27" borderId="2" xfId="0" applyFont="1" applyFill="1" applyBorder="1" applyAlignment="1">
      <alignment horizontal="center" vertical="center"/>
    </xf>
    <xf numFmtId="0" fontId="21" fillId="15" borderId="2" xfId="0" applyFont="1" applyFill="1" applyBorder="1" applyAlignment="1">
      <alignment horizontal="left" vertical="center"/>
    </xf>
    <xf numFmtId="0" fontId="21" fillId="15" borderId="2" xfId="0" applyFont="1" applyFill="1" applyBorder="1" applyAlignment="1">
      <alignment horizontal="center" vertical="center"/>
    </xf>
    <xf numFmtId="164" fontId="8" fillId="15" borderId="2" xfId="0" applyNumberFormat="1" applyFont="1" applyFill="1" applyBorder="1" applyAlignment="1">
      <alignment horizontal="center" vertical="center" wrapText="1"/>
    </xf>
    <xf numFmtId="0" fontId="8" fillId="27" borderId="2" xfId="0" applyFont="1" applyFill="1" applyBorder="1" applyAlignment="1">
      <alignment horizontal="center"/>
    </xf>
    <xf numFmtId="0" fontId="8" fillId="22" borderId="2" xfId="0" applyFont="1" applyFill="1" applyBorder="1" applyAlignment="1">
      <alignment horizontal="center" vertical="center"/>
    </xf>
    <xf numFmtId="164" fontId="8" fillId="22" borderId="2" xfId="0" applyNumberFormat="1" applyFont="1" applyFill="1" applyBorder="1" applyAlignment="1">
      <alignment horizontal="center" vertical="center"/>
    </xf>
    <xf numFmtId="0" fontId="8" fillId="22" borderId="2" xfId="0" applyFont="1" applyFill="1" applyBorder="1" applyAlignment="1">
      <alignment horizontal="center" vertical="center" wrapText="1"/>
    </xf>
    <xf numFmtId="0" fontId="8" fillId="22" borderId="10" xfId="0" applyFont="1" applyFill="1" applyBorder="1" applyAlignment="1">
      <alignment horizontal="center" vertical="center"/>
    </xf>
    <xf numFmtId="164" fontId="8" fillId="22" borderId="2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/>
    </xf>
    <xf numFmtId="0" fontId="8" fillId="28" borderId="2" xfId="0" applyFont="1" applyFill="1" applyBorder="1" applyAlignment="1">
      <alignment horizontal="left" vertical="center"/>
    </xf>
    <xf numFmtId="0" fontId="8" fillId="28" borderId="2" xfId="0" applyFont="1" applyFill="1" applyBorder="1" applyAlignment="1">
      <alignment horizontal="center" vertical="center"/>
    </xf>
    <xf numFmtId="0" fontId="8" fillId="23" borderId="2" xfId="0" applyFont="1" applyFill="1" applyBorder="1" applyAlignment="1">
      <alignment horizontal="center" vertical="center"/>
    </xf>
    <xf numFmtId="164" fontId="8" fillId="23" borderId="2" xfId="0" applyNumberFormat="1" applyFont="1" applyFill="1" applyBorder="1" applyAlignment="1">
      <alignment horizontal="center" vertical="center"/>
    </xf>
    <xf numFmtId="0" fontId="8" fillId="23" borderId="2" xfId="0" applyFont="1" applyFill="1" applyBorder="1" applyAlignment="1">
      <alignment horizontal="center" vertical="center" wrapText="1"/>
    </xf>
    <xf numFmtId="0" fontId="8" fillId="23" borderId="10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22" borderId="2" xfId="0" applyFont="1" applyFill="1" applyBorder="1" applyAlignment="1">
      <alignment horizontal="right" vertical="center"/>
    </xf>
    <xf numFmtId="0" fontId="10" fillId="0" borderId="2" xfId="0" applyFont="1" applyBorder="1" applyAlignment="1">
      <alignment horizontal="right"/>
    </xf>
    <xf numFmtId="0" fontId="8" fillId="0" borderId="2" xfId="0" applyFont="1" applyBorder="1" applyAlignment="1">
      <alignment horizontal="right"/>
    </xf>
    <xf numFmtId="0" fontId="14" fillId="22" borderId="2" xfId="0" applyFont="1" applyFill="1" applyBorder="1" applyAlignment="1">
      <alignment vertical="center" wrapText="1"/>
    </xf>
    <xf numFmtId="0" fontId="8" fillId="22" borderId="2" xfId="0" applyFont="1" applyFill="1" applyBorder="1" applyAlignment="1">
      <alignment horizontal="right"/>
    </xf>
    <xf numFmtId="0" fontId="8" fillId="29" borderId="2" xfId="0" applyFont="1" applyFill="1" applyBorder="1" applyAlignment="1">
      <alignment vertical="center" wrapText="1"/>
    </xf>
    <xf numFmtId="164" fontId="8" fillId="29" borderId="2" xfId="0" applyNumberFormat="1" applyFont="1" applyFill="1" applyBorder="1" applyAlignment="1">
      <alignment vertical="center" wrapText="1"/>
    </xf>
    <xf numFmtId="0" fontId="8" fillId="29" borderId="2" xfId="0" applyFont="1" applyFill="1" applyBorder="1" applyAlignment="1">
      <alignment vertical="center"/>
    </xf>
    <xf numFmtId="0" fontId="8" fillId="29" borderId="2" xfId="0" applyFont="1" applyFill="1" applyBorder="1" applyAlignment="1">
      <alignment horizontal="right" vertical="center"/>
    </xf>
    <xf numFmtId="0" fontId="8" fillId="29" borderId="2" xfId="0" applyFont="1" applyFill="1" applyBorder="1" applyAlignment="1">
      <alignment horizontal="right"/>
    </xf>
    <xf numFmtId="0" fontId="8" fillId="29" borderId="2" xfId="0" applyFont="1" applyFill="1" applyBorder="1" applyAlignment="1">
      <alignment horizontal="center" vertical="center"/>
    </xf>
    <xf numFmtId="0" fontId="24" fillId="0" borderId="2" xfId="0" applyFont="1" applyBorder="1" applyAlignment="1">
      <alignment vertical="center" wrapText="1"/>
    </xf>
    <xf numFmtId="0" fontId="15" fillId="0" borderId="2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14" borderId="2" xfId="0" applyFont="1" applyFill="1" applyBorder="1" applyAlignment="1">
      <alignment horizontal="left" vertical="center" wrapText="1"/>
    </xf>
    <xf numFmtId="10" fontId="8" fillId="0" borderId="6" xfId="0" applyNumberFormat="1" applyFont="1" applyBorder="1" applyAlignment="1">
      <alignment vertical="center"/>
    </xf>
    <xf numFmtId="2" fontId="8" fillId="0" borderId="6" xfId="0" applyNumberFormat="1" applyFont="1" applyBorder="1" applyAlignment="1">
      <alignment vertical="center"/>
    </xf>
    <xf numFmtId="0" fontId="8" fillId="15" borderId="2" xfId="0" applyFont="1" applyFill="1" applyBorder="1" applyAlignment="1">
      <alignment horizontal="left" vertical="center" wrapText="1"/>
    </xf>
    <xf numFmtId="0" fontId="8" fillId="16" borderId="2" xfId="0" applyFont="1" applyFill="1" applyBorder="1" applyAlignment="1">
      <alignment horizontal="left" vertical="center" wrapText="1"/>
    </xf>
    <xf numFmtId="0" fontId="8" fillId="21" borderId="2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15" borderId="10" xfId="0" applyFont="1" applyFill="1" applyBorder="1" applyAlignment="1">
      <alignment horizontal="left" vertical="center" wrapText="1"/>
    </xf>
    <xf numFmtId="0" fontId="8" fillId="15" borderId="6" xfId="0" applyFont="1" applyFill="1" applyBorder="1" applyAlignment="1">
      <alignment vertical="center"/>
    </xf>
    <xf numFmtId="0" fontId="8" fillId="0" borderId="6" xfId="0" applyFont="1" applyBorder="1" applyAlignment="1">
      <alignment horizontal="left" vertical="center" wrapText="1"/>
    </xf>
    <xf numFmtId="0" fontId="8" fillId="16" borderId="10" xfId="0" applyFont="1" applyFill="1" applyBorder="1" applyAlignment="1">
      <alignment vertical="center"/>
    </xf>
    <xf numFmtId="0" fontId="8" fillId="16" borderId="6" xfId="0" applyFont="1" applyFill="1" applyBorder="1" applyAlignment="1">
      <alignment vertical="center"/>
    </xf>
    <xf numFmtId="0" fontId="8" fillId="22" borderId="10" xfId="0" applyFont="1" applyFill="1" applyBorder="1" applyAlignment="1">
      <alignment horizontal="left" vertical="center" wrapText="1"/>
    </xf>
    <xf numFmtId="17" fontId="8" fillId="22" borderId="2" xfId="0" applyNumberFormat="1" applyFont="1" applyFill="1" applyBorder="1" applyAlignment="1">
      <alignment vertical="center" wrapText="1"/>
    </xf>
    <xf numFmtId="0" fontId="8" fillId="22" borderId="11" xfId="0" applyFont="1" applyFill="1" applyBorder="1" applyAlignment="1">
      <alignment vertical="center"/>
    </xf>
    <xf numFmtId="0" fontId="8" fillId="22" borderId="10" xfId="0" applyFont="1" applyFill="1" applyBorder="1" applyAlignment="1">
      <alignment vertical="center"/>
    </xf>
    <xf numFmtId="0" fontId="8" fillId="22" borderId="6" xfId="0" applyFont="1" applyFill="1" applyBorder="1" applyAlignment="1">
      <alignment vertical="center"/>
    </xf>
    <xf numFmtId="0" fontId="8" fillId="23" borderId="10" xfId="0" applyFont="1" applyFill="1" applyBorder="1" applyAlignment="1">
      <alignment horizontal="left" vertical="center" wrapText="1"/>
    </xf>
    <xf numFmtId="0" fontId="8" fillId="23" borderId="11" xfId="0" applyFont="1" applyFill="1" applyBorder="1" applyAlignment="1">
      <alignment vertical="center"/>
    </xf>
    <xf numFmtId="0" fontId="8" fillId="23" borderId="10" xfId="0" applyFont="1" applyFill="1" applyBorder="1" applyAlignment="1">
      <alignment vertical="center"/>
    </xf>
    <xf numFmtId="0" fontId="8" fillId="23" borderId="6" xfId="0" applyFont="1" applyFill="1" applyBorder="1" applyAlignment="1">
      <alignment vertical="center"/>
    </xf>
    <xf numFmtId="0" fontId="8" fillId="4" borderId="9" xfId="0" applyFont="1" applyFill="1" applyBorder="1" applyAlignment="1">
      <alignment vertical="center"/>
    </xf>
    <xf numFmtId="0" fontId="8" fillId="14" borderId="9" xfId="0" applyFont="1" applyFill="1" applyBorder="1" applyAlignment="1">
      <alignment vertical="center" wrapText="1"/>
    </xf>
    <xf numFmtId="0" fontId="8" fillId="14" borderId="9" xfId="0" applyFont="1" applyFill="1" applyBorder="1" applyAlignment="1">
      <alignment horizontal="right" vertical="center"/>
    </xf>
    <xf numFmtId="0" fontId="8" fillId="10" borderId="9" xfId="0" applyFont="1" applyFill="1" applyBorder="1" applyAlignment="1">
      <alignment vertical="center"/>
    </xf>
    <xf numFmtId="0" fontId="8" fillId="12" borderId="9" xfId="0" applyFont="1" applyFill="1" applyBorder="1" applyAlignment="1">
      <alignment vertical="center"/>
    </xf>
    <xf numFmtId="0" fontId="8" fillId="12" borderId="9" xfId="0" applyFont="1" applyFill="1" applyBorder="1" applyAlignment="1">
      <alignment horizontal="right" vertical="center"/>
    </xf>
    <xf numFmtId="0" fontId="8" fillId="2" borderId="9" xfId="0" applyFont="1" applyFill="1" applyBorder="1" applyAlignment="1">
      <alignment vertical="center" wrapText="1"/>
    </xf>
    <xf numFmtId="3" fontId="8" fillId="3" borderId="9" xfId="0" applyNumberFormat="1" applyFont="1" applyFill="1" applyBorder="1" applyAlignment="1">
      <alignment vertical="center"/>
    </xf>
    <xf numFmtId="3" fontId="8" fillId="0" borderId="3" xfId="0" applyNumberFormat="1" applyFont="1" applyBorder="1" applyAlignment="1">
      <alignment vertical="center"/>
    </xf>
    <xf numFmtId="10" fontId="8" fillId="0" borderId="3" xfId="0" applyNumberFormat="1" applyFont="1" applyBorder="1" applyAlignment="1">
      <alignment vertical="center"/>
    </xf>
    <xf numFmtId="2" fontId="8" fillId="0" borderId="3" xfId="0" applyNumberFormat="1" applyFont="1" applyBorder="1" applyAlignment="1">
      <alignment vertical="center"/>
    </xf>
    <xf numFmtId="0" fontId="8" fillId="15" borderId="9" xfId="0" applyFont="1" applyFill="1" applyBorder="1" applyAlignment="1">
      <alignment vertical="center" wrapText="1"/>
    </xf>
    <xf numFmtId="0" fontId="10" fillId="15" borderId="9" xfId="0" applyFont="1" applyFill="1" applyBorder="1" applyAlignment="1">
      <alignment vertical="center"/>
    </xf>
    <xf numFmtId="0" fontId="8" fillId="15" borderId="9" xfId="0" applyFont="1" applyFill="1" applyBorder="1" applyAlignment="1">
      <alignment horizontal="right" vertical="center"/>
    </xf>
    <xf numFmtId="0" fontId="8" fillId="9" borderId="9" xfId="0" applyFont="1" applyFill="1" applyBorder="1" applyAlignment="1">
      <alignment vertical="center" wrapText="1"/>
    </xf>
    <xf numFmtId="0" fontId="14" fillId="15" borderId="9" xfId="0" applyFont="1" applyFill="1" applyBorder="1" applyAlignment="1">
      <alignment vertical="center" wrapText="1"/>
    </xf>
    <xf numFmtId="0" fontId="10" fillId="0" borderId="3" xfId="0" applyFont="1" applyBorder="1" applyAlignment="1">
      <alignment vertical="center"/>
    </xf>
    <xf numFmtId="0" fontId="15" fillId="0" borderId="3" xfId="0" applyFont="1" applyBorder="1" applyAlignment="1">
      <alignment vertical="center" wrapText="1"/>
    </xf>
    <xf numFmtId="0" fontId="15" fillId="0" borderId="3" xfId="0" applyFont="1" applyBorder="1" applyAlignment="1">
      <alignment vertical="center"/>
    </xf>
    <xf numFmtId="0" fontId="15" fillId="15" borderId="9" xfId="0" applyFont="1" applyFill="1" applyBorder="1" applyAlignment="1">
      <alignment vertical="center" wrapText="1"/>
    </xf>
    <xf numFmtId="0" fontId="15" fillId="15" borderId="9" xfId="0" applyFont="1" applyFill="1" applyBorder="1" applyAlignment="1">
      <alignment vertical="center"/>
    </xf>
    <xf numFmtId="0" fontId="11" fillId="15" borderId="9" xfId="0" applyFont="1" applyFill="1" applyBorder="1" applyAlignment="1">
      <alignment vertical="center" wrapText="1"/>
    </xf>
    <xf numFmtId="0" fontId="8" fillId="4" borderId="9" xfId="0" applyFont="1" applyFill="1" applyBorder="1" applyAlignment="1">
      <alignment horizontal="right" vertical="center"/>
    </xf>
    <xf numFmtId="0" fontId="8" fillId="21" borderId="9" xfId="0" applyFont="1" applyFill="1" applyBorder="1" applyAlignment="1">
      <alignment vertical="center" wrapText="1"/>
    </xf>
    <xf numFmtId="164" fontId="8" fillId="21" borderId="9" xfId="0" applyNumberFormat="1" applyFont="1" applyFill="1" applyBorder="1" applyAlignment="1">
      <alignment vertical="center" wrapText="1"/>
    </xf>
    <xf numFmtId="0" fontId="10" fillId="21" borderId="9" xfId="0" applyFont="1" applyFill="1" applyBorder="1" applyAlignment="1">
      <alignment vertical="center"/>
    </xf>
    <xf numFmtId="0" fontId="8" fillId="21" borderId="9" xfId="0" applyFont="1" applyFill="1" applyBorder="1" applyAlignment="1">
      <alignment horizontal="right" vertical="center"/>
    </xf>
    <xf numFmtId="0" fontId="21" fillId="0" borderId="3" xfId="0" applyFont="1" applyBorder="1" applyAlignment="1">
      <alignment vertical="center"/>
    </xf>
    <xf numFmtId="0" fontId="8" fillId="8" borderId="9" xfId="0" applyFont="1" applyFill="1" applyBorder="1" applyAlignment="1">
      <alignment vertical="center"/>
    </xf>
    <xf numFmtId="0" fontId="8" fillId="21" borderId="16" xfId="0" applyFont="1" applyFill="1" applyBorder="1" applyAlignment="1">
      <alignment vertical="center" wrapText="1"/>
    </xf>
    <xf numFmtId="164" fontId="8" fillId="21" borderId="16" xfId="0" applyNumberFormat="1" applyFont="1" applyFill="1" applyBorder="1" applyAlignment="1">
      <alignment vertical="center" wrapText="1"/>
    </xf>
    <xf numFmtId="0" fontId="8" fillId="21" borderId="16" xfId="0" applyFont="1" applyFill="1" applyBorder="1" applyAlignment="1">
      <alignment vertical="center"/>
    </xf>
    <xf numFmtId="0" fontId="10" fillId="21" borderId="16" xfId="0" applyFont="1" applyFill="1" applyBorder="1" applyAlignment="1">
      <alignment vertical="center"/>
    </xf>
    <xf numFmtId="0" fontId="8" fillId="21" borderId="16" xfId="0" applyFont="1" applyFill="1" applyBorder="1" applyAlignment="1">
      <alignment horizontal="right" vertical="center"/>
    </xf>
    <xf numFmtId="0" fontId="8" fillId="22" borderId="9" xfId="0" applyFont="1" applyFill="1" applyBorder="1" applyAlignment="1">
      <alignment vertical="center" wrapText="1"/>
    </xf>
    <xf numFmtId="164" fontId="8" fillId="22" borderId="9" xfId="0" applyNumberFormat="1" applyFont="1" applyFill="1" applyBorder="1" applyAlignment="1">
      <alignment vertical="center" wrapText="1"/>
    </xf>
    <xf numFmtId="0" fontId="8" fillId="22" borderId="9" xfId="0" applyFont="1" applyFill="1" applyBorder="1" applyAlignment="1">
      <alignment vertical="center"/>
    </xf>
    <xf numFmtId="0" fontId="10" fillId="22" borderId="9" xfId="0" applyFont="1" applyFill="1" applyBorder="1" applyAlignment="1">
      <alignment vertical="center"/>
    </xf>
    <xf numFmtId="0" fontId="15" fillId="28" borderId="9" xfId="0" applyFont="1" applyFill="1" applyBorder="1" applyAlignment="1">
      <alignment vertical="center" wrapText="1"/>
    </xf>
    <xf numFmtId="0" fontId="21" fillId="0" borderId="3" xfId="0" applyFont="1" applyBorder="1" applyAlignment="1">
      <alignment vertical="center" wrapText="1"/>
    </xf>
    <xf numFmtId="0" fontId="8" fillId="22" borderId="16" xfId="0" applyFont="1" applyFill="1" applyBorder="1" applyAlignment="1">
      <alignment vertical="center" wrapText="1"/>
    </xf>
    <xf numFmtId="164" fontId="8" fillId="22" borderId="16" xfId="0" applyNumberFormat="1" applyFont="1" applyFill="1" applyBorder="1" applyAlignment="1">
      <alignment vertical="center" wrapText="1"/>
    </xf>
    <xf numFmtId="0" fontId="8" fillId="22" borderId="16" xfId="0" applyFont="1" applyFill="1" applyBorder="1" applyAlignment="1">
      <alignment vertical="center"/>
    </xf>
    <xf numFmtId="0" fontId="10" fillId="22" borderId="16" xfId="0" applyFont="1" applyFill="1" applyBorder="1" applyAlignment="1">
      <alignment vertical="center"/>
    </xf>
    <xf numFmtId="3" fontId="8" fillId="0" borderId="0" xfId="0" applyNumberFormat="1" applyFont="1" applyAlignment="1">
      <alignment vertical="center"/>
    </xf>
    <xf numFmtId="0" fontId="17" fillId="21" borderId="2" xfId="0" applyFont="1" applyFill="1" applyBorder="1" applyAlignment="1">
      <alignment vertical="center" wrapText="1"/>
    </xf>
    <xf numFmtId="0" fontId="14" fillId="0" borderId="2" xfId="0" applyFont="1" applyBorder="1" applyAlignment="1">
      <alignment horizontal="center" vertical="center"/>
    </xf>
    <xf numFmtId="0" fontId="8" fillId="0" borderId="5" xfId="0" applyFont="1" applyBorder="1" applyAlignment="1">
      <alignment horizontal="right" vertical="center"/>
    </xf>
    <xf numFmtId="0" fontId="8" fillId="9" borderId="2" xfId="0" applyFont="1" applyFill="1" applyBorder="1" applyAlignment="1">
      <alignment horizontal="left" vertical="center" wrapText="1"/>
    </xf>
    <xf numFmtId="0" fontId="15" fillId="12" borderId="2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horizontal="right" vertical="center"/>
    </xf>
    <xf numFmtId="0" fontId="10" fillId="0" borderId="2" xfId="0" applyFont="1" applyBorder="1" applyAlignment="1">
      <alignment horizontal="left" vertical="center" wrapText="1"/>
    </xf>
    <xf numFmtId="0" fontId="17" fillId="15" borderId="2" xfId="0" applyFont="1" applyFill="1" applyBorder="1" applyAlignment="1">
      <alignment horizontal="left" vertical="center" wrapText="1"/>
    </xf>
    <xf numFmtId="164" fontId="8" fillId="17" borderId="2" xfId="0" applyNumberFormat="1" applyFont="1" applyFill="1" applyBorder="1" applyAlignment="1">
      <alignment vertical="center"/>
    </xf>
    <xf numFmtId="0" fontId="10" fillId="17" borderId="2" xfId="0" applyFont="1" applyFill="1" applyBorder="1" applyAlignment="1">
      <alignment vertical="center"/>
    </xf>
    <xf numFmtId="0" fontId="17" fillId="9" borderId="2" xfId="0" applyFont="1" applyFill="1" applyBorder="1" applyAlignment="1">
      <alignment vertical="center" wrapText="1"/>
    </xf>
    <xf numFmtId="164" fontId="8" fillId="17" borderId="2" xfId="0" applyNumberFormat="1" applyFont="1" applyFill="1" applyBorder="1"/>
    <xf numFmtId="0" fontId="8" fillId="17" borderId="2" xfId="0" applyFont="1" applyFill="1" applyBorder="1"/>
    <xf numFmtId="0" fontId="11" fillId="9" borderId="2" xfId="0" applyFont="1" applyFill="1" applyBorder="1" applyAlignment="1">
      <alignment vertical="center" wrapText="1"/>
    </xf>
    <xf numFmtId="0" fontId="8" fillId="27" borderId="2" xfId="0" applyFont="1" applyFill="1" applyBorder="1" applyAlignment="1">
      <alignment vertical="center" wrapText="1"/>
    </xf>
    <xf numFmtId="164" fontId="8" fillId="27" borderId="2" xfId="0" applyNumberFormat="1" applyFont="1" applyFill="1" applyBorder="1" applyAlignment="1">
      <alignment vertical="center"/>
    </xf>
    <xf numFmtId="0" fontId="8" fillId="27" borderId="2" xfId="0" applyFont="1" applyFill="1" applyBorder="1" applyAlignment="1">
      <alignment vertical="center"/>
    </xf>
    <xf numFmtId="0" fontId="10" fillId="27" borderId="2" xfId="0" applyFont="1" applyFill="1" applyBorder="1" applyAlignment="1">
      <alignment vertical="center"/>
    </xf>
    <xf numFmtId="0" fontId="8" fillId="27" borderId="2" xfId="0" applyFont="1" applyFill="1" applyBorder="1" applyAlignment="1">
      <alignment horizontal="right" vertical="center"/>
    </xf>
    <xf numFmtId="164" fontId="8" fillId="0" borderId="2" xfId="0" applyNumberFormat="1" applyFont="1" applyBorder="1" applyAlignment="1">
      <alignment vertical="center"/>
    </xf>
    <xf numFmtId="164" fontId="8" fillId="27" borderId="2" xfId="0" applyNumberFormat="1" applyFont="1" applyFill="1" applyBorder="1"/>
    <xf numFmtId="0" fontId="14" fillId="27" borderId="2" xfId="0" applyFont="1" applyFill="1" applyBorder="1" applyAlignment="1">
      <alignment vertical="center" wrapText="1"/>
    </xf>
    <xf numFmtId="0" fontId="8" fillId="27" borderId="2" xfId="0" applyFont="1" applyFill="1" applyBorder="1"/>
    <xf numFmtId="164" fontId="8" fillId="4" borderId="2" xfId="0" applyNumberFormat="1" applyFont="1" applyFill="1" applyBorder="1"/>
    <xf numFmtId="164" fontId="8" fillId="22" borderId="2" xfId="0" applyNumberFormat="1" applyFont="1" applyFill="1" applyBorder="1" applyAlignment="1">
      <alignment vertical="center"/>
    </xf>
    <xf numFmtId="164" fontId="8" fillId="16" borderId="2" xfId="0" applyNumberFormat="1" applyFont="1" applyFill="1" applyBorder="1" applyAlignment="1">
      <alignment vertical="center"/>
    </xf>
    <xf numFmtId="0" fontId="8" fillId="16" borderId="2" xfId="0" applyFont="1" applyFill="1" applyBorder="1"/>
    <xf numFmtId="164" fontId="8" fillId="20" borderId="2" xfId="0" applyNumberFormat="1" applyFont="1" applyFill="1" applyBorder="1" applyAlignment="1">
      <alignment vertical="center"/>
    </xf>
    <xf numFmtId="0" fontId="10" fillId="20" borderId="2" xfId="0" applyFont="1" applyFill="1" applyBorder="1" applyAlignment="1">
      <alignment vertical="center"/>
    </xf>
    <xf numFmtId="0" fontId="8" fillId="20" borderId="2" xfId="0" applyFont="1" applyFill="1" applyBorder="1"/>
    <xf numFmtId="0" fontId="8" fillId="21" borderId="14" xfId="0" applyFont="1" applyFill="1" applyBorder="1" applyAlignment="1">
      <alignment vertical="center" wrapText="1"/>
    </xf>
    <xf numFmtId="164" fontId="8" fillId="21" borderId="14" xfId="0" applyNumberFormat="1" applyFont="1" applyFill="1" applyBorder="1" applyAlignment="1">
      <alignment vertical="center" wrapText="1"/>
    </xf>
    <xf numFmtId="0" fontId="8" fillId="9" borderId="14" xfId="0" applyFont="1" applyFill="1" applyBorder="1" applyAlignment="1">
      <alignment vertical="center" wrapText="1"/>
    </xf>
    <xf numFmtId="0" fontId="10" fillId="21" borderId="14" xfId="0" applyFont="1" applyFill="1" applyBorder="1" applyAlignment="1">
      <alignment vertical="center"/>
    </xf>
    <xf numFmtId="0" fontId="10" fillId="18" borderId="2" xfId="0" applyFont="1" applyFill="1" applyBorder="1" applyAlignment="1">
      <alignment vertical="center" wrapText="1"/>
    </xf>
    <xf numFmtId="0" fontId="8" fillId="9" borderId="2" xfId="0" applyFont="1" applyFill="1" applyBorder="1"/>
    <xf numFmtId="0" fontId="15" fillId="18" borderId="2" xfId="0" applyFont="1" applyFill="1" applyBorder="1" applyAlignment="1">
      <alignment vertical="center" wrapText="1"/>
    </xf>
    <xf numFmtId="164" fontId="8" fillId="23" borderId="2" xfId="0" applyNumberFormat="1" applyFont="1" applyFill="1" applyBorder="1" applyAlignment="1">
      <alignment vertical="center" wrapText="1"/>
    </xf>
    <xf numFmtId="0" fontId="7" fillId="23" borderId="0" xfId="0" applyFont="1" applyFill="1"/>
    <xf numFmtId="0" fontId="8" fillId="16" borderId="2" xfId="0" applyFont="1" applyFill="1" applyBorder="1" applyAlignment="1">
      <alignment horizontal="center" vertical="center"/>
    </xf>
    <xf numFmtId="0" fontId="8" fillId="14" borderId="2" xfId="0" quotePrefix="1" applyFont="1" applyFill="1" applyBorder="1" applyAlignment="1">
      <alignment vertical="center" wrapText="1"/>
    </xf>
    <xf numFmtId="3" fontId="8" fillId="16" borderId="2" xfId="0" applyNumberFormat="1" applyFont="1" applyFill="1" applyBorder="1"/>
    <xf numFmtId="164" fontId="10" fillId="4" borderId="2" xfId="0" applyNumberFormat="1" applyFont="1" applyFill="1" applyBorder="1" applyAlignment="1">
      <alignment vertical="center" wrapText="1"/>
    </xf>
    <xf numFmtId="0" fontId="8" fillId="4" borderId="2" xfId="0" applyFont="1" applyFill="1" applyBorder="1"/>
    <xf numFmtId="0" fontId="8" fillId="19" borderId="9" xfId="0" applyFont="1" applyFill="1" applyBorder="1" applyAlignment="1">
      <alignment vertical="center"/>
    </xf>
    <xf numFmtId="0" fontId="8" fillId="19" borderId="2" xfId="0" applyFont="1" applyFill="1" applyBorder="1" applyAlignment="1">
      <alignment horizontal="left" vertical="center" wrapText="1"/>
    </xf>
    <xf numFmtId="0" fontId="14" fillId="0" borderId="17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14" fillId="12" borderId="20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8" fillId="0" borderId="5" xfId="0" applyFont="1" applyBorder="1"/>
    <xf numFmtId="0" fontId="15" fillId="4" borderId="2" xfId="0" applyFont="1" applyFill="1" applyBorder="1" applyAlignment="1">
      <alignment vertical="center"/>
    </xf>
    <xf numFmtId="0" fontId="8" fillId="16" borderId="9" xfId="0" applyFont="1" applyFill="1" applyBorder="1" applyAlignment="1">
      <alignment horizontal="center" vertical="center"/>
    </xf>
    <xf numFmtId="0" fontId="8" fillId="16" borderId="9" xfId="0" applyFont="1" applyFill="1" applyBorder="1"/>
    <xf numFmtId="3" fontId="8" fillId="3" borderId="10" xfId="0" applyNumberFormat="1" applyFont="1" applyFill="1" applyBorder="1" applyAlignment="1">
      <alignment vertical="center"/>
    </xf>
    <xf numFmtId="3" fontId="8" fillId="3" borderId="18" xfId="0" applyNumberFormat="1" applyFont="1" applyFill="1" applyBorder="1" applyAlignment="1">
      <alignment vertical="center"/>
    </xf>
    <xf numFmtId="3" fontId="8" fillId="3" borderId="19" xfId="0" applyNumberFormat="1" applyFont="1" applyFill="1" applyBorder="1" applyAlignment="1">
      <alignment vertical="center"/>
    </xf>
    <xf numFmtId="3" fontId="8" fillId="3" borderId="20" xfId="0" applyNumberFormat="1" applyFont="1" applyFill="1" applyBorder="1" applyAlignment="1">
      <alignment vertical="center"/>
    </xf>
    <xf numFmtId="0" fontId="8" fillId="0" borderId="5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8" borderId="20" xfId="0" applyFont="1" applyFill="1" applyBorder="1" applyAlignment="1">
      <alignment horizontal="center" vertical="center" wrapText="1"/>
    </xf>
    <xf numFmtId="0" fontId="8" fillId="21" borderId="14" xfId="0" applyFont="1" applyFill="1" applyBorder="1"/>
    <xf numFmtId="0" fontId="15" fillId="21" borderId="2" xfId="0" applyFont="1" applyFill="1" applyBorder="1" applyAlignment="1">
      <alignment vertical="center"/>
    </xf>
    <xf numFmtId="2" fontId="8" fillId="3" borderId="1" xfId="0" applyNumberFormat="1" applyFont="1" applyFill="1" applyBorder="1"/>
    <xf numFmtId="0" fontId="10" fillId="14" borderId="2" xfId="0" applyFont="1" applyFill="1" applyBorder="1" applyAlignment="1">
      <alignment horizontal="right" vertical="center"/>
    </xf>
    <xf numFmtId="3" fontId="8" fillId="0" borderId="0" xfId="0" applyNumberFormat="1" applyFont="1" applyAlignment="1">
      <alignment horizontal="right" vertical="center"/>
    </xf>
    <xf numFmtId="10" fontId="8" fillId="0" borderId="0" xfId="0" applyNumberFormat="1" applyFont="1" applyAlignment="1">
      <alignment horizontal="right" vertical="center"/>
    </xf>
    <xf numFmtId="2" fontId="8" fillId="0" borderId="0" xfId="0" applyNumberFormat="1" applyFont="1" applyAlignment="1">
      <alignment horizontal="right" vertical="center"/>
    </xf>
    <xf numFmtId="0" fontId="14" fillId="21" borderId="9" xfId="0" applyFont="1" applyFill="1" applyBorder="1" applyAlignment="1">
      <alignment vertical="center" wrapText="1"/>
    </xf>
    <xf numFmtId="0" fontId="14" fillId="0" borderId="5" xfId="0" applyFont="1" applyBorder="1" applyAlignment="1">
      <alignment vertical="center" wrapText="1"/>
    </xf>
    <xf numFmtId="0" fontId="8" fillId="25" borderId="2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vertical="center"/>
    </xf>
    <xf numFmtId="0" fontId="8" fillId="10" borderId="1" xfId="0" applyFont="1" applyFill="1" applyBorder="1" applyAlignment="1">
      <alignment vertical="center"/>
    </xf>
    <xf numFmtId="0" fontId="8" fillId="12" borderId="1" xfId="0" applyFont="1" applyFill="1" applyBorder="1" applyAlignment="1">
      <alignment vertical="center"/>
    </xf>
    <xf numFmtId="0" fontId="10" fillId="10" borderId="1" xfId="0" applyFont="1" applyFill="1" applyBorder="1" applyAlignment="1">
      <alignment vertical="center"/>
    </xf>
    <xf numFmtId="0" fontId="8" fillId="0" borderId="2" xfId="0" applyFont="1" applyBorder="1" applyAlignment="1">
      <alignment horizontal="right" vertical="center" wrapText="1"/>
    </xf>
    <xf numFmtId="0" fontId="8" fillId="3" borderId="1" xfId="0" applyFont="1" applyFill="1" applyBorder="1" applyAlignment="1">
      <alignment horizontal="right" vertical="center"/>
    </xf>
    <xf numFmtId="0" fontId="8" fillId="0" borderId="0" xfId="0" quotePrefix="1" applyFont="1" applyAlignment="1">
      <alignment vertical="center"/>
    </xf>
    <xf numFmtId="0" fontId="8" fillId="16" borderId="9" xfId="0" applyFont="1" applyFill="1" applyBorder="1" applyAlignment="1">
      <alignment vertical="center"/>
    </xf>
    <xf numFmtId="0" fontId="14" fillId="12" borderId="2" xfId="0" applyFont="1" applyFill="1" applyBorder="1" applyAlignment="1">
      <alignment horizontal="right" vertical="center" wrapText="1"/>
    </xf>
    <xf numFmtId="0" fontId="14" fillId="3" borderId="2" xfId="0" applyFont="1" applyFill="1" applyBorder="1" applyAlignment="1">
      <alignment horizontal="right" vertical="center" wrapText="1"/>
    </xf>
    <xf numFmtId="0" fontId="14" fillId="0" borderId="2" xfId="0" quotePrefix="1" applyFont="1" applyBorder="1" applyAlignment="1">
      <alignment horizontal="center" vertical="center" wrapText="1"/>
    </xf>
    <xf numFmtId="0" fontId="8" fillId="4" borderId="2" xfId="0" applyFont="1" applyFill="1" applyBorder="1" applyAlignment="1">
      <alignment horizontal="right" vertical="center" wrapText="1"/>
    </xf>
    <xf numFmtId="0" fontId="14" fillId="10" borderId="2" xfId="0" applyFont="1" applyFill="1" applyBorder="1" applyAlignment="1">
      <alignment horizontal="right" vertical="center" wrapText="1"/>
    </xf>
    <xf numFmtId="0" fontId="10" fillId="5" borderId="9" xfId="0" applyFont="1" applyFill="1" applyBorder="1" applyAlignment="1">
      <alignment vertical="center"/>
    </xf>
    <xf numFmtId="0" fontId="13" fillId="21" borderId="9" xfId="0" applyFont="1" applyFill="1" applyBorder="1" applyAlignment="1">
      <alignment vertical="center"/>
    </xf>
    <xf numFmtId="164" fontId="8" fillId="15" borderId="9" xfId="0" applyNumberFormat="1" applyFont="1" applyFill="1" applyBorder="1" applyAlignment="1">
      <alignment vertical="center" wrapText="1"/>
    </xf>
    <xf numFmtId="0" fontId="8" fillId="0" borderId="3" xfId="0" applyFont="1" applyBorder="1" applyAlignment="1">
      <alignment horizontal="center" vertical="center"/>
    </xf>
    <xf numFmtId="164" fontId="8" fillId="4" borderId="9" xfId="0" applyNumberFormat="1" applyFont="1" applyFill="1" applyBorder="1" applyAlignment="1">
      <alignment vertical="center" wrapText="1"/>
    </xf>
    <xf numFmtId="0" fontId="8" fillId="4" borderId="9" xfId="0" applyFont="1" applyFill="1" applyBorder="1" applyAlignment="1">
      <alignment vertical="center" wrapText="1"/>
    </xf>
    <xf numFmtId="0" fontId="17" fillId="21" borderId="9" xfId="0" applyFont="1" applyFill="1" applyBorder="1" applyAlignment="1">
      <alignment vertical="center" wrapText="1"/>
    </xf>
    <xf numFmtId="3" fontId="8" fillId="3" borderId="1" xfId="0" applyNumberFormat="1" applyFont="1" applyFill="1" applyBorder="1" applyAlignment="1">
      <alignment vertical="center"/>
    </xf>
    <xf numFmtId="0" fontId="26" fillId="0" borderId="0" xfId="0" applyFont="1"/>
    <xf numFmtId="0" fontId="27" fillId="0" borderId="2" xfId="0" applyFont="1" applyBorder="1" applyAlignment="1">
      <alignment vertical="center" wrapText="1"/>
    </xf>
    <xf numFmtId="0" fontId="27" fillId="0" borderId="2" xfId="0" applyFont="1" applyBorder="1"/>
    <xf numFmtId="0" fontId="27" fillId="0" borderId="3" xfId="0" applyFont="1" applyBorder="1" applyAlignment="1">
      <alignment vertical="center" wrapText="1"/>
    </xf>
    <xf numFmtId="0" fontId="27" fillId="0" borderId="2" xfId="0" applyFont="1" applyBorder="1" applyAlignment="1">
      <alignment vertical="center"/>
    </xf>
    <xf numFmtId="0" fontId="8" fillId="30" borderId="2" xfId="0" applyFont="1" applyFill="1" applyBorder="1" applyAlignment="1">
      <alignment vertical="center"/>
    </xf>
    <xf numFmtId="0" fontId="28" fillId="15" borderId="2" xfId="0" applyFont="1" applyFill="1" applyBorder="1" applyAlignment="1">
      <alignment vertical="center" wrapText="1"/>
    </xf>
    <xf numFmtId="0" fontId="28" fillId="23" borderId="2" xfId="0" applyFont="1" applyFill="1" applyBorder="1" applyAlignment="1">
      <alignment vertical="center" wrapText="1"/>
    </xf>
    <xf numFmtId="0" fontId="29" fillId="0" borderId="2" xfId="0" applyFont="1" applyBorder="1" applyAlignment="1">
      <alignment horizontal="right" vertical="center"/>
    </xf>
    <xf numFmtId="0" fontId="28" fillId="29" borderId="2" xfId="0" applyFont="1" applyFill="1" applyBorder="1" applyAlignment="1">
      <alignment vertical="center" wrapText="1"/>
    </xf>
    <xf numFmtId="0" fontId="30" fillId="29" borderId="2" xfId="0" applyFont="1" applyFill="1" applyBorder="1" applyAlignment="1">
      <alignment vertical="center" wrapText="1"/>
    </xf>
    <xf numFmtId="14" fontId="8" fillId="20" borderId="2" xfId="0" applyNumberFormat="1" applyFont="1" applyFill="1" applyBorder="1" applyAlignment="1">
      <alignment vertical="center" wrapText="1"/>
    </xf>
    <xf numFmtId="14" fontId="8" fillId="0" borderId="2" xfId="0" applyNumberFormat="1" applyFont="1" applyBorder="1" applyAlignment="1">
      <alignment vertical="center" wrapText="1"/>
    </xf>
    <xf numFmtId="14" fontId="8" fillId="0" borderId="2" xfId="0" applyNumberFormat="1" applyFont="1" applyBorder="1"/>
    <xf numFmtId="14" fontId="8" fillId="23" borderId="2" xfId="0" applyNumberFormat="1" applyFont="1" applyFill="1" applyBorder="1" applyAlignment="1">
      <alignment vertical="center" wrapText="1"/>
    </xf>
    <xf numFmtId="14" fontId="8" fillId="16" borderId="2" xfId="0" applyNumberFormat="1" applyFont="1" applyFill="1" applyBorder="1" applyAlignment="1">
      <alignment horizontal="left" vertical="center" wrapText="1"/>
    </xf>
    <xf numFmtId="14" fontId="8" fillId="0" borderId="0" xfId="0" applyNumberFormat="1" applyFont="1" applyAlignment="1">
      <alignment vertical="center"/>
    </xf>
    <xf numFmtId="14" fontId="0" fillId="0" borderId="0" xfId="0" applyNumberFormat="1"/>
    <xf numFmtId="0" fontId="8" fillId="31" borderId="10" xfId="0" applyFont="1" applyFill="1" applyBorder="1" applyAlignment="1">
      <alignment vertical="center" wrapText="1"/>
    </xf>
    <xf numFmtId="0" fontId="8" fillId="32" borderId="2" xfId="0" applyFont="1" applyFill="1" applyBorder="1" applyAlignment="1">
      <alignment vertical="center" wrapText="1"/>
    </xf>
    <xf numFmtId="14" fontId="8" fillId="33" borderId="2" xfId="0" applyNumberFormat="1" applyFont="1" applyFill="1" applyBorder="1" applyAlignment="1">
      <alignment vertical="center" wrapText="1"/>
    </xf>
    <xf numFmtId="0" fontId="8" fillId="33" borderId="2" xfId="0" applyFont="1" applyFill="1" applyBorder="1" applyAlignment="1">
      <alignment vertical="center" wrapText="1"/>
    </xf>
    <xf numFmtId="0" fontId="8" fillId="33" borderId="2" xfId="0" applyFont="1" applyFill="1" applyBorder="1" applyAlignment="1">
      <alignment vertical="center"/>
    </xf>
    <xf numFmtId="0" fontId="8" fillId="31" borderId="2" xfId="0" applyFont="1" applyFill="1" applyBorder="1" applyAlignment="1">
      <alignment vertical="center"/>
    </xf>
    <xf numFmtId="0" fontId="8" fillId="31" borderId="11" xfId="0" applyFont="1" applyFill="1" applyBorder="1" applyAlignment="1">
      <alignment vertical="center"/>
    </xf>
    <xf numFmtId="0" fontId="8" fillId="31" borderId="2" xfId="0" applyFont="1" applyFill="1" applyBorder="1" applyAlignment="1">
      <alignment horizontal="right" vertical="center"/>
    </xf>
    <xf numFmtId="0" fontId="8" fillId="31" borderId="10" xfId="0" applyFont="1" applyFill="1" applyBorder="1" applyAlignment="1">
      <alignment vertical="center"/>
    </xf>
    <xf numFmtId="0" fontId="8" fillId="33" borderId="2" xfId="0" applyFont="1" applyFill="1" applyBorder="1" applyAlignment="1">
      <alignment horizontal="right" vertical="center"/>
    </xf>
    <xf numFmtId="0" fontId="8" fillId="33" borderId="2" xfId="0" applyFont="1" applyFill="1" applyBorder="1"/>
    <xf numFmtId="0" fontId="19" fillId="33" borderId="2" xfId="0" applyFont="1" applyFill="1" applyBorder="1" applyAlignment="1">
      <alignment vertical="center" wrapText="1"/>
    </xf>
    <xf numFmtId="0" fontId="28" fillId="33" borderId="2" xfId="0" applyFont="1" applyFill="1" applyBorder="1" applyAlignment="1">
      <alignment vertical="center" wrapText="1"/>
    </xf>
    <xf numFmtId="0" fontId="28" fillId="20" borderId="2" xfId="0" applyFont="1" applyFill="1" applyBorder="1" applyAlignment="1">
      <alignment vertical="center" wrapText="1"/>
    </xf>
    <xf numFmtId="0" fontId="28" fillId="10" borderId="2" xfId="0" applyFont="1" applyFill="1" applyBorder="1" applyAlignment="1">
      <alignment vertical="center"/>
    </xf>
    <xf numFmtId="0" fontId="27" fillId="23" borderId="2" xfId="0" applyFont="1" applyFill="1" applyBorder="1" applyAlignment="1">
      <alignment vertical="center" wrapText="1"/>
    </xf>
    <xf numFmtId="0" fontId="28" fillId="22" borderId="2" xfId="0" applyFont="1" applyFill="1" applyBorder="1" applyAlignment="1">
      <alignment vertical="center" wrapText="1"/>
    </xf>
    <xf numFmtId="164" fontId="28" fillId="23" borderId="2" xfId="0" applyNumberFormat="1" applyFont="1" applyFill="1" applyBorder="1" applyAlignment="1">
      <alignment vertical="center" wrapText="1"/>
    </xf>
    <xf numFmtId="0" fontId="29" fillId="0" borderId="2" xfId="0" applyFont="1" applyBorder="1" applyAlignment="1">
      <alignment horizontal="right"/>
    </xf>
    <xf numFmtId="0" fontId="8" fillId="36" borderId="2" xfId="0" applyFont="1" applyFill="1" applyBorder="1" applyAlignment="1">
      <alignment horizontal="right" vertical="center"/>
    </xf>
    <xf numFmtId="0" fontId="8" fillId="37" borderId="2" xfId="0" applyFont="1" applyFill="1" applyBorder="1" applyAlignment="1">
      <alignment vertical="center"/>
    </xf>
    <xf numFmtId="0" fontId="8" fillId="38" borderId="2" xfId="0" applyFont="1" applyFill="1" applyBorder="1" applyAlignment="1">
      <alignment horizontal="right" vertical="center"/>
    </xf>
    <xf numFmtId="0" fontId="8" fillId="39" borderId="2" xfId="0" applyFont="1" applyFill="1" applyBorder="1" applyAlignment="1">
      <alignment vertical="center" wrapText="1"/>
    </xf>
    <xf numFmtId="164" fontId="8" fillId="39" borderId="2" xfId="0" applyNumberFormat="1" applyFont="1" applyFill="1" applyBorder="1" applyAlignment="1">
      <alignment vertical="center" wrapText="1"/>
    </xf>
    <xf numFmtId="0" fontId="8" fillId="39" borderId="2" xfId="0" applyFont="1" applyFill="1" applyBorder="1" applyAlignment="1">
      <alignment vertical="center"/>
    </xf>
    <xf numFmtId="0" fontId="8" fillId="40" borderId="2" xfId="0" applyFont="1" applyFill="1" applyBorder="1" applyAlignment="1">
      <alignment vertical="center" wrapText="1"/>
    </xf>
    <xf numFmtId="0" fontId="8" fillId="39" borderId="2" xfId="0" applyFont="1" applyFill="1" applyBorder="1" applyAlignment="1">
      <alignment horizontal="center" vertical="center"/>
    </xf>
    <xf numFmtId="0" fontId="27" fillId="0" borderId="2" xfId="0" applyFont="1" applyBorder="1" applyAlignment="1">
      <alignment horizontal="left" vertical="center"/>
    </xf>
    <xf numFmtId="0" fontId="29" fillId="29" borderId="2" xfId="0" applyFont="1" applyFill="1" applyBorder="1" applyAlignment="1">
      <alignment vertical="center" wrapText="1"/>
    </xf>
    <xf numFmtId="0" fontId="27" fillId="42" borderId="2" xfId="0" applyFont="1" applyFill="1" applyBorder="1" applyAlignment="1">
      <alignment vertical="center" wrapText="1"/>
    </xf>
    <xf numFmtId="0" fontId="27" fillId="41" borderId="2" xfId="0" applyFont="1" applyFill="1" applyBorder="1" applyAlignment="1">
      <alignment vertical="center"/>
    </xf>
    <xf numFmtId="0" fontId="28" fillId="0" borderId="2" xfId="0" applyFont="1" applyBorder="1" applyAlignment="1">
      <alignment horizontal="right" vertical="center"/>
    </xf>
    <xf numFmtId="0" fontId="8" fillId="43" borderId="2" xfId="0" applyFont="1" applyFill="1" applyBorder="1" applyAlignment="1">
      <alignment vertical="center" wrapText="1"/>
    </xf>
    <xf numFmtId="14" fontId="27" fillId="0" borderId="2" xfId="0" applyNumberFormat="1" applyFont="1" applyBorder="1" applyAlignment="1">
      <alignment vertical="center" wrapText="1"/>
    </xf>
    <xf numFmtId="0" fontId="27" fillId="5" borderId="2" xfId="0" applyFont="1" applyFill="1" applyBorder="1" applyAlignment="1">
      <alignment vertical="center"/>
    </xf>
    <xf numFmtId="0" fontId="28" fillId="19" borderId="2" xfId="0" applyFont="1" applyFill="1" applyBorder="1" applyAlignment="1">
      <alignment vertical="center" wrapText="1"/>
    </xf>
    <xf numFmtId="0" fontId="29" fillId="10" borderId="2" xfId="0" applyFont="1" applyFill="1" applyBorder="1" applyAlignment="1">
      <alignment vertical="center"/>
    </xf>
    <xf numFmtId="0" fontId="29" fillId="10" borderId="2" xfId="0" applyFont="1" applyFill="1" applyBorder="1"/>
    <xf numFmtId="0" fontId="28" fillId="0" borderId="2" xfId="0" applyFont="1" applyBorder="1" applyAlignment="1">
      <alignment vertical="center"/>
    </xf>
    <xf numFmtId="0" fontId="27" fillId="0" borderId="2" xfId="0" applyFont="1" applyBorder="1" applyAlignment="1">
      <alignment horizontal="center" vertical="center"/>
    </xf>
    <xf numFmtId="0" fontId="28" fillId="0" borderId="2" xfId="0" quotePrefix="1" applyFont="1" applyBorder="1" applyAlignment="1">
      <alignment vertical="center"/>
    </xf>
    <xf numFmtId="0" fontId="28" fillId="14" borderId="2" xfId="0" applyFont="1" applyFill="1" applyBorder="1" applyAlignment="1">
      <alignment vertical="center"/>
    </xf>
    <xf numFmtId="0" fontId="28" fillId="10" borderId="2" xfId="0" applyFont="1" applyFill="1" applyBorder="1" applyAlignment="1">
      <alignment horizontal="right" vertical="center"/>
    </xf>
    <xf numFmtId="0" fontId="8" fillId="44" borderId="2" xfId="0" applyFont="1" applyFill="1" applyBorder="1" applyAlignment="1">
      <alignment horizontal="right" vertical="center"/>
    </xf>
    <xf numFmtId="0" fontId="28" fillId="9" borderId="2" xfId="0" applyFont="1" applyFill="1" applyBorder="1" applyAlignment="1">
      <alignment vertical="center" wrapText="1"/>
    </xf>
    <xf numFmtId="0" fontId="8" fillId="0" borderId="9" xfId="0" applyFont="1" applyBorder="1" applyAlignment="1">
      <alignment horizontal="right" vertical="center"/>
    </xf>
    <xf numFmtId="0" fontId="8" fillId="45" borderId="2" xfId="0" applyFont="1" applyFill="1" applyBorder="1" applyAlignment="1">
      <alignment vertical="center"/>
    </xf>
    <xf numFmtId="0" fontId="29" fillId="0" borderId="2" xfId="0" quotePrefix="1" applyFont="1" applyBorder="1" applyAlignment="1">
      <alignment vertical="center"/>
    </xf>
    <xf numFmtId="0" fontId="8" fillId="46" borderId="2" xfId="0" applyFont="1" applyFill="1" applyBorder="1" applyAlignment="1">
      <alignment vertical="center"/>
    </xf>
    <xf numFmtId="0" fontId="28" fillId="10" borderId="1" xfId="0" applyFont="1" applyFill="1" applyBorder="1" applyAlignment="1">
      <alignment vertical="center"/>
    </xf>
    <xf numFmtId="0" fontId="8" fillId="36" borderId="1" xfId="0" applyFont="1" applyFill="1" applyBorder="1" applyAlignment="1">
      <alignment vertical="center"/>
    </xf>
    <xf numFmtId="0" fontId="29" fillId="10" borderId="1" xfId="0" applyFont="1" applyFill="1" applyBorder="1" applyAlignment="1">
      <alignment vertical="center"/>
    </xf>
    <xf numFmtId="0" fontId="29" fillId="44" borderId="2" xfId="0" applyFont="1" applyFill="1" applyBorder="1" applyAlignment="1">
      <alignment vertical="center"/>
    </xf>
    <xf numFmtId="0" fontId="8" fillId="44" borderId="2" xfId="0" applyFont="1" applyFill="1" applyBorder="1" applyAlignment="1">
      <alignment vertical="center"/>
    </xf>
    <xf numFmtId="0" fontId="8" fillId="44" borderId="2" xfId="0" applyFont="1" applyFill="1" applyBorder="1"/>
    <xf numFmtId="14" fontId="10" fillId="0" borderId="2" xfId="0" applyNumberFormat="1" applyFont="1" applyBorder="1" applyAlignment="1">
      <alignment vertical="center" wrapText="1"/>
    </xf>
    <xf numFmtId="164" fontId="8" fillId="49" borderId="2" xfId="0" applyNumberFormat="1" applyFont="1" applyFill="1" applyBorder="1" applyAlignment="1">
      <alignment vertical="center" wrapText="1"/>
    </xf>
    <xf numFmtId="14" fontId="8" fillId="37" borderId="2" xfId="0" applyNumberFormat="1" applyFont="1" applyFill="1" applyBorder="1" applyAlignment="1">
      <alignment vertical="center" wrapText="1"/>
    </xf>
    <xf numFmtId="0" fontId="8" fillId="45" borderId="2" xfId="0" applyFont="1" applyFill="1" applyBorder="1" applyAlignment="1">
      <alignment horizontal="left" vertical="center"/>
    </xf>
    <xf numFmtId="0" fontId="8" fillId="35" borderId="2" xfId="0" applyFont="1" applyFill="1" applyBorder="1" applyAlignment="1">
      <alignment horizontal="right" vertical="center"/>
    </xf>
    <xf numFmtId="0" fontId="8" fillId="50" borderId="2" xfId="0" applyFont="1" applyFill="1" applyBorder="1" applyAlignment="1">
      <alignment horizontal="left" vertical="center"/>
    </xf>
    <xf numFmtId="0" fontId="8" fillId="51" borderId="2" xfId="0" applyFont="1" applyFill="1" applyBorder="1" applyAlignment="1">
      <alignment vertical="center" wrapText="1"/>
    </xf>
    <xf numFmtId="0" fontId="19" fillId="51" borderId="2" xfId="0" applyFont="1" applyFill="1" applyBorder="1" applyAlignment="1">
      <alignment vertical="center" wrapText="1"/>
    </xf>
    <xf numFmtId="0" fontId="8" fillId="52" borderId="2" xfId="0" applyFont="1" applyFill="1" applyBorder="1" applyAlignment="1">
      <alignment vertical="center" wrapText="1"/>
    </xf>
    <xf numFmtId="0" fontId="8" fillId="53" borderId="2" xfId="0" applyFont="1" applyFill="1" applyBorder="1" applyAlignment="1">
      <alignment vertical="center" wrapText="1"/>
    </xf>
    <xf numFmtId="0" fontId="8" fillId="50" borderId="2" xfId="0" applyFont="1" applyFill="1" applyBorder="1" applyAlignment="1">
      <alignment vertical="center" wrapText="1"/>
    </xf>
    <xf numFmtId="0" fontId="8" fillId="54" borderId="2" xfId="0" applyFont="1" applyFill="1" applyBorder="1" applyAlignment="1">
      <alignment vertical="center" wrapText="1"/>
    </xf>
    <xf numFmtId="164" fontId="8" fillId="48" borderId="2" xfId="0" applyNumberFormat="1" applyFont="1" applyFill="1" applyBorder="1" applyAlignment="1">
      <alignment horizontal="center" vertical="center"/>
    </xf>
    <xf numFmtId="164" fontId="8" fillId="58" borderId="2" xfId="0" applyNumberFormat="1" applyFont="1" applyFill="1" applyBorder="1" applyAlignment="1">
      <alignment vertical="center"/>
    </xf>
    <xf numFmtId="0" fontId="28" fillId="50" borderId="2" xfId="0" applyFont="1" applyFill="1" applyBorder="1" applyAlignment="1">
      <alignment vertical="center" wrapText="1"/>
    </xf>
    <xf numFmtId="10" fontId="8" fillId="0" borderId="1" xfId="0" applyNumberFormat="1" applyFont="1" applyBorder="1"/>
    <xf numFmtId="0" fontId="8" fillId="60" borderId="9" xfId="0" applyFont="1" applyFill="1" applyBorder="1" applyAlignment="1">
      <alignment horizontal="right" vertical="center"/>
    </xf>
    <xf numFmtId="0" fontId="31" fillId="0" borderId="0" xfId="0" applyFont="1"/>
    <xf numFmtId="0" fontId="8" fillId="61" borderId="2" xfId="0" applyFont="1" applyFill="1" applyBorder="1" applyAlignment="1">
      <alignment vertical="center"/>
    </xf>
    <xf numFmtId="0" fontId="8" fillId="62" borderId="2" xfId="0" applyFont="1" applyFill="1" applyBorder="1" applyAlignment="1">
      <alignment horizontal="right" vertical="center"/>
    </xf>
    <xf numFmtId="0" fontId="8" fillId="63" borderId="2" xfId="0" applyFont="1" applyFill="1" applyBorder="1" applyAlignment="1">
      <alignment horizontal="right" vertical="center"/>
    </xf>
    <xf numFmtId="0" fontId="9" fillId="10" borderId="2" xfId="0" applyFont="1" applyFill="1" applyBorder="1" applyAlignment="1">
      <alignment vertical="center"/>
    </xf>
    <xf numFmtId="0" fontId="9" fillId="10" borderId="2" xfId="0" applyFont="1" applyFill="1" applyBorder="1" applyAlignment="1">
      <alignment horizontal="right" vertical="center"/>
    </xf>
    <xf numFmtId="0" fontId="10" fillId="23" borderId="2" xfId="0" applyFont="1" applyFill="1" applyBorder="1" applyAlignment="1">
      <alignment vertical="center" wrapText="1"/>
    </xf>
    <xf numFmtId="0" fontId="8" fillId="64" borderId="2" xfId="0" applyFont="1" applyFill="1" applyBorder="1" applyAlignment="1">
      <alignment vertical="center" wrapText="1"/>
    </xf>
    <xf numFmtId="0" fontId="8" fillId="65" borderId="2" xfId="0" applyFont="1" applyFill="1" applyBorder="1" applyAlignment="1">
      <alignment horizontal="left" vertical="center"/>
    </xf>
    <xf numFmtId="0" fontId="8" fillId="66" borderId="2" xfId="0" applyFont="1" applyFill="1" applyBorder="1" applyAlignment="1">
      <alignment horizontal="left" vertical="center"/>
    </xf>
    <xf numFmtId="0" fontId="8" fillId="67" borderId="1" xfId="0" applyFont="1" applyFill="1" applyBorder="1"/>
    <xf numFmtId="0" fontId="8" fillId="0" borderId="1" xfId="0" applyFont="1" applyBorder="1"/>
    <xf numFmtId="0" fontId="8" fillId="68" borderId="2" xfId="0" applyFont="1" applyFill="1" applyBorder="1" applyAlignment="1">
      <alignment horizontal="center" vertical="center"/>
    </xf>
    <xf numFmtId="0" fontId="8" fillId="65" borderId="2" xfId="0" applyFont="1" applyFill="1" applyBorder="1" applyAlignment="1">
      <alignment horizontal="center" vertical="center"/>
    </xf>
    <xf numFmtId="0" fontId="9" fillId="65" borderId="2" xfId="0" applyFont="1" applyFill="1" applyBorder="1" applyAlignment="1">
      <alignment horizontal="center" vertical="center"/>
    </xf>
    <xf numFmtId="0" fontId="8" fillId="69" borderId="2" xfId="0" applyFont="1" applyFill="1" applyBorder="1" applyAlignment="1">
      <alignment horizontal="left" vertical="center"/>
    </xf>
    <xf numFmtId="0" fontId="8" fillId="70" borderId="2" xfId="0" applyFont="1" applyFill="1" applyBorder="1" applyAlignment="1">
      <alignment horizontal="center" vertical="center"/>
    </xf>
    <xf numFmtId="0" fontId="9" fillId="66" borderId="2" xfId="0" applyFont="1" applyFill="1" applyBorder="1" applyAlignment="1">
      <alignment horizontal="left" vertical="center"/>
    </xf>
    <xf numFmtId="0" fontId="9" fillId="69" borderId="2" xfId="0" applyFont="1" applyFill="1" applyBorder="1" applyAlignment="1">
      <alignment horizontal="left" vertical="center"/>
    </xf>
    <xf numFmtId="0" fontId="8" fillId="41" borderId="2" xfId="0" applyFont="1" applyFill="1" applyBorder="1" applyAlignment="1">
      <alignment horizontal="center" vertical="center"/>
    </xf>
    <xf numFmtId="0" fontId="5" fillId="65" borderId="0" xfId="0" applyFont="1" applyFill="1"/>
    <xf numFmtId="0" fontId="8" fillId="71" borderId="2" xfId="0" applyFont="1" applyFill="1" applyBorder="1" applyAlignment="1">
      <alignment horizontal="left" vertical="center"/>
    </xf>
    <xf numFmtId="0" fontId="8" fillId="36" borderId="2" xfId="0" applyFont="1" applyFill="1" applyBorder="1" applyAlignment="1">
      <alignment vertical="center"/>
    </xf>
    <xf numFmtId="0" fontId="8" fillId="30" borderId="2" xfId="0" applyFont="1" applyFill="1" applyBorder="1" applyAlignment="1">
      <alignment horizontal="right" vertical="center"/>
    </xf>
    <xf numFmtId="0" fontId="8" fillId="30" borderId="9" xfId="0" applyFont="1" applyFill="1" applyBorder="1" applyAlignment="1">
      <alignment vertical="center"/>
    </xf>
    <xf numFmtId="0" fontId="8" fillId="44" borderId="2" xfId="0" applyFont="1" applyFill="1" applyBorder="1" applyAlignment="1">
      <alignment horizontal="center" vertical="center"/>
    </xf>
    <xf numFmtId="0" fontId="8" fillId="30" borderId="2" xfId="0" applyFont="1" applyFill="1" applyBorder="1" applyAlignment="1">
      <alignment horizontal="center" vertical="center"/>
    </xf>
    <xf numFmtId="0" fontId="4" fillId="0" borderId="0" xfId="0" applyFont="1"/>
    <xf numFmtId="0" fontId="32" fillId="0" borderId="2" xfId="0" applyFont="1" applyBorder="1" applyAlignment="1">
      <alignment horizontal="left" vertical="center"/>
    </xf>
    <xf numFmtId="0" fontId="32" fillId="0" borderId="2" xfId="0" applyFont="1" applyBorder="1" applyAlignment="1">
      <alignment horizontal="center" vertical="center"/>
    </xf>
    <xf numFmtId="164" fontId="8" fillId="71" borderId="2" xfId="0" applyNumberFormat="1" applyFont="1" applyFill="1" applyBorder="1" applyAlignment="1">
      <alignment horizontal="center" vertical="center"/>
    </xf>
    <xf numFmtId="0" fontId="8" fillId="72" borderId="2" xfId="0" applyFont="1" applyFill="1" applyBorder="1" applyAlignment="1">
      <alignment vertical="center" wrapText="1"/>
    </xf>
    <xf numFmtId="164" fontId="8" fillId="73" borderId="2" xfId="0" applyNumberFormat="1" applyFont="1" applyFill="1" applyBorder="1" applyAlignment="1">
      <alignment vertical="center"/>
    </xf>
    <xf numFmtId="0" fontId="8" fillId="73" borderId="2" xfId="0" applyFont="1" applyFill="1" applyBorder="1" applyAlignment="1">
      <alignment vertical="center" wrapText="1"/>
    </xf>
    <xf numFmtId="0" fontId="8" fillId="73" borderId="2" xfId="0" applyFont="1" applyFill="1" applyBorder="1" applyAlignment="1">
      <alignment vertical="center"/>
    </xf>
    <xf numFmtId="0" fontId="8" fillId="73" borderId="2" xfId="0" applyFont="1" applyFill="1" applyBorder="1" applyAlignment="1">
      <alignment horizontal="right" vertical="center"/>
    </xf>
    <xf numFmtId="0" fontId="8" fillId="73" borderId="2" xfId="0" applyFont="1" applyFill="1" applyBorder="1"/>
    <xf numFmtId="0" fontId="8" fillId="74" borderId="2" xfId="0" applyFont="1" applyFill="1" applyBorder="1" applyAlignment="1">
      <alignment vertical="center" wrapText="1"/>
    </xf>
    <xf numFmtId="0" fontId="32" fillId="44" borderId="2" xfId="0" applyFont="1" applyFill="1" applyBorder="1" applyAlignment="1">
      <alignment horizontal="center" vertical="center"/>
    </xf>
    <xf numFmtId="0" fontId="8" fillId="75" borderId="2" xfId="0" applyFont="1" applyFill="1" applyBorder="1" applyAlignment="1">
      <alignment vertical="center" wrapText="1"/>
    </xf>
    <xf numFmtId="0" fontId="10" fillId="75" borderId="2" xfId="0" applyFont="1" applyFill="1" applyBorder="1" applyAlignment="1">
      <alignment vertical="center" wrapText="1"/>
    </xf>
    <xf numFmtId="0" fontId="8" fillId="75" borderId="2" xfId="0" applyFont="1" applyFill="1" applyBorder="1" applyAlignment="1">
      <alignment horizontal="right" vertical="center"/>
    </xf>
    <xf numFmtId="0" fontId="8" fillId="75" borderId="2" xfId="0" applyFont="1" applyFill="1" applyBorder="1" applyAlignment="1">
      <alignment vertical="center"/>
    </xf>
    <xf numFmtId="0" fontId="8" fillId="75" borderId="2" xfId="0" applyFont="1" applyFill="1" applyBorder="1"/>
    <xf numFmtId="0" fontId="8" fillId="0" borderId="10" xfId="0" applyFont="1" applyBorder="1" applyAlignment="1">
      <alignment horizontal="left" vertical="center" wrapText="1"/>
    </xf>
    <xf numFmtId="0" fontId="8" fillId="0" borderId="11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14" fontId="8" fillId="76" borderId="2" xfId="0" applyNumberFormat="1" applyFont="1" applyFill="1" applyBorder="1" applyAlignment="1">
      <alignment vertical="center" wrapText="1"/>
    </xf>
    <xf numFmtId="0" fontId="8" fillId="44" borderId="6" xfId="0" applyFont="1" applyFill="1" applyBorder="1" applyAlignment="1">
      <alignment vertical="center"/>
    </xf>
    <xf numFmtId="0" fontId="9" fillId="50" borderId="2" xfId="0" applyFont="1" applyFill="1" applyBorder="1" applyAlignment="1">
      <alignment vertical="center" wrapText="1"/>
    </xf>
    <xf numFmtId="0" fontId="10" fillId="50" borderId="2" xfId="0" applyFont="1" applyFill="1" applyBorder="1" applyAlignment="1">
      <alignment vertical="center" wrapText="1"/>
    </xf>
    <xf numFmtId="0" fontId="8" fillId="35" borderId="2" xfId="0" applyFont="1" applyFill="1" applyBorder="1" applyAlignment="1">
      <alignment vertical="center"/>
    </xf>
    <xf numFmtId="0" fontId="8" fillId="44" borderId="0" xfId="0" applyFont="1" applyFill="1" applyAlignment="1">
      <alignment vertical="center"/>
    </xf>
    <xf numFmtId="0" fontId="8" fillId="36" borderId="1" xfId="0" applyFont="1" applyFill="1" applyBorder="1"/>
    <xf numFmtId="0" fontId="10" fillId="10" borderId="1" xfId="0" applyFont="1" applyFill="1" applyBorder="1"/>
    <xf numFmtId="0" fontId="8" fillId="55" borderId="0" xfId="0" applyFont="1" applyFill="1" applyAlignment="1">
      <alignment vertical="center"/>
    </xf>
    <xf numFmtId="0" fontId="0" fillId="78" borderId="0" xfId="0" applyFill="1"/>
    <xf numFmtId="0" fontId="2" fillId="0" borderId="0" xfId="0" applyFont="1"/>
    <xf numFmtId="0" fontId="8" fillId="79" borderId="2" xfId="0" applyFont="1" applyFill="1" applyBorder="1" applyAlignment="1">
      <alignment vertical="center" wrapText="1"/>
    </xf>
    <xf numFmtId="0" fontId="8" fillId="78" borderId="2" xfId="0" applyFont="1" applyFill="1" applyBorder="1" applyAlignment="1">
      <alignment vertical="center"/>
    </xf>
    <xf numFmtId="0" fontId="8" fillId="78" borderId="2" xfId="0" applyFont="1" applyFill="1" applyBorder="1" applyAlignment="1">
      <alignment horizontal="right" vertical="center"/>
    </xf>
    <xf numFmtId="0" fontId="8" fillId="78" borderId="2" xfId="0" applyFont="1" applyFill="1" applyBorder="1"/>
    <xf numFmtId="0" fontId="8" fillId="78" borderId="2" xfId="0" applyFont="1" applyFill="1" applyBorder="1" applyAlignment="1">
      <alignment horizontal="right"/>
    </xf>
    <xf numFmtId="0" fontId="8" fillId="78" borderId="2" xfId="0" applyFont="1" applyFill="1" applyBorder="1" applyAlignment="1">
      <alignment vertical="center" wrapText="1"/>
    </xf>
    <xf numFmtId="164" fontId="8" fillId="79" borderId="2" xfId="0" applyNumberFormat="1" applyFont="1" applyFill="1" applyBorder="1" applyAlignment="1">
      <alignment vertical="center" wrapText="1"/>
    </xf>
    <xf numFmtId="0" fontId="15" fillId="52" borderId="2" xfId="0" applyFont="1" applyFill="1" applyBorder="1" applyAlignment="1">
      <alignment vertical="center" wrapText="1"/>
    </xf>
    <xf numFmtId="0" fontId="15" fillId="29" borderId="2" xfId="0" applyFont="1" applyFill="1" applyBorder="1" applyAlignment="1">
      <alignment vertical="center" wrapText="1"/>
    </xf>
    <xf numFmtId="0" fontId="8" fillId="41" borderId="2" xfId="0" applyFont="1" applyFill="1" applyBorder="1" applyAlignment="1">
      <alignment vertical="center"/>
    </xf>
    <xf numFmtId="0" fontId="8" fillId="80" borderId="2" xfId="0" applyFont="1" applyFill="1" applyBorder="1" applyAlignment="1">
      <alignment vertical="center"/>
    </xf>
    <xf numFmtId="0" fontId="9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/>
    </xf>
    <xf numFmtId="164" fontId="9" fillId="74" borderId="2" xfId="0" applyNumberFormat="1" applyFont="1" applyFill="1" applyBorder="1" applyAlignment="1">
      <alignment vertical="center" wrapText="1"/>
    </xf>
    <xf numFmtId="0" fontId="9" fillId="74" borderId="2" xfId="0" applyFont="1" applyFill="1" applyBorder="1" applyAlignment="1">
      <alignment vertical="center" wrapText="1"/>
    </xf>
    <xf numFmtId="0" fontId="9" fillId="74" borderId="2" xfId="0" applyFont="1" applyFill="1" applyBorder="1" applyAlignment="1">
      <alignment vertical="center"/>
    </xf>
    <xf numFmtId="0" fontId="8" fillId="74" borderId="2" xfId="0" applyFont="1" applyFill="1" applyBorder="1" applyAlignment="1">
      <alignment vertical="center"/>
    </xf>
    <xf numFmtId="0" fontId="8" fillId="74" borderId="2" xfId="0" applyFont="1" applyFill="1" applyBorder="1" applyAlignment="1">
      <alignment horizontal="center" vertical="center"/>
    </xf>
    <xf numFmtId="0" fontId="9" fillId="72" borderId="2" xfId="0" applyFont="1" applyFill="1" applyBorder="1" applyAlignment="1">
      <alignment vertical="center" wrapText="1"/>
    </xf>
    <xf numFmtId="0" fontId="1" fillId="41" borderId="0" xfId="0" applyFont="1" applyFill="1"/>
    <xf numFmtId="0" fontId="8" fillId="81" borderId="2" xfId="0" applyFont="1" applyFill="1" applyBorder="1" applyAlignment="1">
      <alignment horizontal="left" vertical="center"/>
    </xf>
    <xf numFmtId="0" fontId="8" fillId="82" borderId="2" xfId="0" applyFont="1" applyFill="1" applyBorder="1" applyAlignment="1">
      <alignment horizontal="center" vertical="center"/>
    </xf>
    <xf numFmtId="0" fontId="8" fillId="81" borderId="2" xfId="0" applyFont="1" applyFill="1" applyBorder="1" applyAlignment="1">
      <alignment horizontal="center" vertical="center"/>
    </xf>
    <xf numFmtId="0" fontId="8" fillId="83" borderId="2" xfId="0" applyFont="1" applyFill="1" applyBorder="1" applyAlignment="1">
      <alignment horizontal="center" vertical="center"/>
    </xf>
    <xf numFmtId="0" fontId="8" fillId="81" borderId="2" xfId="0" applyFont="1" applyFill="1" applyBorder="1" applyAlignment="1">
      <alignment vertical="center" wrapText="1"/>
    </xf>
    <xf numFmtId="0" fontId="8" fillId="81" borderId="2" xfId="0" applyFont="1" applyFill="1" applyBorder="1" applyAlignment="1">
      <alignment vertical="center"/>
    </xf>
    <xf numFmtId="0" fontId="8" fillId="81" borderId="6" xfId="0" applyFont="1" applyFill="1" applyBorder="1" applyAlignment="1">
      <alignment vertical="center"/>
    </xf>
    <xf numFmtId="0" fontId="8" fillId="55" borderId="2" xfId="0" applyFont="1" applyFill="1" applyBorder="1" applyAlignment="1">
      <alignment horizontal="center" vertical="center"/>
    </xf>
    <xf numFmtId="0" fontId="32" fillId="81" borderId="2" xfId="0" applyFont="1" applyFill="1" applyBorder="1" applyAlignment="1">
      <alignment horizontal="center" vertical="center"/>
    </xf>
    <xf numFmtId="0" fontId="8" fillId="85" borderId="2" xfId="0" applyFont="1" applyFill="1" applyBorder="1" applyAlignment="1">
      <alignment vertical="center" wrapText="1"/>
    </xf>
    <xf numFmtId="0" fontId="10" fillId="83" borderId="2" xfId="0" applyFont="1" applyFill="1" applyBorder="1" applyAlignment="1">
      <alignment vertical="center"/>
    </xf>
    <xf numFmtId="0" fontId="10" fillId="83" borderId="2" xfId="0" applyFont="1" applyFill="1" applyBorder="1"/>
    <xf numFmtId="0" fontId="8" fillId="83" borderId="9" xfId="0" applyFont="1" applyFill="1" applyBorder="1" applyAlignment="1">
      <alignment vertical="center"/>
    </xf>
    <xf numFmtId="0" fontId="8" fillId="83" borderId="2" xfId="0" applyFont="1" applyFill="1" applyBorder="1" applyAlignment="1">
      <alignment horizontal="right" vertical="center"/>
    </xf>
    <xf numFmtId="0" fontId="8" fillId="83" borderId="9" xfId="0" applyFont="1" applyFill="1" applyBorder="1" applyAlignment="1">
      <alignment horizontal="right" vertical="center"/>
    </xf>
    <xf numFmtId="0" fontId="8" fillId="82" borderId="9" xfId="0" applyFont="1" applyFill="1" applyBorder="1" applyAlignment="1">
      <alignment vertical="center"/>
    </xf>
    <xf numFmtId="0" fontId="8" fillId="81" borderId="2" xfId="0" applyFont="1" applyFill="1" applyBorder="1" applyAlignment="1">
      <alignment horizontal="right" vertical="center"/>
    </xf>
    <xf numFmtId="0" fontId="8" fillId="84" borderId="9" xfId="0" applyFont="1" applyFill="1" applyBorder="1" applyAlignment="1">
      <alignment vertical="center" wrapText="1"/>
    </xf>
    <xf numFmtId="0" fontId="8" fillId="83" borderId="2" xfId="0" applyFont="1" applyFill="1" applyBorder="1" applyAlignment="1">
      <alignment vertical="center"/>
    </xf>
    <xf numFmtId="0" fontId="8" fillId="86" borderId="2" xfId="0" applyFont="1" applyFill="1" applyBorder="1" applyAlignment="1">
      <alignment vertical="center" wrapText="1"/>
    </xf>
    <xf numFmtId="0" fontId="9" fillId="83" borderId="2" xfId="0" applyFont="1" applyFill="1" applyBorder="1" applyAlignment="1">
      <alignment vertical="center"/>
    </xf>
    <xf numFmtId="0" fontId="10" fillId="81" borderId="2" xfId="0" applyFont="1" applyFill="1" applyBorder="1" applyAlignment="1">
      <alignment vertical="center" wrapText="1"/>
    </xf>
    <xf numFmtId="0" fontId="8" fillId="81" borderId="2" xfId="0" applyFont="1" applyFill="1" applyBorder="1"/>
    <xf numFmtId="0" fontId="8" fillId="82" borderId="2" xfId="0" applyFont="1" applyFill="1" applyBorder="1" applyAlignment="1">
      <alignment vertical="center"/>
    </xf>
    <xf numFmtId="0" fontId="8" fillId="81" borderId="2" xfId="0" applyFont="1" applyFill="1" applyBorder="1" applyAlignment="1">
      <alignment horizontal="right"/>
    </xf>
    <xf numFmtId="0" fontId="8" fillId="83" borderId="2" xfId="0" applyFont="1" applyFill="1" applyBorder="1"/>
    <xf numFmtId="0" fontId="9" fillId="83" borderId="9" xfId="0" applyFont="1" applyFill="1" applyBorder="1" applyAlignment="1">
      <alignment horizontal="right" vertical="center"/>
    </xf>
    <xf numFmtId="0" fontId="8" fillId="87" borderId="9" xfId="0" applyFont="1" applyFill="1" applyBorder="1" applyAlignment="1">
      <alignment vertical="center"/>
    </xf>
    <xf numFmtId="0" fontId="8" fillId="83" borderId="1" xfId="0" applyFont="1" applyFill="1" applyBorder="1" applyAlignment="1">
      <alignment vertical="center"/>
    </xf>
    <xf numFmtId="0" fontId="8" fillId="55" borderId="2" xfId="0" applyFont="1" applyFill="1" applyBorder="1" applyAlignment="1">
      <alignment vertical="center"/>
    </xf>
    <xf numFmtId="0" fontId="9" fillId="81" borderId="2" xfId="0" applyFont="1" applyFill="1" applyBorder="1" applyAlignment="1">
      <alignment horizontal="right" vertical="center"/>
    </xf>
    <xf numFmtId="0" fontId="9" fillId="81" borderId="2" xfId="0" applyFont="1" applyFill="1" applyBorder="1" applyAlignment="1">
      <alignment vertical="center"/>
    </xf>
    <xf numFmtId="0" fontId="29" fillId="83" borderId="2" xfId="0" applyFont="1" applyFill="1" applyBorder="1" applyAlignment="1">
      <alignment horizontal="right" vertical="center"/>
    </xf>
    <xf numFmtId="0" fontId="19" fillId="81" borderId="2" xfId="0" applyFont="1" applyFill="1" applyBorder="1" applyAlignment="1">
      <alignment vertical="center" wrapText="1"/>
    </xf>
    <xf numFmtId="0" fontId="8" fillId="89" borderId="2" xfId="0" applyFont="1" applyFill="1" applyBorder="1" applyAlignment="1">
      <alignment vertical="center" wrapText="1"/>
    </xf>
    <xf numFmtId="0" fontId="8" fillId="82" borderId="2" xfId="0" applyFont="1" applyFill="1" applyBorder="1" applyAlignment="1">
      <alignment horizontal="right" vertical="center"/>
    </xf>
    <xf numFmtId="0" fontId="8" fillId="90" borderId="9" xfId="0" applyFont="1" applyFill="1" applyBorder="1" applyAlignment="1">
      <alignment vertical="center"/>
    </xf>
    <xf numFmtId="0" fontId="8" fillId="82" borderId="9" xfId="0" applyFont="1" applyFill="1" applyBorder="1" applyAlignment="1">
      <alignment horizontal="right" vertical="center"/>
    </xf>
    <xf numFmtId="0" fontId="29" fillId="83" borderId="2" xfId="0" applyFont="1" applyFill="1" applyBorder="1" applyAlignment="1">
      <alignment vertical="center"/>
    </xf>
    <xf numFmtId="0" fontId="29" fillId="83" borderId="2" xfId="0" applyFont="1" applyFill="1" applyBorder="1"/>
    <xf numFmtId="0" fontId="8" fillId="83" borderId="14" xfId="0" applyFont="1" applyFill="1" applyBorder="1" applyAlignment="1">
      <alignment vertical="center"/>
    </xf>
    <xf numFmtId="0" fontId="8" fillId="91" borderId="2" xfId="0" applyFont="1" applyFill="1" applyBorder="1" applyAlignment="1">
      <alignment vertical="center" wrapText="1"/>
    </xf>
    <xf numFmtId="0" fontId="8" fillId="86" borderId="2" xfId="0" applyFont="1" applyFill="1" applyBorder="1" applyAlignment="1">
      <alignment horizontal="left" vertical="center" wrapText="1"/>
    </xf>
    <xf numFmtId="0" fontId="9" fillId="82" borderId="2" xfId="0" applyFont="1" applyFill="1" applyBorder="1" applyAlignment="1">
      <alignment horizontal="center" vertical="center"/>
    </xf>
    <xf numFmtId="0" fontId="8" fillId="88" borderId="2" xfId="0" applyFont="1" applyFill="1" applyBorder="1" applyAlignment="1">
      <alignment horizontal="right" vertical="center"/>
    </xf>
    <xf numFmtId="0" fontId="8" fillId="82" borderId="2" xfId="0" applyFont="1" applyFill="1" applyBorder="1"/>
    <xf numFmtId="0" fontId="8" fillId="87" borderId="2" xfId="0" applyFont="1" applyFill="1" applyBorder="1" applyAlignment="1">
      <alignment vertical="center"/>
    </xf>
    <xf numFmtId="0" fontId="14" fillId="82" borderId="2" xfId="0" applyFont="1" applyFill="1" applyBorder="1" applyAlignment="1">
      <alignment horizontal="right" vertical="center" wrapText="1"/>
    </xf>
    <xf numFmtId="0" fontId="29" fillId="82" borderId="2" xfId="0" applyFont="1" applyFill="1" applyBorder="1" applyAlignment="1">
      <alignment horizontal="right" vertical="center"/>
    </xf>
    <xf numFmtId="0" fontId="9" fillId="83" borderId="9" xfId="0" applyFont="1" applyFill="1" applyBorder="1" applyAlignment="1">
      <alignment vertical="center"/>
    </xf>
    <xf numFmtId="0" fontId="10" fillId="82" borderId="2" xfId="0" applyFont="1" applyFill="1" applyBorder="1" applyAlignment="1">
      <alignment vertical="center"/>
    </xf>
    <xf numFmtId="0" fontId="8" fillId="90" borderId="2" xfId="0" applyFont="1" applyFill="1" applyBorder="1" applyAlignment="1">
      <alignment horizontal="center" vertical="center"/>
    </xf>
    <xf numFmtId="0" fontId="8" fillId="93" borderId="2" xfId="0" applyFont="1" applyFill="1" applyBorder="1" applyAlignment="1">
      <alignment horizontal="center" vertical="center"/>
    </xf>
    <xf numFmtId="0" fontId="8" fillId="83" borderId="2" xfId="0" applyFont="1" applyFill="1" applyBorder="1" applyAlignment="1">
      <alignment horizontal="center" vertical="center" wrapText="1"/>
    </xf>
    <xf numFmtId="0" fontId="9" fillId="0" borderId="2" xfId="0" applyFont="1" applyBorder="1"/>
    <xf numFmtId="0" fontId="9" fillId="83" borderId="2" xfId="0" applyFont="1" applyFill="1" applyBorder="1" applyAlignment="1">
      <alignment horizontal="right" vertical="center"/>
    </xf>
    <xf numFmtId="0" fontId="8" fillId="94" borderId="2" xfId="0" applyFont="1" applyFill="1" applyBorder="1" applyAlignment="1">
      <alignment vertical="center"/>
    </xf>
    <xf numFmtId="3" fontId="8" fillId="94" borderId="2" xfId="0" applyNumberFormat="1" applyFont="1" applyFill="1" applyBorder="1" applyAlignment="1">
      <alignment vertical="center"/>
    </xf>
    <xf numFmtId="0" fontId="8" fillId="95" borderId="2" xfId="0" applyFont="1" applyFill="1" applyBorder="1" applyAlignment="1">
      <alignment vertical="center"/>
    </xf>
    <xf numFmtId="4" fontId="8" fillId="94" borderId="2" xfId="0" applyNumberFormat="1" applyFont="1" applyFill="1" applyBorder="1" applyAlignment="1">
      <alignment vertical="center"/>
    </xf>
    <xf numFmtId="3" fontId="8" fillId="94" borderId="2" xfId="0" applyNumberFormat="1" applyFont="1" applyFill="1" applyBorder="1" applyAlignment="1">
      <alignment horizontal="right" vertical="center"/>
    </xf>
    <xf numFmtId="0" fontId="8" fillId="94" borderId="14" xfId="0" applyFont="1" applyFill="1" applyBorder="1" applyAlignment="1">
      <alignment horizontal="center" vertical="center"/>
    </xf>
    <xf numFmtId="0" fontId="8" fillId="92" borderId="2" xfId="0" applyFont="1" applyFill="1" applyBorder="1" applyAlignment="1">
      <alignment horizontal="center" vertical="center"/>
    </xf>
    <xf numFmtId="3" fontId="8" fillId="94" borderId="9" xfId="0" applyNumberFormat="1" applyFont="1" applyFill="1" applyBorder="1" applyAlignment="1">
      <alignment vertical="center"/>
    </xf>
    <xf numFmtId="3" fontId="8" fillId="95" borderId="2" xfId="0" applyNumberFormat="1" applyFont="1" applyFill="1" applyBorder="1"/>
    <xf numFmtId="3" fontId="8" fillId="81" borderId="2" xfId="0" applyNumberFormat="1" applyFont="1" applyFill="1" applyBorder="1"/>
    <xf numFmtId="0" fontId="10" fillId="10" borderId="2" xfId="0" applyFont="1" applyFill="1" applyBorder="1"/>
    <xf numFmtId="3" fontId="8" fillId="94" borderId="20" xfId="0" applyNumberFormat="1" applyFont="1" applyFill="1" applyBorder="1" applyAlignment="1">
      <alignment vertical="center"/>
    </xf>
    <xf numFmtId="3" fontId="8" fillId="94" borderId="18" xfId="0" applyNumberFormat="1" applyFont="1" applyFill="1" applyBorder="1" applyAlignment="1">
      <alignment vertical="center"/>
    </xf>
    <xf numFmtId="3" fontId="8" fillId="94" borderId="1" xfId="0" applyNumberFormat="1" applyFont="1" applyFill="1" applyBorder="1"/>
    <xf numFmtId="0" fontId="8" fillId="94" borderId="1" xfId="0" applyFont="1" applyFill="1" applyBorder="1" applyAlignment="1">
      <alignment horizontal="right" vertical="center"/>
    </xf>
    <xf numFmtId="0" fontId="8" fillId="96" borderId="2" xfId="0" applyFont="1" applyFill="1" applyBorder="1" applyAlignment="1">
      <alignment vertical="center"/>
    </xf>
    <xf numFmtId="0" fontId="24" fillId="10" borderId="2" xfId="0" applyFont="1" applyFill="1" applyBorder="1" applyAlignment="1">
      <alignment horizontal="right" vertical="center" wrapText="1"/>
    </xf>
    <xf numFmtId="3" fontId="8" fillId="94" borderId="1" xfId="0" applyNumberFormat="1" applyFont="1" applyFill="1" applyBorder="1" applyAlignment="1">
      <alignment vertical="center"/>
    </xf>
    <xf numFmtId="0" fontId="8" fillId="44" borderId="28" xfId="0" applyFont="1" applyFill="1" applyBorder="1" applyAlignment="1">
      <alignment vertical="center"/>
    </xf>
    <xf numFmtId="0" fontId="8" fillId="47" borderId="2" xfId="0" applyFont="1" applyFill="1" applyBorder="1" applyAlignment="1">
      <alignment horizontal="right" vertical="center"/>
    </xf>
    <xf numFmtId="0" fontId="8" fillId="0" borderId="28" xfId="0" applyFont="1" applyBorder="1" applyAlignment="1">
      <alignment vertical="center"/>
    </xf>
    <xf numFmtId="0" fontId="10" fillId="14" borderId="2" xfId="0" applyFont="1" applyFill="1" applyBorder="1" applyAlignment="1">
      <alignment vertical="center" wrapText="1"/>
    </xf>
    <xf numFmtId="0" fontId="8" fillId="0" borderId="9" xfId="0" applyFont="1" applyBorder="1" applyAlignment="1">
      <alignment vertical="center"/>
    </xf>
    <xf numFmtId="0" fontId="14" fillId="81" borderId="2" xfId="0" applyFont="1" applyFill="1" applyBorder="1" applyAlignment="1">
      <alignment horizontal="center" vertical="center" wrapText="1"/>
    </xf>
    <xf numFmtId="0" fontId="8" fillId="94" borderId="2" xfId="0" applyFont="1" applyFill="1" applyBorder="1" applyAlignment="1">
      <alignment horizontal="right" vertical="center"/>
    </xf>
    <xf numFmtId="0" fontId="33" fillId="0" borderId="0" xfId="0" applyFont="1"/>
    <xf numFmtId="164" fontId="34" fillId="0" borderId="0" xfId="0" applyNumberFormat="1" applyFont="1"/>
    <xf numFmtId="0" fontId="34" fillId="0" borderId="1" xfId="0" quotePrefix="1" applyFont="1" applyBorder="1"/>
    <xf numFmtId="0" fontId="34" fillId="0" borderId="0" xfId="0" applyFont="1" applyAlignment="1">
      <alignment horizontal="center" vertical="center"/>
    </xf>
    <xf numFmtId="0" fontId="34" fillId="3" borderId="1" xfId="0" applyFont="1" applyFill="1" applyBorder="1"/>
    <xf numFmtId="3" fontId="34" fillId="3" borderId="1" xfId="0" applyNumberFormat="1" applyFont="1" applyFill="1" applyBorder="1"/>
    <xf numFmtId="10" fontId="34" fillId="3" borderId="1" xfId="0" applyNumberFormat="1" applyFont="1" applyFill="1" applyBorder="1"/>
    <xf numFmtId="3" fontId="34" fillId="3" borderId="2" xfId="0" applyNumberFormat="1" applyFont="1" applyFill="1" applyBorder="1"/>
    <xf numFmtId="10" fontId="34" fillId="35" borderId="9" xfId="1" applyNumberFormat="1" applyFont="1" applyFill="1" applyBorder="1" applyAlignment="1">
      <alignment horizontal="center" vertical="center"/>
    </xf>
    <xf numFmtId="3" fontId="34" fillId="3" borderId="10" xfId="0" applyNumberFormat="1" applyFont="1" applyFill="1" applyBorder="1"/>
    <xf numFmtId="3" fontId="34" fillId="0" borderId="0" xfId="0" applyNumberFormat="1" applyFont="1"/>
    <xf numFmtId="10" fontId="34" fillId="0" borderId="0" xfId="0" applyNumberFormat="1" applyFont="1"/>
    <xf numFmtId="3" fontId="34" fillId="0" borderId="2" xfId="0" applyNumberFormat="1" applyFont="1" applyBorder="1"/>
    <xf numFmtId="10" fontId="34" fillId="0" borderId="9" xfId="1" applyNumberFormat="1" applyFont="1" applyBorder="1" applyAlignment="1">
      <alignment horizontal="center" vertical="center"/>
    </xf>
    <xf numFmtId="3" fontId="34" fillId="0" borderId="10" xfId="0" applyNumberFormat="1" applyFont="1" applyBorder="1"/>
    <xf numFmtId="10" fontId="34" fillId="35" borderId="13" xfId="1" applyNumberFormat="1" applyFont="1" applyFill="1" applyBorder="1" applyAlignment="1">
      <alignment horizontal="center" vertical="center"/>
    </xf>
    <xf numFmtId="3" fontId="34" fillId="0" borderId="12" xfId="0" applyNumberFormat="1" applyFont="1" applyBorder="1"/>
    <xf numFmtId="10" fontId="34" fillId="0" borderId="13" xfId="1" applyNumberFormat="1" applyFont="1" applyBorder="1" applyAlignment="1">
      <alignment horizontal="center" vertical="center"/>
    </xf>
    <xf numFmtId="3" fontId="34" fillId="3" borderId="28" xfId="0" applyNumberFormat="1" applyFont="1" applyFill="1" applyBorder="1"/>
    <xf numFmtId="10" fontId="34" fillId="35" borderId="28" xfId="1" applyNumberFormat="1" applyFont="1" applyFill="1" applyBorder="1" applyAlignment="1">
      <alignment horizontal="center" vertical="center"/>
    </xf>
    <xf numFmtId="3" fontId="33" fillId="0" borderId="28" xfId="0" applyNumberFormat="1" applyFont="1" applyBorder="1" applyAlignment="1">
      <alignment horizontal="center" vertical="center"/>
    </xf>
    <xf numFmtId="10" fontId="33" fillId="0" borderId="28" xfId="1" applyNumberFormat="1" applyFont="1" applyBorder="1" applyAlignment="1">
      <alignment horizontal="center" vertical="center"/>
    </xf>
    <xf numFmtId="3" fontId="33" fillId="0" borderId="0" xfId="0" applyNumberFormat="1" applyFont="1"/>
    <xf numFmtId="10" fontId="34" fillId="0" borderId="1" xfId="0" applyNumberFormat="1" applyFont="1" applyBorder="1"/>
    <xf numFmtId="3" fontId="33" fillId="0" borderId="28" xfId="0" applyNumberFormat="1" applyFont="1" applyBorder="1"/>
    <xf numFmtId="10" fontId="34" fillId="0" borderId="28" xfId="1" applyNumberFormat="1" applyFont="1" applyFill="1" applyBorder="1" applyAlignment="1">
      <alignment horizontal="center" vertical="center"/>
    </xf>
    <xf numFmtId="3" fontId="33" fillId="35" borderId="0" xfId="0" applyNumberFormat="1" applyFont="1" applyFill="1"/>
    <xf numFmtId="10" fontId="34" fillId="35" borderId="1" xfId="0" applyNumberFormat="1" applyFont="1" applyFill="1" applyBorder="1"/>
    <xf numFmtId="3" fontId="33" fillId="35" borderId="28" xfId="0" applyNumberFormat="1" applyFont="1" applyFill="1" applyBorder="1"/>
    <xf numFmtId="3" fontId="35" fillId="0" borderId="0" xfId="0" applyNumberFormat="1" applyFont="1"/>
    <xf numFmtId="0" fontId="35" fillId="0" borderId="0" xfId="0" applyFont="1"/>
    <xf numFmtId="10" fontId="35" fillId="0" borderId="0" xfId="1" applyNumberFormat="1" applyFont="1"/>
    <xf numFmtId="0" fontId="33" fillId="57" borderId="0" xfId="0" applyFont="1" applyFill="1"/>
    <xf numFmtId="0" fontId="33" fillId="44" borderId="0" xfId="0" applyFont="1" applyFill="1"/>
    <xf numFmtId="0" fontId="33" fillId="77" borderId="0" xfId="0" applyFont="1" applyFill="1"/>
    <xf numFmtId="0" fontId="33" fillId="0" borderId="28" xfId="0" applyFont="1" applyBorder="1"/>
    <xf numFmtId="0" fontId="33" fillId="55" borderId="28" xfId="0" applyFont="1" applyFill="1" applyBorder="1"/>
    <xf numFmtId="10" fontId="34" fillId="0" borderId="28" xfId="0" applyNumberFormat="1" applyFont="1" applyBorder="1"/>
    <xf numFmtId="164" fontId="34" fillId="4" borderId="1" xfId="0" applyNumberFormat="1" applyFont="1" applyFill="1" applyBorder="1"/>
    <xf numFmtId="0" fontId="34" fillId="0" borderId="0" xfId="0" applyFont="1" applyAlignment="1">
      <alignment vertical="center"/>
    </xf>
    <xf numFmtId="0" fontId="34" fillId="5" borderId="2" xfId="0" applyFont="1" applyFill="1" applyBorder="1" applyAlignment="1">
      <alignment horizontal="center" vertical="center" wrapText="1"/>
    </xf>
    <xf numFmtId="0" fontId="34" fillId="4" borderId="2" xfId="0" applyFont="1" applyFill="1" applyBorder="1" applyAlignment="1">
      <alignment horizontal="center" vertical="center" wrapText="1"/>
    </xf>
    <xf numFmtId="0" fontId="34" fillId="4" borderId="2" xfId="0" quotePrefix="1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3" fontId="34" fillId="5" borderId="2" xfId="0" applyNumberFormat="1" applyFont="1" applyFill="1" applyBorder="1"/>
    <xf numFmtId="4" fontId="34" fillId="6" borderId="2" xfId="0" applyNumberFormat="1" applyFont="1" applyFill="1" applyBorder="1"/>
    <xf numFmtId="3" fontId="34" fillId="4" borderId="2" xfId="0" applyNumberFormat="1" applyFont="1" applyFill="1" applyBorder="1"/>
    <xf numFmtId="10" fontId="34" fillId="4" borderId="2" xfId="0" applyNumberFormat="1" applyFont="1" applyFill="1" applyBorder="1"/>
    <xf numFmtId="3" fontId="34" fillId="7" borderId="2" xfId="0" applyNumberFormat="1" applyFont="1" applyFill="1" applyBorder="1"/>
    <xf numFmtId="0" fontId="34" fillId="7" borderId="2" xfId="0" applyFont="1" applyFill="1" applyBorder="1"/>
    <xf numFmtId="3" fontId="34" fillId="93" borderId="2" xfId="0" applyNumberFormat="1" applyFont="1" applyFill="1" applyBorder="1"/>
    <xf numFmtId="3" fontId="37" fillId="0" borderId="0" xfId="0" applyNumberFormat="1" applyFont="1"/>
    <xf numFmtId="0" fontId="34" fillId="59" borderId="1" xfId="0" applyFont="1" applyFill="1" applyBorder="1"/>
    <xf numFmtId="0" fontId="33" fillId="55" borderId="0" xfId="0" applyFont="1" applyFill="1"/>
    <xf numFmtId="10" fontId="34" fillId="8" borderId="2" xfId="0" applyNumberFormat="1" applyFont="1" applyFill="1" applyBorder="1"/>
    <xf numFmtId="10" fontId="34" fillId="3" borderId="2" xfId="0" applyNumberFormat="1" applyFont="1" applyFill="1" applyBorder="1"/>
    <xf numFmtId="0" fontId="34" fillId="9" borderId="1" xfId="0" applyFont="1" applyFill="1" applyBorder="1"/>
    <xf numFmtId="0" fontId="33" fillId="34" borderId="0" xfId="0" applyFont="1" applyFill="1"/>
    <xf numFmtId="0" fontId="33" fillId="34" borderId="28" xfId="0" applyFont="1" applyFill="1" applyBorder="1"/>
    <xf numFmtId="3" fontId="33" fillId="34" borderId="28" xfId="0" applyNumberFormat="1" applyFont="1" applyFill="1" applyBorder="1" applyAlignment="1">
      <alignment horizontal="center" vertical="center"/>
    </xf>
    <xf numFmtId="3" fontId="36" fillId="34" borderId="33" xfId="0" applyNumberFormat="1" applyFont="1" applyFill="1" applyBorder="1"/>
    <xf numFmtId="0" fontId="9" fillId="82" borderId="2" xfId="0" applyFont="1" applyFill="1" applyBorder="1" applyAlignment="1">
      <alignment vertical="center"/>
    </xf>
    <xf numFmtId="0" fontId="33" fillId="0" borderId="27" xfId="0" applyFont="1" applyBorder="1" applyAlignment="1">
      <alignment horizontal="center"/>
    </xf>
    <xf numFmtId="3" fontId="33" fillId="0" borderId="28" xfId="0" applyNumberFormat="1" applyFont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10" fontId="33" fillId="0" borderId="28" xfId="1" applyNumberFormat="1" applyFont="1" applyBorder="1" applyAlignment="1">
      <alignment horizontal="center" vertical="center"/>
    </xf>
    <xf numFmtId="3" fontId="33" fillId="34" borderId="28" xfId="0" applyNumberFormat="1" applyFont="1" applyFill="1" applyBorder="1" applyAlignment="1">
      <alignment horizontal="center" vertical="center"/>
    </xf>
    <xf numFmtId="0" fontId="33" fillId="34" borderId="28" xfId="0" applyFont="1" applyFill="1" applyBorder="1" applyAlignment="1">
      <alignment horizontal="center" vertical="center"/>
    </xf>
    <xf numFmtId="3" fontId="34" fillId="34" borderId="9" xfId="0" applyNumberFormat="1" applyFont="1" applyFill="1" applyBorder="1" applyAlignment="1">
      <alignment horizontal="center" vertical="center"/>
    </xf>
    <xf numFmtId="3" fontId="34" fillId="34" borderId="16" xfId="0" applyNumberFormat="1" applyFont="1" applyFill="1" applyBorder="1" applyAlignment="1">
      <alignment horizontal="center" vertical="center"/>
    </xf>
    <xf numFmtId="3" fontId="34" fillId="34" borderId="29" xfId="0" applyNumberFormat="1" applyFont="1" applyFill="1" applyBorder="1" applyAlignment="1">
      <alignment horizontal="center" vertical="center"/>
    </xf>
    <xf numFmtId="0" fontId="34" fillId="34" borderId="30" xfId="0" applyFont="1" applyFill="1" applyBorder="1" applyAlignment="1">
      <alignment horizontal="center" vertical="center"/>
    </xf>
    <xf numFmtId="3" fontId="34" fillId="0" borderId="29" xfId="0" applyNumberFormat="1" applyFont="1" applyBorder="1" applyAlignment="1">
      <alignment horizontal="center" vertical="center"/>
    </xf>
    <xf numFmtId="3" fontId="34" fillId="0" borderId="30" xfId="0" applyNumberFormat="1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10" fontId="34" fillId="0" borderId="29" xfId="0" applyNumberFormat="1" applyFont="1" applyBorder="1" applyAlignment="1">
      <alignment horizontal="center" vertical="center"/>
    </xf>
    <xf numFmtId="10" fontId="34" fillId="0" borderId="30" xfId="0" applyNumberFormat="1" applyFont="1" applyBorder="1" applyAlignment="1">
      <alignment horizontal="center" vertical="center"/>
    </xf>
    <xf numFmtId="10" fontId="34" fillId="0" borderId="31" xfId="1" applyNumberFormat="1" applyFont="1" applyBorder="1" applyAlignment="1">
      <alignment horizontal="center" vertical="center"/>
    </xf>
    <xf numFmtId="10" fontId="34" fillId="0" borderId="32" xfId="1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9" fillId="0" borderId="5" xfId="0" applyFont="1" applyBorder="1"/>
    <xf numFmtId="0" fontId="10" fillId="0" borderId="0" xfId="0" applyFont="1" applyAlignment="1">
      <alignment horizontal="center"/>
    </xf>
    <xf numFmtId="0" fontId="0" fillId="0" borderId="0" xfId="0"/>
    <xf numFmtId="0" fontId="34" fillId="5" borderId="6" xfId="0" applyFont="1" applyFill="1" applyBorder="1" applyAlignment="1">
      <alignment horizontal="center" vertical="center"/>
    </xf>
    <xf numFmtId="0" fontId="34" fillId="0" borderId="7" xfId="0" applyFont="1" applyBorder="1"/>
    <xf numFmtId="0" fontId="34" fillId="6" borderId="3" xfId="0" applyFont="1" applyFill="1" applyBorder="1" applyAlignment="1">
      <alignment horizontal="center" vertical="center" wrapText="1"/>
    </xf>
    <xf numFmtId="0" fontId="34" fillId="0" borderId="5" xfId="0" applyFont="1" applyBorder="1"/>
    <xf numFmtId="0" fontId="34" fillId="4" borderId="6" xfId="0" applyFont="1" applyFill="1" applyBorder="1" applyAlignment="1">
      <alignment horizontal="center" vertical="center"/>
    </xf>
    <xf numFmtId="0" fontId="34" fillId="0" borderId="8" xfId="0" applyFont="1" applyBorder="1"/>
    <xf numFmtId="0" fontId="34" fillId="7" borderId="6" xfId="0" applyFont="1" applyFill="1" applyBorder="1" applyAlignment="1">
      <alignment horizontal="center" vertical="center"/>
    </xf>
    <xf numFmtId="0" fontId="34" fillId="5" borderId="6" xfId="0" applyFont="1" applyFill="1" applyBorder="1" applyAlignment="1">
      <alignment horizontal="center"/>
    </xf>
    <xf numFmtId="0" fontId="34" fillId="4" borderId="6" xfId="0" applyFont="1" applyFill="1" applyBorder="1" applyAlignment="1">
      <alignment horizontal="center"/>
    </xf>
    <xf numFmtId="0" fontId="34" fillId="7" borderId="6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 vertical="center"/>
    </xf>
    <xf numFmtId="0" fontId="9" fillId="0" borderId="8" xfId="0" applyFont="1" applyBorder="1"/>
    <xf numFmtId="0" fontId="9" fillId="0" borderId="7" xfId="0" applyFont="1" applyBorder="1"/>
    <xf numFmtId="0" fontId="14" fillId="0" borderId="6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9" fillId="0" borderId="15" xfId="0" applyFont="1" applyBorder="1"/>
    <xf numFmtId="0" fontId="8" fillId="0" borderId="17" xfId="0" applyFont="1" applyBorder="1" applyAlignment="1">
      <alignment horizontal="center" vertical="center" wrapText="1"/>
    </xf>
    <xf numFmtId="0" fontId="9" fillId="0" borderId="21" xfId="0" applyFont="1" applyBorder="1"/>
    <xf numFmtId="0" fontId="25" fillId="5" borderId="17" xfId="0" applyFont="1" applyFill="1" applyBorder="1" applyAlignment="1">
      <alignment horizontal="center" vertical="center"/>
    </xf>
    <xf numFmtId="0" fontId="9" fillId="0" borderId="22" xfId="0" applyFont="1" applyBorder="1"/>
    <xf numFmtId="0" fontId="8" fillId="8" borderId="3" xfId="0" applyFont="1" applyFill="1" applyBorder="1" applyAlignment="1">
      <alignment horizontal="center" vertical="center" wrapText="1"/>
    </xf>
    <xf numFmtId="0" fontId="9" fillId="0" borderId="4" xfId="0" applyFont="1" applyBorder="1"/>
    <xf numFmtId="0" fontId="8" fillId="4" borderId="6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center"/>
    </xf>
    <xf numFmtId="0" fontId="8" fillId="21" borderId="6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vertical="center"/>
    </xf>
    <xf numFmtId="0" fontId="8" fillId="0" borderId="2" xfId="0" applyFont="1" applyFill="1" applyBorder="1" applyAlignment="1">
      <alignment horizontal="right" vertical="center"/>
    </xf>
    <xf numFmtId="0" fontId="8" fillId="0" borderId="2" xfId="0" quotePrefix="1" applyFont="1" applyFill="1" applyBorder="1" applyAlignment="1">
      <alignment horizontal="right" vertical="center"/>
    </xf>
    <xf numFmtId="0" fontId="9" fillId="12" borderId="2" xfId="0" applyFont="1" applyFill="1" applyBorder="1" applyAlignment="1">
      <alignment horizontal="right" vertical="center"/>
    </xf>
    <xf numFmtId="0" fontId="9" fillId="0" borderId="2" xfId="0" applyFont="1" applyBorder="1" applyAlignment="1">
      <alignment horizontal="right" vertical="center"/>
    </xf>
    <xf numFmtId="0" fontId="9" fillId="12" borderId="2" xfId="0" applyFont="1" applyFill="1" applyBorder="1" applyAlignment="1">
      <alignment vertical="center"/>
    </xf>
    <xf numFmtId="0" fontId="9" fillId="4" borderId="2" xfId="0" applyFont="1" applyFill="1" applyBorder="1" applyAlignment="1">
      <alignment horizontal="right" vertical="center"/>
    </xf>
    <xf numFmtId="0" fontId="9" fillId="14" borderId="2" xfId="0" applyFont="1" applyFill="1" applyBorder="1" applyAlignment="1">
      <alignment vertical="center"/>
    </xf>
    <xf numFmtId="0" fontId="9" fillId="5" borderId="2" xfId="0" applyFont="1" applyFill="1" applyBorder="1" applyAlignment="1">
      <alignment horizontal="right" vertical="center"/>
    </xf>
    <xf numFmtId="0" fontId="9" fillId="5" borderId="2" xfId="0" applyFont="1" applyFill="1" applyBorder="1" applyAlignment="1">
      <alignment vertical="center"/>
    </xf>
    <xf numFmtId="0" fontId="9" fillId="15" borderId="2" xfId="0" applyFont="1" applyFill="1" applyBorder="1" applyAlignment="1">
      <alignment horizontal="right" vertical="center"/>
    </xf>
    <xf numFmtId="0" fontId="9" fillId="15" borderId="2" xfId="0" applyFont="1" applyFill="1" applyBorder="1" applyAlignment="1">
      <alignment vertical="center"/>
    </xf>
    <xf numFmtId="0" fontId="9" fillId="0" borderId="6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0" fontId="38" fillId="0" borderId="0" xfId="0" applyFont="1"/>
    <xf numFmtId="0" fontId="9" fillId="8" borderId="2" xfId="0" applyFont="1" applyFill="1" applyBorder="1" applyAlignment="1">
      <alignment horizontal="right" vertical="center"/>
    </xf>
    <xf numFmtId="0" fontId="9" fillId="4" borderId="6" xfId="0" applyFont="1" applyFill="1" applyBorder="1" applyAlignment="1">
      <alignment horizontal="center" vertical="center"/>
    </xf>
    <xf numFmtId="0" fontId="9" fillId="95" borderId="2" xfId="0" applyFont="1" applyFill="1" applyBorder="1" applyAlignment="1">
      <alignment vertical="center"/>
    </xf>
    <xf numFmtId="0" fontId="9" fillId="16" borderId="2" xfId="0" applyFont="1" applyFill="1" applyBorder="1" applyAlignment="1">
      <alignment vertical="center"/>
    </xf>
    <xf numFmtId="0" fontId="9" fillId="0" borderId="4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vertical="center"/>
    </xf>
    <xf numFmtId="10" fontId="9" fillId="0" borderId="0" xfId="0" applyNumberFormat="1" applyFont="1" applyAlignment="1">
      <alignment vertical="center"/>
    </xf>
    <xf numFmtId="2" fontId="9" fillId="0" borderId="0" xfId="0" applyNumberFormat="1" applyFont="1" applyAlignment="1">
      <alignment vertical="center"/>
    </xf>
    <xf numFmtId="0" fontId="39" fillId="12" borderId="2" xfId="0" applyFont="1" applyFill="1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17" borderId="2" xfId="0" applyFont="1" applyFill="1" applyBorder="1" applyAlignment="1">
      <alignment horizontal="right" vertical="center"/>
    </xf>
    <xf numFmtId="0" fontId="9" fillId="17" borderId="2" xfId="0" applyFont="1" applyFill="1" applyBorder="1" applyAlignment="1">
      <alignment vertical="center"/>
    </xf>
    <xf numFmtId="0" fontId="9" fillId="8" borderId="2" xfId="0" applyFont="1" applyFill="1" applyBorder="1" applyAlignment="1">
      <alignment vertical="center"/>
    </xf>
    <xf numFmtId="0" fontId="9" fillId="5" borderId="9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right" vertical="center"/>
    </xf>
    <xf numFmtId="0" fontId="9" fillId="0" borderId="3" xfId="0" applyFont="1" applyBorder="1" applyAlignment="1">
      <alignment vertical="center"/>
    </xf>
    <xf numFmtId="0" fontId="9" fillId="5" borderId="9" xfId="0" applyFont="1" applyFill="1" applyBorder="1" applyAlignment="1">
      <alignment vertical="center"/>
    </xf>
    <xf numFmtId="0" fontId="9" fillId="0" borderId="2" xfId="0" applyFont="1" applyFill="1" applyBorder="1" applyAlignment="1">
      <alignment horizontal="right" vertical="center"/>
    </xf>
    <xf numFmtId="0" fontId="8" fillId="0" borderId="2" xfId="0" applyFont="1" applyFill="1" applyBorder="1"/>
    <xf numFmtId="0" fontId="9" fillId="19" borderId="2" xfId="0" applyFont="1" applyFill="1" applyBorder="1" applyAlignment="1">
      <alignment horizontal="right" vertical="center"/>
    </xf>
    <xf numFmtId="0" fontId="8" fillId="0" borderId="2" xfId="0" applyFont="1" applyFill="1" applyBorder="1" applyAlignment="1">
      <alignment horizontal="left"/>
    </xf>
    <xf numFmtId="0" fontId="28" fillId="0" borderId="2" xfId="0" applyFont="1" applyFill="1" applyBorder="1" applyAlignment="1">
      <alignment horizontal="left" vertical="center"/>
    </xf>
    <xf numFmtId="0" fontId="8" fillId="0" borderId="2" xfId="0" quotePrefix="1" applyFont="1" applyFill="1" applyBorder="1" applyAlignment="1">
      <alignment horizontal="left" vertical="center"/>
    </xf>
    <xf numFmtId="0" fontId="28" fillId="0" borderId="2" xfId="0" applyFont="1" applyFill="1" applyBorder="1" applyAlignment="1">
      <alignment vertical="center"/>
    </xf>
    <xf numFmtId="0" fontId="26" fillId="0" borderId="0" xfId="0" applyFont="1" applyFill="1"/>
    <xf numFmtId="0" fontId="0" fillId="0" borderId="0" xfId="0" applyFill="1"/>
    <xf numFmtId="0" fontId="3" fillId="0" borderId="0" xfId="0" quotePrefix="1" applyFont="1" applyFill="1"/>
    <xf numFmtId="0" fontId="38" fillId="0" borderId="0" xfId="0" quotePrefix="1" applyFont="1" applyFill="1"/>
    <xf numFmtId="0" fontId="38" fillId="0" borderId="0" xfId="0" applyFont="1" applyFill="1"/>
    <xf numFmtId="0" fontId="9" fillId="0" borderId="0" xfId="0" applyFont="1" applyFill="1"/>
    <xf numFmtId="0" fontId="8" fillId="70" borderId="14" xfId="0" applyFont="1" applyFill="1" applyBorder="1" applyAlignment="1">
      <alignment vertical="center"/>
    </xf>
    <xf numFmtId="0" fontId="8" fillId="70" borderId="2" xfId="0" applyFont="1" applyFill="1" applyBorder="1" applyAlignment="1">
      <alignment vertical="center"/>
    </xf>
    <xf numFmtId="0" fontId="9" fillId="15" borderId="2" xfId="0" applyFont="1" applyFill="1" applyBorder="1" applyAlignment="1">
      <alignment vertical="center" wrapText="1"/>
    </xf>
    <xf numFmtId="0" fontId="8" fillId="61" borderId="2" xfId="0" applyFont="1" applyFill="1" applyBorder="1" applyAlignment="1">
      <alignment vertical="center" wrapText="1"/>
    </xf>
    <xf numFmtId="0" fontId="20" fillId="12" borderId="2" xfId="0" applyFont="1" applyFill="1" applyBorder="1" applyAlignment="1">
      <alignment vertical="center"/>
    </xf>
    <xf numFmtId="0" fontId="9" fillId="12" borderId="14" xfId="0" applyFont="1" applyFill="1" applyBorder="1" applyAlignment="1">
      <alignment vertical="center"/>
    </xf>
    <xf numFmtId="0" fontId="6" fillId="0" borderId="0" xfId="0" applyFont="1" applyFill="1"/>
    <xf numFmtId="0" fontId="20" fillId="0" borderId="0" xfId="0" quotePrefix="1" applyFont="1" applyFill="1"/>
    <xf numFmtId="0" fontId="0" fillId="0" borderId="0" xfId="0" quotePrefix="1" applyFill="1"/>
    <xf numFmtId="0" fontId="8" fillId="38" borderId="14" xfId="0" applyFont="1" applyFill="1" applyBorder="1" applyAlignment="1">
      <alignment vertical="center"/>
    </xf>
    <xf numFmtId="0" fontId="8" fillId="0" borderId="14" xfId="0" applyFont="1" applyFill="1" applyBorder="1" applyAlignment="1">
      <alignment vertical="center"/>
    </xf>
    <xf numFmtId="0" fontId="9" fillId="10" borderId="14" xfId="0" applyFont="1" applyFill="1" applyBorder="1" applyAlignment="1">
      <alignment vertical="center"/>
    </xf>
    <xf numFmtId="0" fontId="8" fillId="80" borderId="2" xfId="0" applyFont="1" applyFill="1" applyBorder="1" applyAlignment="1">
      <alignment vertical="center" wrapText="1"/>
    </xf>
    <xf numFmtId="0" fontId="9" fillId="97" borderId="14" xfId="0" applyFont="1" applyFill="1" applyBorder="1" applyAlignment="1">
      <alignment vertical="center"/>
    </xf>
    <xf numFmtId="0" fontId="9" fillId="80" borderId="14" xfId="0" applyFont="1" applyFill="1" applyBorder="1" applyAlignment="1">
      <alignment vertical="center"/>
    </xf>
    <xf numFmtId="0" fontId="9" fillId="0" borderId="1" xfId="0" applyFont="1" applyFill="1" applyBorder="1"/>
    <xf numFmtId="0" fontId="8" fillId="98" borderId="2" xfId="0" applyFont="1" applyFill="1" applyBorder="1" applyAlignment="1">
      <alignment vertical="center" wrapText="1"/>
    </xf>
    <xf numFmtId="0" fontId="8" fillId="99" borderId="2" xfId="0" applyFont="1" applyFill="1" applyBorder="1" applyAlignment="1">
      <alignment vertical="center" wrapText="1"/>
    </xf>
    <xf numFmtId="0" fontId="8" fillId="100" borderId="14" xfId="0" applyFont="1" applyFill="1" applyBorder="1" applyAlignment="1">
      <alignment vertical="center"/>
    </xf>
    <xf numFmtId="0" fontId="8" fillId="98" borderId="14" xfId="0" applyFont="1" applyFill="1" applyBorder="1" applyAlignment="1">
      <alignment vertical="center"/>
    </xf>
    <xf numFmtId="0" fontId="8" fillId="100" borderId="2" xfId="0" applyFont="1" applyFill="1" applyBorder="1" applyAlignment="1">
      <alignment vertical="center"/>
    </xf>
    <xf numFmtId="0" fontId="8" fillId="98" borderId="2" xfId="0" applyFont="1" applyFill="1" applyBorder="1" applyAlignment="1">
      <alignment vertical="center"/>
    </xf>
    <xf numFmtId="0" fontId="8" fillId="101" borderId="2" xfId="0" applyFont="1" applyFill="1" applyBorder="1" applyAlignment="1">
      <alignment vertical="center" wrapText="1"/>
    </xf>
    <xf numFmtId="0" fontId="8" fillId="32" borderId="2" xfId="0" applyFont="1" applyFill="1" applyBorder="1" applyAlignment="1">
      <alignment vertical="center"/>
    </xf>
    <xf numFmtId="0" fontId="8" fillId="32" borderId="14" xfId="0" applyFont="1" applyFill="1" applyBorder="1" applyAlignment="1">
      <alignment vertical="center"/>
    </xf>
    <xf numFmtId="0" fontId="8" fillId="102" borderId="14" xfId="0" applyFont="1" applyFill="1" applyBorder="1" applyAlignment="1">
      <alignment vertical="center"/>
    </xf>
    <xf numFmtId="0" fontId="8" fillId="0" borderId="2" xfId="0" applyFont="1" applyFill="1" applyBorder="1" applyAlignment="1">
      <alignment horizontal="left" vertical="center"/>
    </xf>
    <xf numFmtId="0" fontId="9" fillId="14" borderId="2" xfId="0" applyFont="1" applyFill="1" applyBorder="1" applyAlignment="1">
      <alignment horizontal="right" vertical="center"/>
    </xf>
    <xf numFmtId="0" fontId="9" fillId="87" borderId="2" xfId="0" applyFont="1" applyFill="1" applyBorder="1" applyAlignment="1">
      <alignment vertical="center"/>
    </xf>
    <xf numFmtId="0" fontId="9" fillId="38" borderId="2" xfId="0" applyFont="1" applyFill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21" borderId="2" xfId="0" applyFont="1" applyFill="1" applyBorder="1" applyAlignment="1">
      <alignment vertical="center"/>
    </xf>
    <xf numFmtId="0" fontId="9" fillId="21" borderId="2" xfId="0" applyFont="1" applyFill="1" applyBorder="1" applyAlignment="1">
      <alignment horizontal="right" vertical="center"/>
    </xf>
    <xf numFmtId="0" fontId="9" fillId="4" borderId="2" xfId="0" applyFont="1" applyFill="1" applyBorder="1" applyAlignment="1">
      <alignment horizontal="left" vertical="center"/>
    </xf>
    <xf numFmtId="0" fontId="9" fillId="82" borderId="2" xfId="0" applyFont="1" applyFill="1" applyBorder="1" applyAlignment="1">
      <alignment horizontal="right" vertical="center"/>
    </xf>
    <xf numFmtId="0" fontId="8" fillId="0" borderId="1" xfId="0" applyFont="1" applyFill="1" applyBorder="1"/>
    <xf numFmtId="0" fontId="8" fillId="0" borderId="0" xfId="0" applyFont="1" applyFill="1"/>
    <xf numFmtId="0" fontId="10" fillId="0" borderId="2" xfId="0" applyFont="1" applyFill="1" applyBorder="1" applyAlignment="1">
      <alignment vertical="center" wrapText="1"/>
    </xf>
    <xf numFmtId="0" fontId="27" fillId="0" borderId="2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vertical="center"/>
    </xf>
    <xf numFmtId="0" fontId="9" fillId="12" borderId="2" xfId="0" applyFont="1" applyFill="1" applyBorder="1"/>
    <xf numFmtId="0" fontId="8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left" vertical="center"/>
    </xf>
    <xf numFmtId="0" fontId="15" fillId="0" borderId="1" xfId="0" applyFont="1" applyFill="1" applyBorder="1"/>
    <xf numFmtId="0" fontId="15" fillId="0" borderId="2" xfId="0" applyFont="1" applyFill="1" applyBorder="1" applyAlignment="1">
      <alignment horizontal="center" vertical="center"/>
    </xf>
    <xf numFmtId="0" fontId="9" fillId="1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/>
    </xf>
    <xf numFmtId="0" fontId="32" fillId="0" borderId="2" xfId="0" applyFont="1" applyFill="1" applyBorder="1" applyAlignment="1">
      <alignment horizontal="left" vertical="center"/>
    </xf>
    <xf numFmtId="0" fontId="32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right"/>
    </xf>
    <xf numFmtId="0" fontId="39" fillId="0" borderId="2" xfId="0" applyFont="1" applyBorder="1" applyAlignment="1">
      <alignment vertical="center"/>
    </xf>
    <xf numFmtId="0" fontId="40" fillId="0" borderId="2" xfId="0" applyFont="1" applyBorder="1" applyAlignment="1">
      <alignment vertical="center" wrapText="1"/>
    </xf>
    <xf numFmtId="0" fontId="39" fillId="0" borderId="2" xfId="0" applyFont="1" applyBorder="1" applyAlignment="1">
      <alignment vertical="center" wrapText="1"/>
    </xf>
    <xf numFmtId="0" fontId="8" fillId="0" borderId="2" xfId="0" quotePrefix="1" applyFont="1" applyFill="1" applyBorder="1" applyAlignment="1">
      <alignment vertical="center"/>
    </xf>
    <xf numFmtId="0" fontId="9" fillId="56" borderId="2" xfId="0" applyFont="1" applyFill="1" applyBorder="1" applyAlignment="1">
      <alignment vertical="center"/>
    </xf>
    <xf numFmtId="0" fontId="8" fillId="0" borderId="6" xfId="0" applyFont="1" applyFill="1" applyBorder="1" applyAlignment="1">
      <alignment vertical="center"/>
    </xf>
    <xf numFmtId="0" fontId="8" fillId="0" borderId="6" xfId="0" applyFont="1" applyFill="1" applyBorder="1" applyAlignment="1">
      <alignment horizontal="right" vertical="center"/>
    </xf>
    <xf numFmtId="0" fontId="8" fillId="37" borderId="2" xfId="0" applyFont="1" applyFill="1" applyBorder="1" applyAlignment="1">
      <alignment vertical="center" wrapText="1"/>
    </xf>
    <xf numFmtId="0" fontId="8" fillId="103" borderId="2" xfId="0" applyFont="1" applyFill="1" applyBorder="1" applyAlignment="1">
      <alignment vertical="center" wrapText="1"/>
    </xf>
    <xf numFmtId="0" fontId="10" fillId="37" borderId="2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right" vertical="center"/>
    </xf>
    <xf numFmtId="0" fontId="10" fillId="0" borderId="3" xfId="0" applyFont="1" applyFill="1" applyBorder="1" applyAlignment="1">
      <alignment vertical="center" wrapText="1"/>
    </xf>
    <xf numFmtId="0" fontId="15" fillId="0" borderId="3" xfId="0" applyFont="1" applyFill="1" applyBorder="1" applyAlignment="1">
      <alignment vertical="center" wrapText="1"/>
    </xf>
    <xf numFmtId="0" fontId="8" fillId="74" borderId="9" xfId="0" applyFont="1" applyFill="1" applyBorder="1" applyAlignment="1">
      <alignment vertical="center" wrapText="1"/>
    </xf>
    <xf numFmtId="0" fontId="8" fillId="74" borderId="16" xfId="0" applyFont="1" applyFill="1" applyBorder="1" applyAlignment="1">
      <alignment vertical="center" wrapText="1"/>
    </xf>
    <xf numFmtId="0" fontId="8" fillId="104" borderId="2" xfId="0" applyFont="1" applyFill="1" applyBorder="1" applyAlignment="1">
      <alignment vertical="center"/>
    </xf>
    <xf numFmtId="0" fontId="8" fillId="105" borderId="2" xfId="0" applyFont="1" applyFill="1" applyBorder="1" applyAlignment="1">
      <alignment vertical="center"/>
    </xf>
    <xf numFmtId="0" fontId="8" fillId="0" borderId="2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vertical="center" wrapText="1"/>
    </xf>
    <xf numFmtId="0" fontId="8" fillId="46" borderId="2" xfId="0" applyFont="1" applyFill="1" applyBorder="1" applyAlignment="1">
      <alignment horizontal="right" vertical="center"/>
    </xf>
    <xf numFmtId="0" fontId="9" fillId="0" borderId="5" xfId="0" applyFont="1" applyBorder="1" applyAlignment="1">
      <alignment horizontal="right" vertical="center"/>
    </xf>
    <xf numFmtId="0" fontId="9" fillId="5" borderId="14" xfId="0" applyFont="1" applyFill="1" applyBorder="1" applyAlignment="1">
      <alignment horizontal="right" vertical="center"/>
    </xf>
    <xf numFmtId="0" fontId="9" fillId="82" borderId="14" xfId="0" applyFont="1" applyFill="1" applyBorder="1" applyAlignment="1">
      <alignment horizontal="right" vertical="center"/>
    </xf>
    <xf numFmtId="0" fontId="9" fillId="0" borderId="2" xfId="0" applyFont="1" applyBorder="1" applyAlignment="1">
      <alignment horizontal="left" vertical="center"/>
    </xf>
    <xf numFmtId="0" fontId="9" fillId="46" borderId="2" xfId="0" applyFont="1" applyFill="1" applyBorder="1" applyAlignment="1">
      <alignment horizontal="right" vertical="center"/>
    </xf>
    <xf numFmtId="0" fontId="9" fillId="63" borderId="2" xfId="0" applyFont="1" applyFill="1" applyBorder="1" applyAlignment="1">
      <alignment horizontal="right" vertical="center"/>
    </xf>
    <xf numFmtId="0" fontId="9" fillId="88" borderId="2" xfId="0" applyFont="1" applyFill="1" applyBorder="1" applyAlignment="1">
      <alignment horizontal="right" vertical="center"/>
    </xf>
    <xf numFmtId="3" fontId="9" fillId="94" borderId="2" xfId="0" applyNumberFormat="1" applyFont="1" applyFill="1" applyBorder="1" applyAlignment="1">
      <alignment horizontal="right" vertical="center"/>
    </xf>
    <xf numFmtId="3" fontId="9" fillId="3" borderId="2" xfId="0" applyNumberFormat="1" applyFont="1" applyFill="1" applyBorder="1" applyAlignment="1">
      <alignment horizontal="right" vertical="center"/>
    </xf>
    <xf numFmtId="0" fontId="8" fillId="80" borderId="2" xfId="0" applyFont="1" applyFill="1" applyBorder="1" applyAlignment="1">
      <alignment horizontal="left" vertical="center" wrapText="1"/>
    </xf>
    <xf numFmtId="3" fontId="9" fillId="0" borderId="2" xfId="0" applyNumberFormat="1" applyFont="1" applyBorder="1" applyAlignment="1">
      <alignment horizontal="right" vertical="center"/>
    </xf>
    <xf numFmtId="0" fontId="8" fillId="106" borderId="2" xfId="0" applyFont="1" applyFill="1" applyBorder="1" applyAlignment="1">
      <alignment vertical="center" wrapText="1"/>
    </xf>
    <xf numFmtId="0" fontId="8" fillId="45" borderId="2" xfId="0" applyFont="1" applyFill="1" applyBorder="1" applyAlignment="1">
      <alignment vertical="center" wrapText="1"/>
    </xf>
    <xf numFmtId="0" fontId="9" fillId="27" borderId="2" xfId="0" applyFont="1" applyFill="1" applyBorder="1" applyAlignment="1">
      <alignment horizontal="right" vertical="center"/>
    </xf>
    <xf numFmtId="0" fontId="9" fillId="27" borderId="2" xfId="0" applyFont="1" applyFill="1" applyBorder="1" applyAlignment="1">
      <alignment vertical="center"/>
    </xf>
    <xf numFmtId="0" fontId="9" fillId="27" borderId="2" xfId="0" applyFont="1" applyFill="1" applyBorder="1"/>
    <xf numFmtId="0" fontId="9" fillId="83" borderId="2" xfId="0" applyFont="1" applyFill="1" applyBorder="1"/>
    <xf numFmtId="0" fontId="9" fillId="10" borderId="2" xfId="0" applyFont="1" applyFill="1" applyBorder="1"/>
    <xf numFmtId="0" fontId="9" fillId="81" borderId="2" xfId="0" applyFont="1" applyFill="1" applyBorder="1"/>
    <xf numFmtId="0" fontId="9" fillId="22" borderId="2" xfId="0" applyFont="1" applyFill="1" applyBorder="1" applyAlignment="1">
      <alignment vertical="center"/>
    </xf>
    <xf numFmtId="0" fontId="9" fillId="22" borderId="2" xfId="0" applyFont="1" applyFill="1" applyBorder="1" applyAlignment="1">
      <alignment horizontal="right" vertical="center"/>
    </xf>
    <xf numFmtId="0" fontId="9" fillId="44" borderId="2" xfId="0" applyFont="1" applyFill="1" applyBorder="1"/>
    <xf numFmtId="0" fontId="9" fillId="22" borderId="2" xfId="0" applyFont="1" applyFill="1" applyBorder="1"/>
    <xf numFmtId="0" fontId="9" fillId="20" borderId="2" xfId="0" applyFont="1" applyFill="1" applyBorder="1" applyAlignment="1">
      <alignment vertical="center"/>
    </xf>
    <xf numFmtId="0" fontId="9" fillId="35" borderId="2" xfId="0" applyFont="1" applyFill="1" applyBorder="1" applyAlignment="1">
      <alignment horizontal="right" vertical="center"/>
    </xf>
    <xf numFmtId="0" fontId="8" fillId="0" borderId="9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8" fillId="38" borderId="2" xfId="0" applyFont="1" applyFill="1" applyBorder="1" applyAlignment="1">
      <alignment vertical="center"/>
    </xf>
    <xf numFmtId="0" fontId="9" fillId="38" borderId="2" xfId="0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8" fillId="38" borderId="9" xfId="0" applyFont="1" applyFill="1" applyBorder="1" applyAlignment="1">
      <alignment vertical="center"/>
    </xf>
    <xf numFmtId="0" fontId="27" fillId="0" borderId="3" xfId="0" applyFont="1" applyFill="1" applyBorder="1" applyAlignment="1">
      <alignment vertical="center" wrapText="1"/>
    </xf>
    <xf numFmtId="0" fontId="8" fillId="98" borderId="2" xfId="0" applyFont="1" applyFill="1" applyBorder="1" applyAlignment="1">
      <alignment horizontal="left" vertical="center" wrapText="1"/>
    </xf>
    <xf numFmtId="0" fontId="9" fillId="63" borderId="2" xfId="0" applyFont="1" applyFill="1" applyBorder="1" applyAlignment="1">
      <alignment vertical="center"/>
    </xf>
    <xf numFmtId="0" fontId="10" fillId="63" borderId="2" xfId="0" applyFont="1" applyFill="1" applyBorder="1" applyAlignment="1">
      <alignment vertical="center"/>
    </xf>
    <xf numFmtId="0" fontId="8" fillId="63" borderId="2" xfId="0" applyFont="1" applyFill="1" applyBorder="1" applyAlignment="1">
      <alignment vertical="center"/>
    </xf>
    <xf numFmtId="0" fontId="10" fillId="38" borderId="2" xfId="0" applyFont="1" applyFill="1" applyBorder="1" applyAlignment="1">
      <alignment vertical="center"/>
    </xf>
    <xf numFmtId="0" fontId="33" fillId="81" borderId="0" xfId="0" applyFont="1" applyFill="1"/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66FF66"/>
      <color rgb="FFFF66FF"/>
      <color rgb="FFFF3300"/>
      <color rgb="FFFAD0F7"/>
      <color rgb="FF4FF3F7"/>
      <color rgb="FFFDB5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PE25 - Marque / Ventes TTC totales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'PE26 synthèse'!$Q$9:$Q$24</c:f>
              <c:strCache>
                <c:ptCount val="16"/>
                <c:pt idx="0">
                  <c:v>0</c:v>
                </c:pt>
                <c:pt idx="1">
                  <c:v>PE26 BELLEROSE</c:v>
                </c:pt>
                <c:pt idx="2">
                  <c:v>PE26 CAMPOMAGGI</c:v>
                </c:pt>
                <c:pt idx="3">
                  <c:v>PE26 DIEGA</c:v>
                </c:pt>
                <c:pt idx="4">
                  <c:v>PE26 FLOOR</c:v>
                </c:pt>
                <c:pt idx="5">
                  <c:v>0</c:v>
                </c:pt>
                <c:pt idx="6">
                  <c:v>PE26 MALIPARMI</c:v>
                </c:pt>
                <c:pt idx="7">
                  <c:v>PE26 NIU</c:v>
                </c:pt>
                <c:pt idx="8">
                  <c:v>0</c:v>
                </c:pt>
                <c:pt idx="9">
                  <c:v>0</c:v>
                </c:pt>
                <c:pt idx="10">
                  <c:v>PE26 POST &amp; CO</c:v>
                </c:pt>
                <c:pt idx="11">
                  <c:v>PE26 SEVEN</c:v>
                </c:pt>
                <c:pt idx="12">
                  <c:v>0</c:v>
                </c:pt>
                <c:pt idx="13">
                  <c:v>PE26 ZENGGI</c:v>
                </c:pt>
                <c:pt idx="14">
                  <c:v>0</c:v>
                </c:pt>
                <c:pt idx="15">
                  <c:v>0</c:v>
                </c:pt>
              </c:strCache>
            </c:strRef>
          </c:cat>
          <c:val>
            <c:numRef>
              <c:f>'PE26 synthèse'!$R$9:$R$24</c:f>
              <c:numCache>
                <c:formatCode>0.00%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0.51751690227412417</c:v>
                </c:pt>
                <c:pt idx="11">
                  <c:v>0.48248309772587583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68C-4F2A-8059-A0C190346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9658980"/>
        <c:axId val="1016333419"/>
      </c:barChart>
      <c:catAx>
        <c:axId val="11696589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016333419"/>
        <c:crosses val="autoZero"/>
        <c:auto val="1"/>
        <c:lblAlgn val="ctr"/>
        <c:lblOffset val="100"/>
        <c:noMultiLvlLbl val="1"/>
      </c:catAx>
      <c:valAx>
        <c:axId val="101633341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16965898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H24 - Marque / Ventes TTC totales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'H24 synthèse'!$Q$9:$Q$23</c:f>
              <c:strCache>
                <c:ptCount val="15"/>
                <c:pt idx="0">
                  <c:v>H24 - ANTHOLOGY</c:v>
                </c:pt>
                <c:pt idx="1">
                  <c:v>H24 - BASH</c:v>
                </c:pt>
                <c:pt idx="2">
                  <c:v>H24 - BELLEROSE</c:v>
                </c:pt>
                <c:pt idx="3">
                  <c:v>H24 - CAMPOMAGGI</c:v>
                </c:pt>
                <c:pt idx="4">
                  <c:v>H24 - DIEGA</c:v>
                </c:pt>
                <c:pt idx="5">
                  <c:v>H24 - FLOOR</c:v>
                </c:pt>
                <c:pt idx="6">
                  <c:v>H24 - L BRAS</c:v>
                </c:pt>
                <c:pt idx="7">
                  <c:v>H24 - MALIPARMI (&gt; )</c:v>
                </c:pt>
                <c:pt idx="8">
                  <c:v>H24 - OTTOD'AME</c:v>
                </c:pt>
                <c:pt idx="9">
                  <c:v>H24 - PARIENTE</c:v>
                </c:pt>
                <c:pt idx="10">
                  <c:v>H24 - POMANDERE</c:v>
                </c:pt>
                <c:pt idx="11">
                  <c:v>H24 - POST &amp; CO</c:v>
                </c:pt>
                <c:pt idx="12">
                  <c:v>H24 - SEVEN</c:v>
                </c:pt>
                <c:pt idx="13">
                  <c:v>H24 - THE NEW SOCIETY</c:v>
                </c:pt>
                <c:pt idx="14">
                  <c:v>H24 - V de VINSTER</c:v>
                </c:pt>
              </c:strCache>
            </c:strRef>
          </c:cat>
          <c:val>
            <c:numRef>
              <c:f>'H24 synthèse'!$R$9:$R$23</c:f>
              <c:numCache>
                <c:formatCode>0.00%</c:formatCode>
                <c:ptCount val="15"/>
                <c:pt idx="0">
                  <c:v>4.0436337342319183E-2</c:v>
                </c:pt>
                <c:pt idx="1">
                  <c:v>0.16611211225913602</c:v>
                </c:pt>
                <c:pt idx="2">
                  <c:v>0.13966862314214859</c:v>
                </c:pt>
                <c:pt idx="3">
                  <c:v>4.1351493342522555E-2</c:v>
                </c:pt>
                <c:pt idx="4">
                  <c:v>8.6815539574847903E-2</c:v>
                </c:pt>
                <c:pt idx="5">
                  <c:v>3.3544421785232093E-2</c:v>
                </c:pt>
                <c:pt idx="6">
                  <c:v>9.4718646021048583E-2</c:v>
                </c:pt>
                <c:pt idx="7">
                  <c:v>0.12007750580446166</c:v>
                </c:pt>
                <c:pt idx="8">
                  <c:v>4.6706850677045969E-2</c:v>
                </c:pt>
                <c:pt idx="9">
                  <c:v>2.3155706449590158E-2</c:v>
                </c:pt>
                <c:pt idx="10">
                  <c:v>0</c:v>
                </c:pt>
                <c:pt idx="11">
                  <c:v>9.2927877798428416E-3</c:v>
                </c:pt>
                <c:pt idx="12">
                  <c:v>0.11677277580372729</c:v>
                </c:pt>
                <c:pt idx="13">
                  <c:v>1.6710070670380016E-2</c:v>
                </c:pt>
                <c:pt idx="14">
                  <c:v>6.4637129347697136E-2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E67-4456-89DF-0A29606DF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872190"/>
        <c:axId val="891586242"/>
      </c:barChart>
      <c:catAx>
        <c:axId val="93587219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891586242"/>
        <c:crosses val="autoZero"/>
        <c:auto val="1"/>
        <c:lblAlgn val="ctr"/>
        <c:lblOffset val="100"/>
        <c:noMultiLvlLbl val="1"/>
      </c:catAx>
      <c:valAx>
        <c:axId val="89158624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93587219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H24 - VENTES HT / ACHATS HT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'H24 synthèse'!$Q$29:$Q$42</c:f>
              <c:strCache>
                <c:ptCount val="14"/>
                <c:pt idx="0">
                  <c:v>H24 - ANTHOLOGY</c:v>
                </c:pt>
                <c:pt idx="1">
                  <c:v>H24 - BASH</c:v>
                </c:pt>
                <c:pt idx="2">
                  <c:v>H24 - BELLEROSE</c:v>
                </c:pt>
                <c:pt idx="3">
                  <c:v>H24 - CAMPOMAGGI</c:v>
                </c:pt>
                <c:pt idx="4">
                  <c:v>H24 - DIEGA</c:v>
                </c:pt>
                <c:pt idx="5">
                  <c:v>H24 - L BRAS</c:v>
                </c:pt>
                <c:pt idx="6">
                  <c:v>H24 - MALIPARMI (&gt; )</c:v>
                </c:pt>
                <c:pt idx="7">
                  <c:v>H24 - OTTOD'AME</c:v>
                </c:pt>
                <c:pt idx="8">
                  <c:v>H24 - POMANDERE</c:v>
                </c:pt>
                <c:pt idx="9">
                  <c:v>H24 - POST &amp; CO</c:v>
                </c:pt>
                <c:pt idx="10">
                  <c:v>H24 - SEVEN</c:v>
                </c:pt>
                <c:pt idx="11">
                  <c:v>H24 - THE NEW SOCIETY</c:v>
                </c:pt>
                <c:pt idx="12">
                  <c:v>#REF!</c:v>
                </c:pt>
                <c:pt idx="13">
                  <c:v>H24 - V de VINSTER</c:v>
                </c:pt>
              </c:strCache>
            </c:strRef>
          </c:cat>
          <c:val>
            <c:numRef>
              <c:f>'H24 synthèse'!$R$29:$R$42</c:f>
              <c:numCache>
                <c:formatCode>0.00%</c:formatCode>
                <c:ptCount val="14"/>
                <c:pt idx="0">
                  <c:v>0.91620879120879117</c:v>
                </c:pt>
                <c:pt idx="1">
                  <c:v>0.93952753285642987</c:v>
                </c:pt>
                <c:pt idx="2">
                  <c:v>1</c:v>
                </c:pt>
                <c:pt idx="3">
                  <c:v>0.92426525998492837</c:v>
                </c:pt>
                <c:pt idx="4">
                  <c:v>0.93818945893888983</c:v>
                </c:pt>
                <c:pt idx="5">
                  <c:v>0.93930057002002776</c:v>
                </c:pt>
                <c:pt idx="6">
                  <c:v>0.89156058462989152</c:v>
                </c:pt>
                <c:pt idx="7">
                  <c:v>0.81874822996318319</c:v>
                </c:pt>
                <c:pt idx="8">
                  <c:v>0</c:v>
                </c:pt>
                <c:pt idx="9">
                  <c:v>0.41666666666666669</c:v>
                </c:pt>
                <c:pt idx="10">
                  <c:v>0.90516359918200406</c:v>
                </c:pt>
                <c:pt idx="11">
                  <c:v>1</c:v>
                </c:pt>
                <c:pt idx="12">
                  <c:v>0</c:v>
                </c:pt>
                <c:pt idx="13">
                  <c:v>0.74089817039364259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76-460A-A97C-C322732BE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002341"/>
        <c:axId val="252879806"/>
      </c:barChart>
      <c:catAx>
        <c:axId val="16900234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52879806"/>
        <c:crosses val="autoZero"/>
        <c:auto val="1"/>
        <c:lblAlgn val="ctr"/>
        <c:lblOffset val="100"/>
        <c:noMultiLvlLbl val="1"/>
      </c:catAx>
      <c:valAx>
        <c:axId val="25287980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69002341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fr-FR" sz="1400" b="0" i="0">
                <a:solidFill>
                  <a:srgbClr val="757575"/>
                </a:solidFill>
                <a:latin typeface="+mn-lt"/>
              </a:rPr>
              <a:t>PE24 / MARQUES - REPARTITION VENTES TTC TOTALES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'H24 synthèse'!$A$47:$A$64</c:f>
              <c:strCache>
                <c:ptCount val="15"/>
                <c:pt idx="0">
                  <c:v>H24 - MALIPARMI</c:v>
                </c:pt>
                <c:pt idx="1">
                  <c:v>H24 - BELLEROSE</c:v>
                </c:pt>
                <c:pt idx="2">
                  <c:v>H24 - POMANDERE</c:v>
                </c:pt>
                <c:pt idx="3">
                  <c:v>H24 - BASH</c:v>
                </c:pt>
                <c:pt idx="4">
                  <c:v>H24 - DIEGA</c:v>
                </c:pt>
                <c:pt idx="5">
                  <c:v>H24 - L BRAS</c:v>
                </c:pt>
                <c:pt idx="6">
                  <c:v>H24 - SEVEN</c:v>
                </c:pt>
                <c:pt idx="7">
                  <c:v>H24 - OTTOD'AME</c:v>
                </c:pt>
                <c:pt idx="8">
                  <c:v>H24 - UNIVERSEL</c:v>
                </c:pt>
                <c:pt idx="9">
                  <c:v>H24 - THE NEW SOCIETY</c:v>
                </c:pt>
                <c:pt idx="10">
                  <c:v>H24 - ANTHOLOGY</c:v>
                </c:pt>
                <c:pt idx="11">
                  <c:v>H24 - V de VINSTER</c:v>
                </c:pt>
                <c:pt idx="12">
                  <c:v>H24 - ATTIC &amp; BARN</c:v>
                </c:pt>
                <c:pt idx="13">
                  <c:v>H24 - CAMPOMAGGI</c:v>
                </c:pt>
                <c:pt idx="14">
                  <c:v>H24 - POST &amp; CO</c:v>
                </c:pt>
              </c:strCache>
            </c:strRef>
          </c:cat>
          <c:val>
            <c:numRef>
              <c:f>'H24 synthèse'!$B$47:$B$64</c:f>
              <c:numCache>
                <c:formatCode>0.00%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9C01-42A2-B77D-AEB964665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204287"/>
        <c:axId val="1694558506"/>
      </c:barChart>
      <c:catAx>
        <c:axId val="1972042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694558506"/>
        <c:crosses val="autoZero"/>
        <c:auto val="1"/>
        <c:lblAlgn val="ctr"/>
        <c:lblOffset val="100"/>
        <c:noMultiLvlLbl val="1"/>
      </c:catAx>
      <c:valAx>
        <c:axId val="1694558506"/>
        <c:scaling>
          <c:orientation val="minMax"/>
        </c:scaling>
        <c:delete val="0"/>
        <c:axPos val="l"/>
        <c:numFmt formatCode="0.00%" sourceLinked="1"/>
        <c:majorTickMark val="cross"/>
        <c:minorTickMark val="cross"/>
        <c:tickLblPos val="nextTo"/>
        <c:spPr>
          <a:ln>
            <a:noFill/>
          </a:ln>
        </c:spPr>
        <c:crossAx val="197204287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PE24 - Marque / Ventes TTC totales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'PE24 synthèse'!$Q$9:$Q$23</c:f>
              <c:strCache>
                <c:ptCount val="15"/>
                <c:pt idx="0">
                  <c:v>PE24 - ANTHOLOGY</c:v>
                </c:pt>
                <c:pt idx="1">
                  <c:v>PE24 - ATTIC &amp; BARN (dépôt vente)</c:v>
                </c:pt>
                <c:pt idx="2">
                  <c:v>PE24 - BASH</c:v>
                </c:pt>
                <c:pt idx="3">
                  <c:v>PE24 - BELLEROSE</c:v>
                </c:pt>
                <c:pt idx="4">
                  <c:v>PE24 - CAMPOMAGGI</c:v>
                </c:pt>
                <c:pt idx="5">
                  <c:v>PE24 - DIEGA</c:v>
                </c:pt>
                <c:pt idx="6">
                  <c:v>PE24 - L BRAS</c:v>
                </c:pt>
                <c:pt idx="7">
                  <c:v>PE24 - MALIPARMI (&gt; retours invendus)</c:v>
                </c:pt>
                <c:pt idx="8">
                  <c:v>PE24 - OTTOD'AME</c:v>
                </c:pt>
                <c:pt idx="9">
                  <c:v>PE24 - POMANDERE</c:v>
                </c:pt>
                <c:pt idx="10">
                  <c:v>PE24 - POST &amp; CO</c:v>
                </c:pt>
                <c:pt idx="11">
                  <c:v>PE24 - SEVEN</c:v>
                </c:pt>
                <c:pt idx="12">
                  <c:v>PE24 - THE NEW SOCIETY</c:v>
                </c:pt>
                <c:pt idx="13">
                  <c:v>PE24 - UNIVERSEL</c:v>
                </c:pt>
                <c:pt idx="14">
                  <c:v>PE24 - V de VINSTER</c:v>
                </c:pt>
              </c:strCache>
            </c:strRef>
          </c:cat>
          <c:val>
            <c:numRef>
              <c:f>'PE24 synthèse'!$R$9:$R$23</c:f>
              <c:numCache>
                <c:formatCode>0.00%</c:formatCode>
                <c:ptCount val="15"/>
                <c:pt idx="0">
                  <c:v>2.8289975223937489E-2</c:v>
                </c:pt>
                <c:pt idx="1">
                  <c:v>0</c:v>
                </c:pt>
                <c:pt idx="2">
                  <c:v>0.10910996760053364</c:v>
                </c:pt>
                <c:pt idx="3">
                  <c:v>9.3303316180674667E-2</c:v>
                </c:pt>
                <c:pt idx="4">
                  <c:v>2.3453878406708595E-2</c:v>
                </c:pt>
                <c:pt idx="5">
                  <c:v>6.6883457213645886E-2</c:v>
                </c:pt>
                <c:pt idx="6">
                  <c:v>6.482672638333016E-2</c:v>
                </c:pt>
                <c:pt idx="7">
                  <c:v>0.22902769836732101</c:v>
                </c:pt>
                <c:pt idx="8">
                  <c:v>8.3031573597611333E-2</c:v>
                </c:pt>
                <c:pt idx="9">
                  <c:v>9.0253954640747092E-2</c:v>
                </c:pt>
                <c:pt idx="10">
                  <c:v>7.5797280985960228E-3</c:v>
                </c:pt>
                <c:pt idx="11">
                  <c:v>8.8082078648116388E-2</c:v>
                </c:pt>
                <c:pt idx="12">
                  <c:v>3.5385299536242934E-2</c:v>
                </c:pt>
                <c:pt idx="13">
                  <c:v>3.5353535353535352E-2</c:v>
                </c:pt>
                <c:pt idx="14">
                  <c:v>4.5418810748999429E-2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C09-42BF-A3DC-F5D324603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6792126"/>
        <c:axId val="635945200"/>
      </c:barChart>
      <c:catAx>
        <c:axId val="173679212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635945200"/>
        <c:crosses val="autoZero"/>
        <c:auto val="1"/>
        <c:lblAlgn val="ctr"/>
        <c:lblOffset val="100"/>
        <c:noMultiLvlLbl val="1"/>
      </c:catAx>
      <c:valAx>
        <c:axId val="63594520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73679212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PE24 - VENTES HT / ACHATS HT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'PE24 synthèse'!$Q$29:$Q$43</c:f>
              <c:strCache>
                <c:ptCount val="15"/>
                <c:pt idx="0">
                  <c:v>PE24 - ANTHOLOGY</c:v>
                </c:pt>
                <c:pt idx="1">
                  <c:v>PE24 - ATTIC &amp; BARN (dépôt vente)</c:v>
                </c:pt>
                <c:pt idx="2">
                  <c:v>PE24 - BASH</c:v>
                </c:pt>
                <c:pt idx="3">
                  <c:v>PE24 - BELLEROSE</c:v>
                </c:pt>
                <c:pt idx="4">
                  <c:v>PE24 - CAMPOMAGGI</c:v>
                </c:pt>
                <c:pt idx="5">
                  <c:v>PE24 - DIEGA</c:v>
                </c:pt>
                <c:pt idx="6">
                  <c:v>PE24 - L BRAS</c:v>
                </c:pt>
                <c:pt idx="7">
                  <c:v>PE24 - MALIPARMI (&gt; retours invendus)</c:v>
                </c:pt>
                <c:pt idx="8">
                  <c:v>PE24 - OTTOD'AME</c:v>
                </c:pt>
                <c:pt idx="9">
                  <c:v>PE24 - POMANDERE</c:v>
                </c:pt>
                <c:pt idx="10">
                  <c:v>PE24 - POST &amp; CO</c:v>
                </c:pt>
                <c:pt idx="11">
                  <c:v>PE24 - SEVEN</c:v>
                </c:pt>
                <c:pt idx="12">
                  <c:v>PE24 - THE NEW SOCIETY</c:v>
                </c:pt>
                <c:pt idx="13">
                  <c:v>PE24 - UNIVERSEL</c:v>
                </c:pt>
                <c:pt idx="14">
                  <c:v>PE24 - V de VINSTER</c:v>
                </c:pt>
              </c:strCache>
            </c:strRef>
          </c:cat>
          <c:val>
            <c:numRef>
              <c:f>'PE24 synthèse'!$R$29:$R$43</c:f>
              <c:numCache>
                <c:formatCode>0.00%</c:formatCode>
                <c:ptCount val="15"/>
                <c:pt idx="0">
                  <c:v>0.96258992805755395</c:v>
                </c:pt>
                <c:pt idx="1">
                  <c:v>0</c:v>
                </c:pt>
                <c:pt idx="2">
                  <c:v>0.90238925261457359</c:v>
                </c:pt>
                <c:pt idx="3">
                  <c:v>0.99145089071032411</c:v>
                </c:pt>
                <c:pt idx="4">
                  <c:v>1</c:v>
                </c:pt>
                <c:pt idx="5">
                  <c:v>0.95744680851063835</c:v>
                </c:pt>
                <c:pt idx="6">
                  <c:v>0.94562226897556234</c:v>
                </c:pt>
                <c:pt idx="7">
                  <c:v>0.95573375359228696</c:v>
                </c:pt>
                <c:pt idx="8">
                  <c:v>0.88909574468085106</c:v>
                </c:pt>
                <c:pt idx="9">
                  <c:v>0.95087387812942847</c:v>
                </c:pt>
                <c:pt idx="10">
                  <c:v>0.64183673469387759</c:v>
                </c:pt>
                <c:pt idx="11">
                  <c:v>0.9340014666340748</c:v>
                </c:pt>
                <c:pt idx="12">
                  <c:v>0.9326380869263704</c:v>
                </c:pt>
                <c:pt idx="13">
                  <c:v>0.92992796332678451</c:v>
                </c:pt>
                <c:pt idx="14">
                  <c:v>0.90845070422535212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474-43D9-99CD-19AAC7FCD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269272"/>
        <c:axId val="585005378"/>
      </c:barChart>
      <c:catAx>
        <c:axId val="324269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585005378"/>
        <c:crosses val="autoZero"/>
        <c:auto val="1"/>
        <c:lblAlgn val="ctr"/>
        <c:lblOffset val="100"/>
        <c:noMultiLvlLbl val="1"/>
      </c:catAx>
      <c:valAx>
        <c:axId val="58500537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32426927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fr-FR" sz="1400" b="0" i="0">
                <a:solidFill>
                  <a:srgbClr val="757575"/>
                </a:solidFill>
                <a:latin typeface="+mn-lt"/>
              </a:rPr>
              <a:t>PE24 / MARQUES - REPARTITION VENTES TTC TOTALES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'PE24 synthèse'!$A$48:$A$65</c:f>
              <c:strCache>
                <c:ptCount val="15"/>
                <c:pt idx="0">
                  <c:v>PE24 - MALIPARMI</c:v>
                </c:pt>
                <c:pt idx="1">
                  <c:v>PE24 - BELLEROSE</c:v>
                </c:pt>
                <c:pt idx="2">
                  <c:v>PE24 - POMANDERE</c:v>
                </c:pt>
                <c:pt idx="3">
                  <c:v>PE24 - BASH</c:v>
                </c:pt>
                <c:pt idx="4">
                  <c:v>PE24 - DIEGA</c:v>
                </c:pt>
                <c:pt idx="5">
                  <c:v>PE24 - L BRAS</c:v>
                </c:pt>
                <c:pt idx="6">
                  <c:v>PE24 - SEVEN</c:v>
                </c:pt>
                <c:pt idx="7">
                  <c:v>PE24 - OTTOD'AME</c:v>
                </c:pt>
                <c:pt idx="8">
                  <c:v>PE24 - UNIVERSEL</c:v>
                </c:pt>
                <c:pt idx="9">
                  <c:v>PE24 - THE NEW SOCIETY</c:v>
                </c:pt>
                <c:pt idx="10">
                  <c:v>PE24 - ANTHOLOGY</c:v>
                </c:pt>
                <c:pt idx="11">
                  <c:v>PE24 - V de VINSTER</c:v>
                </c:pt>
                <c:pt idx="12">
                  <c:v>PE24 - ATTIC &amp; BARN</c:v>
                </c:pt>
                <c:pt idx="13">
                  <c:v>PE24 - CAMPOMAGGI</c:v>
                </c:pt>
                <c:pt idx="14">
                  <c:v>PE24 - POST &amp; CO</c:v>
                </c:pt>
              </c:strCache>
            </c:strRef>
          </c:cat>
          <c:val>
            <c:numRef>
              <c:f>'PE24 synthèse'!$B$48:$B$65</c:f>
              <c:numCache>
                <c:formatCode>0.00%</c:formatCode>
                <c:ptCount val="18"/>
                <c:pt idx="0">
                  <c:v>0.23041121715564983</c:v>
                </c:pt>
                <c:pt idx="1">
                  <c:v>0.13201366796276659</c:v>
                </c:pt>
                <c:pt idx="2">
                  <c:v>9.3578414045010022E-2</c:v>
                </c:pt>
                <c:pt idx="3">
                  <c:v>8.1359726640744673E-2</c:v>
                </c:pt>
                <c:pt idx="4">
                  <c:v>7.6681984211146456E-2</c:v>
                </c:pt>
                <c:pt idx="5">
                  <c:v>7.4054436196535872E-2</c:v>
                </c:pt>
                <c:pt idx="6">
                  <c:v>7.3477082596912921E-2</c:v>
                </c:pt>
                <c:pt idx="7">
                  <c:v>6.6006833981383295E-2</c:v>
                </c:pt>
                <c:pt idx="8">
                  <c:v>3.6679627665841874E-2</c:v>
                </c:pt>
                <c:pt idx="9">
                  <c:v>3.3144809708966654E-2</c:v>
                </c:pt>
                <c:pt idx="10">
                  <c:v>2.591021562389537E-2</c:v>
                </c:pt>
                <c:pt idx="11">
                  <c:v>2.4284199363732769E-2</c:v>
                </c:pt>
                <c:pt idx="12">
                  <c:v>2.2929185813597267E-2</c:v>
                </c:pt>
                <c:pt idx="13">
                  <c:v>1.9618239660657476E-2</c:v>
                </c:pt>
                <c:pt idx="14">
                  <c:v>9.8503593731589494E-3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1D2-4AE2-BFA0-E2DFCC998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4131465"/>
        <c:axId val="409889507"/>
      </c:barChart>
      <c:catAx>
        <c:axId val="180413146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409889507"/>
        <c:crosses val="autoZero"/>
        <c:auto val="1"/>
        <c:lblAlgn val="ctr"/>
        <c:lblOffset val="100"/>
        <c:noMultiLvlLbl val="1"/>
      </c:catAx>
      <c:valAx>
        <c:axId val="40988950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804131465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H23 - Marque / Ventes TTC totales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'H23 synthèse'!$M$9:$M$20</c:f>
              <c:strCache>
                <c:ptCount val="12"/>
                <c:pt idx="0">
                  <c:v>H23 - BASH</c:v>
                </c:pt>
                <c:pt idx="1">
                  <c:v>H23 - BELLEROSE</c:v>
                </c:pt>
                <c:pt idx="2">
                  <c:v>H23 - CAMPOMAGGI</c:v>
                </c:pt>
                <c:pt idx="3">
                  <c:v>H23 - DIEGA</c:v>
                </c:pt>
                <c:pt idx="4">
                  <c:v>H23 - L BRAS</c:v>
                </c:pt>
                <c:pt idx="5">
                  <c:v>H23 - MALIPARMI</c:v>
                </c:pt>
                <c:pt idx="6">
                  <c:v>H23 - OTTOD'AME</c:v>
                </c:pt>
                <c:pt idx="7">
                  <c:v>H23 - POMANDERE</c:v>
                </c:pt>
                <c:pt idx="8">
                  <c:v>H23 - POST &amp; CO</c:v>
                </c:pt>
                <c:pt idx="9">
                  <c:v>H23 - RIVECOUR</c:v>
                </c:pt>
                <c:pt idx="10">
                  <c:v>H23 - SEVEN</c:v>
                </c:pt>
                <c:pt idx="11">
                  <c:v>H23 - V de VINSTER</c:v>
                </c:pt>
              </c:strCache>
            </c:strRef>
          </c:cat>
          <c:val>
            <c:numRef>
              <c:f>'H23 synthèse'!$N$9:$N$20</c:f>
              <c:numCache>
                <c:formatCode>0.00%</c:formatCode>
                <c:ptCount val="12"/>
                <c:pt idx="0">
                  <c:v>0.16232237406609046</c:v>
                </c:pt>
                <c:pt idx="1">
                  <c:v>0.10529895569554025</c:v>
                </c:pt>
                <c:pt idx="2">
                  <c:v>4.5748487955967601E-2</c:v>
                </c:pt>
                <c:pt idx="3">
                  <c:v>8.3052550070108616E-2</c:v>
                </c:pt>
                <c:pt idx="4">
                  <c:v>7.4733691898792462E-2</c:v>
                </c:pt>
                <c:pt idx="5">
                  <c:v>9.2114350291944827E-2</c:v>
                </c:pt>
                <c:pt idx="6">
                  <c:v>8.1472490216185675E-2</c:v>
                </c:pt>
                <c:pt idx="7">
                  <c:v>9.680220999100099E-2</c:v>
                </c:pt>
                <c:pt idx="9">
                  <c:v>2.3355586714940459E-2</c:v>
                </c:pt>
                <c:pt idx="10">
                  <c:v>0.15303559843458972</c:v>
                </c:pt>
                <c:pt idx="11">
                  <c:v>5.8912165414477954E-2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4DC-4E93-B2D0-C9471E7B1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4427187"/>
        <c:axId val="1796011734"/>
      </c:barChart>
      <c:catAx>
        <c:axId val="18544271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796011734"/>
        <c:crosses val="autoZero"/>
        <c:auto val="1"/>
        <c:lblAlgn val="ctr"/>
        <c:lblOffset val="100"/>
        <c:noMultiLvlLbl val="1"/>
      </c:catAx>
      <c:valAx>
        <c:axId val="179601173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854427187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H23 - VENTES HT / ACHATS HT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'H23 synthèse'!$M$26:$M$36</c:f>
              <c:strCache>
                <c:ptCount val="11"/>
                <c:pt idx="0">
                  <c:v>H23 - BASH</c:v>
                </c:pt>
                <c:pt idx="1">
                  <c:v>H23 - BELLEROSE</c:v>
                </c:pt>
                <c:pt idx="2">
                  <c:v>H23 - CAMPOMAGGI</c:v>
                </c:pt>
                <c:pt idx="3">
                  <c:v>H23 - DIEGA</c:v>
                </c:pt>
                <c:pt idx="4">
                  <c:v>H23 - L BRAS</c:v>
                </c:pt>
                <c:pt idx="5">
                  <c:v>H23 - MALIPARMI</c:v>
                </c:pt>
                <c:pt idx="6">
                  <c:v>H23 - OTTOD'AME</c:v>
                </c:pt>
                <c:pt idx="7">
                  <c:v>H23 - POMANDERE</c:v>
                </c:pt>
                <c:pt idx="8">
                  <c:v>H23 - RIVECOUR</c:v>
                </c:pt>
                <c:pt idx="9">
                  <c:v>H23 - SEVEN</c:v>
                </c:pt>
                <c:pt idx="10">
                  <c:v>H23 - V de VINSTER</c:v>
                </c:pt>
              </c:strCache>
            </c:strRef>
          </c:cat>
          <c:val>
            <c:numRef>
              <c:f>'H23 synthèse'!$N$26:$N$36</c:f>
              <c:numCache>
                <c:formatCode>0.00%</c:formatCode>
                <c:ptCount val="11"/>
                <c:pt idx="0">
                  <c:v>0.98531729572791371</c:v>
                </c:pt>
                <c:pt idx="1">
                  <c:v>0.99306671504846822</c:v>
                </c:pt>
                <c:pt idx="2">
                  <c:v>1</c:v>
                </c:pt>
                <c:pt idx="3">
                  <c:v>0.93506493506493504</c:v>
                </c:pt>
                <c:pt idx="4">
                  <c:v>0.91160014919806043</c:v>
                </c:pt>
                <c:pt idx="5">
                  <c:v>1</c:v>
                </c:pt>
                <c:pt idx="6">
                  <c:v>0.94963489983149219</c:v>
                </c:pt>
                <c:pt idx="7">
                  <c:v>0.99002914557447463</c:v>
                </c:pt>
                <c:pt idx="8">
                  <c:v>1</c:v>
                </c:pt>
                <c:pt idx="9">
                  <c:v>0.97561214495592552</c:v>
                </c:pt>
                <c:pt idx="10">
                  <c:v>0.98262032085561501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BE0-4B37-AFA9-AC778C44D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6038323"/>
        <c:axId val="1245816302"/>
      </c:barChart>
      <c:catAx>
        <c:axId val="182603832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245816302"/>
        <c:crosses val="autoZero"/>
        <c:auto val="1"/>
        <c:lblAlgn val="ctr"/>
        <c:lblOffset val="100"/>
        <c:noMultiLvlLbl val="1"/>
      </c:catAx>
      <c:valAx>
        <c:axId val="124581630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826038323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PE23 - Marque / Ventes TTC totales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'PE23 synthèse'!$M$9:$M$26</c:f>
              <c:strCache>
                <c:ptCount val="18"/>
                <c:pt idx="0">
                  <c:v>PE23 - ATTIC &amp; BARN</c:v>
                </c:pt>
                <c:pt idx="1">
                  <c:v>PE23 - BASH</c:v>
                </c:pt>
                <c:pt idx="2">
                  <c:v>PE23 - BELLEROSE</c:v>
                </c:pt>
                <c:pt idx="3">
                  <c:v>PE23 - CAMPOMAGGI</c:v>
                </c:pt>
                <c:pt idx="4">
                  <c:v>PE23 - DIEGA</c:v>
                </c:pt>
                <c:pt idx="5">
                  <c:v>PE23 - FAUNE</c:v>
                </c:pt>
                <c:pt idx="6">
                  <c:v>PE23 - L BRAS</c:v>
                </c:pt>
                <c:pt idx="7">
                  <c:v>PE23 - MALIPARMI</c:v>
                </c:pt>
                <c:pt idx="8">
                  <c:v>PE23 - MKT</c:v>
                </c:pt>
                <c:pt idx="9">
                  <c:v>PE23 - OTTOD'AME</c:v>
                </c:pt>
                <c:pt idx="10">
                  <c:v>PE23 - POMANDERE</c:v>
                </c:pt>
                <c:pt idx="11">
                  <c:v>PE23 - POST &amp; CO</c:v>
                </c:pt>
                <c:pt idx="12">
                  <c:v>PE23 - PREMIATA</c:v>
                </c:pt>
                <c:pt idx="13">
                  <c:v>PE23 - RIVECOUR</c:v>
                </c:pt>
                <c:pt idx="14">
                  <c:v>PE23 - SEVEN</c:v>
                </c:pt>
                <c:pt idx="15">
                  <c:v>PE23 - TRUE NY</c:v>
                </c:pt>
                <c:pt idx="16">
                  <c:v>PE23 - VANNERIE D'AILLEURS</c:v>
                </c:pt>
                <c:pt idx="17">
                  <c:v>PE23 - V de VINSTER</c:v>
                </c:pt>
              </c:strCache>
            </c:strRef>
          </c:cat>
          <c:val>
            <c:numRef>
              <c:f>'PE23 synthèse'!$N$9:$N$26</c:f>
              <c:numCache>
                <c:formatCode>0.00%</c:formatCode>
                <c:ptCount val="18"/>
                <c:pt idx="0">
                  <c:v>4.4788612979249298E-2</c:v>
                </c:pt>
                <c:pt idx="1">
                  <c:v>0.12830876013105708</c:v>
                </c:pt>
                <c:pt idx="2">
                  <c:v>8.5937949071679023E-2</c:v>
                </c:pt>
                <c:pt idx="3">
                  <c:v>2.6894004713456342E-2</c:v>
                </c:pt>
                <c:pt idx="4">
                  <c:v>9.1193884002989015E-2</c:v>
                </c:pt>
                <c:pt idx="5">
                  <c:v>0</c:v>
                </c:pt>
                <c:pt idx="6">
                  <c:v>6.6721273782836127E-2</c:v>
                </c:pt>
                <c:pt idx="7">
                  <c:v>0.19581321492211301</c:v>
                </c:pt>
                <c:pt idx="8">
                  <c:v>3.0130913375869404E-2</c:v>
                </c:pt>
                <c:pt idx="9">
                  <c:v>0.10932560211530724</c:v>
                </c:pt>
                <c:pt idx="10">
                  <c:v>4.8693740300051733E-2</c:v>
                </c:pt>
                <c:pt idx="11">
                  <c:v>0</c:v>
                </c:pt>
                <c:pt idx="12">
                  <c:v>1.7186871299649364E-2</c:v>
                </c:pt>
                <c:pt idx="13">
                  <c:v>5.3906564350175316E-2</c:v>
                </c:pt>
                <c:pt idx="14">
                  <c:v>5.5469333793182734E-3</c:v>
                </c:pt>
                <c:pt idx="15">
                  <c:v>3.1050612174512847E-2</c:v>
                </c:pt>
                <c:pt idx="16">
                  <c:v>6.3660401218600905E-3</c:v>
                </c:pt>
                <c:pt idx="17">
                  <c:v>5.8135023279875839E-2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C42-41D8-BD9F-4671A94B1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172604"/>
        <c:axId val="1557382582"/>
      </c:barChart>
      <c:catAx>
        <c:axId val="4741726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557382582"/>
        <c:crosses val="autoZero"/>
        <c:auto val="1"/>
        <c:lblAlgn val="ctr"/>
        <c:lblOffset val="100"/>
        <c:noMultiLvlLbl val="1"/>
      </c:catAx>
      <c:valAx>
        <c:axId val="155738258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47417260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PE23 - VENTES HT / ACHATS HT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'PE23 synthèse'!$M$32:$M$49</c:f>
              <c:strCache>
                <c:ptCount val="18"/>
                <c:pt idx="0">
                  <c:v>PE23 - ATTIC &amp; BARN</c:v>
                </c:pt>
                <c:pt idx="1">
                  <c:v>PE23 - BASH</c:v>
                </c:pt>
                <c:pt idx="2">
                  <c:v>PE23 - BELLEROSE</c:v>
                </c:pt>
                <c:pt idx="3">
                  <c:v>PE23 - CAMPOMAGGI</c:v>
                </c:pt>
                <c:pt idx="4">
                  <c:v>PE23 - DIEGA</c:v>
                </c:pt>
                <c:pt idx="5">
                  <c:v>PE23 - FAUNE</c:v>
                </c:pt>
                <c:pt idx="6">
                  <c:v>PE23 - L BRAS</c:v>
                </c:pt>
                <c:pt idx="7">
                  <c:v>PE23 - MALIPARMI</c:v>
                </c:pt>
                <c:pt idx="8">
                  <c:v>PE23 - MKT</c:v>
                </c:pt>
                <c:pt idx="9">
                  <c:v>PE23 - OTTOD'AME</c:v>
                </c:pt>
                <c:pt idx="10">
                  <c:v>PE23 - POMANDERE</c:v>
                </c:pt>
                <c:pt idx="11">
                  <c:v>PE23 - POST &amp; CO</c:v>
                </c:pt>
                <c:pt idx="12">
                  <c:v>PE23 - PREMIATA</c:v>
                </c:pt>
                <c:pt idx="13">
                  <c:v>PE23 - RIVECOUR</c:v>
                </c:pt>
                <c:pt idx="14">
                  <c:v>PE23 - SEVEN</c:v>
                </c:pt>
                <c:pt idx="15">
                  <c:v>PE23 - TRUE NY</c:v>
                </c:pt>
                <c:pt idx="16">
                  <c:v>PE23 - VANNERIE D'AILLEURS</c:v>
                </c:pt>
                <c:pt idx="17">
                  <c:v>PE23 - V de VINSTER</c:v>
                </c:pt>
              </c:strCache>
            </c:strRef>
          </c:cat>
          <c:val>
            <c:numRef>
              <c:f>'PE23 synthèse'!$N$32:$N$49</c:f>
              <c:numCache>
                <c:formatCode>0.00%</c:formatCode>
                <c:ptCount val="18"/>
                <c:pt idx="0">
                  <c:v>0.89736421725239612</c:v>
                </c:pt>
                <c:pt idx="1">
                  <c:v>0.97945861779853871</c:v>
                </c:pt>
                <c:pt idx="2">
                  <c:v>0.97155523880393657</c:v>
                </c:pt>
                <c:pt idx="3">
                  <c:v>0.93696176369273165</c:v>
                </c:pt>
                <c:pt idx="4">
                  <c:v>0.95327815290786322</c:v>
                </c:pt>
                <c:pt idx="6">
                  <c:v>1</c:v>
                </c:pt>
                <c:pt idx="7">
                  <c:v>0.9766165107767385</c:v>
                </c:pt>
                <c:pt idx="8">
                  <c:v>1</c:v>
                </c:pt>
                <c:pt idx="9">
                  <c:v>0.95322731524789528</c:v>
                </c:pt>
                <c:pt idx="10">
                  <c:v>0.94091580502215655</c:v>
                </c:pt>
                <c:pt idx="12">
                  <c:v>1</c:v>
                </c:pt>
                <c:pt idx="13">
                  <c:v>1</c:v>
                </c:pt>
                <c:pt idx="14">
                  <c:v>0.52352941176470591</c:v>
                </c:pt>
                <c:pt idx="15">
                  <c:v>0.86015981735159819</c:v>
                </c:pt>
                <c:pt idx="16">
                  <c:v>0.94417709335899902</c:v>
                </c:pt>
                <c:pt idx="17">
                  <c:v>0.97860962566844922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0F5-4229-9203-4A08701EF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376791"/>
        <c:axId val="1477957267"/>
      </c:barChart>
      <c:catAx>
        <c:axId val="38737679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477957267"/>
        <c:crosses val="autoZero"/>
        <c:auto val="1"/>
        <c:lblAlgn val="ctr"/>
        <c:lblOffset val="100"/>
        <c:noMultiLvlLbl val="1"/>
      </c:catAx>
      <c:valAx>
        <c:axId val="147795726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387376791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H24 - VENTES HT / ACHATS HT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'PE26 synthèse'!$Q$30:$Q$43</c:f>
              <c:strCache>
                <c:ptCount val="14"/>
                <c:pt idx="0">
                  <c:v>0</c:v>
                </c:pt>
                <c:pt idx="1">
                  <c:v>PE26 BELLEROSE</c:v>
                </c:pt>
                <c:pt idx="2">
                  <c:v>PE26 CAMPOMAGGI</c:v>
                </c:pt>
                <c:pt idx="3">
                  <c:v>PE26 DIEGA</c:v>
                </c:pt>
                <c:pt idx="4">
                  <c:v>PE26 FLOOR</c:v>
                </c:pt>
                <c:pt idx="5">
                  <c:v>PE26 MALIPARMI</c:v>
                </c:pt>
                <c:pt idx="6">
                  <c:v>PE26 NIU</c:v>
                </c:pt>
                <c:pt idx="7">
                  <c:v>0</c:v>
                </c:pt>
                <c:pt idx="8">
                  <c:v>PE26 POST &amp; CO</c:v>
                </c:pt>
                <c:pt idx="9">
                  <c:v>PE26 SEVEN</c:v>
                </c:pt>
                <c:pt idx="10">
                  <c:v>0</c:v>
                </c:pt>
                <c:pt idx="11">
                  <c:v>PE26 ZENGGI</c:v>
                </c:pt>
                <c:pt idx="12">
                  <c:v>0</c:v>
                </c:pt>
                <c:pt idx="13">
                  <c:v>0</c:v>
                </c:pt>
              </c:strCache>
            </c:strRef>
          </c:cat>
          <c:val>
            <c:numRef>
              <c:f>'PE26 synthèse'!$R$30:$R$43</c:f>
              <c:numCache>
                <c:formatCode>0.00%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0.64804469273743015</c:v>
                </c:pt>
                <c:pt idx="9">
                  <c:v>0.47154811715481171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F6B-4A2F-B79D-467C50C9C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3010141"/>
        <c:axId val="59471272"/>
      </c:barChart>
      <c:catAx>
        <c:axId val="76301014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59471272"/>
        <c:crosses val="autoZero"/>
        <c:auto val="1"/>
        <c:lblAlgn val="ctr"/>
        <c:lblOffset val="100"/>
        <c:noMultiLvlLbl val="1"/>
      </c:catAx>
      <c:valAx>
        <c:axId val="594712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763010141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fr-FR" sz="1400" b="0" i="0">
                <a:solidFill>
                  <a:srgbClr val="757575"/>
                </a:solidFill>
                <a:latin typeface="+mn-lt"/>
              </a:rPr>
              <a:t>PE23 / MARQUES - REPARTITION VENTES TTC TOTALES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'PE23 synthèse'!$A$54:$A$71</c:f>
              <c:strCache>
                <c:ptCount val="18"/>
                <c:pt idx="0">
                  <c:v>PE23 - MALIPARMI</c:v>
                </c:pt>
                <c:pt idx="1">
                  <c:v>PE23 - BASH</c:v>
                </c:pt>
                <c:pt idx="2">
                  <c:v>PE23 - DIEGA</c:v>
                </c:pt>
                <c:pt idx="3">
                  <c:v>PE23 - OTTOD'AME</c:v>
                </c:pt>
                <c:pt idx="4">
                  <c:v>PE23 - BELLEROSE</c:v>
                </c:pt>
                <c:pt idx="5">
                  <c:v>PE23 - L BRAS</c:v>
                </c:pt>
                <c:pt idx="6">
                  <c:v>PE23 - RIVECOUR</c:v>
                </c:pt>
                <c:pt idx="7">
                  <c:v>PE23 - V de VINSTER</c:v>
                </c:pt>
                <c:pt idx="8">
                  <c:v>PE23 - POMANDERE</c:v>
                </c:pt>
                <c:pt idx="9">
                  <c:v>PE23 - ATTIC &amp; BARN</c:v>
                </c:pt>
                <c:pt idx="10">
                  <c:v>PE23 - MKT</c:v>
                </c:pt>
                <c:pt idx="11">
                  <c:v>PE23 - SEVEN</c:v>
                </c:pt>
                <c:pt idx="12">
                  <c:v>PE23 - TRUE NY</c:v>
                </c:pt>
                <c:pt idx="13">
                  <c:v>PE23 - CAMPOMAGGI</c:v>
                </c:pt>
                <c:pt idx="14">
                  <c:v>PE23 - VANNERIE D'AILLEURS</c:v>
                </c:pt>
                <c:pt idx="15">
                  <c:v>PE23 - PREMIATA</c:v>
                </c:pt>
                <c:pt idx="16">
                  <c:v>PE23 - FAUNE</c:v>
                </c:pt>
                <c:pt idx="17">
                  <c:v>PE23 - POST &amp; CO</c:v>
                </c:pt>
              </c:strCache>
            </c:strRef>
          </c:cat>
          <c:val>
            <c:numRef>
              <c:f>'PE23 synthèse'!$B$54:$B$71</c:f>
              <c:numCache>
                <c:formatCode>0.00%</c:formatCode>
                <c:ptCount val="18"/>
                <c:pt idx="0">
                  <c:v>0.20871353009909643</c:v>
                </c:pt>
                <c:pt idx="1">
                  <c:v>0.12904391105402585</c:v>
                </c:pt>
                <c:pt idx="2">
                  <c:v>9.8423019631978456E-2</c:v>
                </c:pt>
                <c:pt idx="3">
                  <c:v>9.2754631487873843E-2</c:v>
                </c:pt>
                <c:pt idx="4">
                  <c:v>9.0065380464352932E-2</c:v>
                </c:pt>
                <c:pt idx="5">
                  <c:v>7.5624593044517588E-2</c:v>
                </c:pt>
                <c:pt idx="6">
                  <c:v>5.1510529555002543E-2</c:v>
                </c:pt>
                <c:pt idx="7">
                  <c:v>4.6488810396653375E-2</c:v>
                </c:pt>
                <c:pt idx="8">
                  <c:v>4.5512117238857223E-2</c:v>
                </c:pt>
                <c:pt idx="9">
                  <c:v>4.3870915950870996E-2</c:v>
                </c:pt>
                <c:pt idx="10">
                  <c:v>3.8670805348175505E-2</c:v>
                </c:pt>
                <c:pt idx="11">
                  <c:v>3.3457315387154032E-2</c:v>
                </c:pt>
                <c:pt idx="12">
                  <c:v>1.8829216950755043E-2</c:v>
                </c:pt>
                <c:pt idx="13">
                  <c:v>1.8454594917627749E-2</c:v>
                </c:pt>
                <c:pt idx="14">
                  <c:v>5.9136763800808111E-3</c:v>
                </c:pt>
                <c:pt idx="15">
                  <c:v>2.6669520929776206E-3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28F-4569-A78B-CC9AF0554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5985206"/>
        <c:axId val="2076454105"/>
      </c:barChart>
      <c:catAx>
        <c:axId val="214598520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076454105"/>
        <c:crosses val="autoZero"/>
        <c:auto val="1"/>
        <c:lblAlgn val="ctr"/>
        <c:lblOffset val="100"/>
        <c:noMultiLvlLbl val="1"/>
      </c:catAx>
      <c:valAx>
        <c:axId val="207645410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14598520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fr-FR" sz="1400" b="0" i="0">
                <a:solidFill>
                  <a:srgbClr val="757575"/>
                </a:solidFill>
                <a:latin typeface="+mn-lt"/>
              </a:rPr>
              <a:t>PE24 / MARQUES - REPARTITION VENTES TTC TOTALES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'PE26 synthèse'!$A$48:$A$65</c:f>
              <c:strCache>
                <c:ptCount val="15"/>
                <c:pt idx="0">
                  <c:v>H24 - MALIPARMI</c:v>
                </c:pt>
                <c:pt idx="1">
                  <c:v>H24 - BELLEROSE</c:v>
                </c:pt>
                <c:pt idx="2">
                  <c:v>H24 - POMANDERE</c:v>
                </c:pt>
                <c:pt idx="3">
                  <c:v>H24 - BASH</c:v>
                </c:pt>
                <c:pt idx="4">
                  <c:v>H24 - DIEGA</c:v>
                </c:pt>
                <c:pt idx="5">
                  <c:v>H24 - L BRAS</c:v>
                </c:pt>
                <c:pt idx="6">
                  <c:v>H24 - SEVEN</c:v>
                </c:pt>
                <c:pt idx="7">
                  <c:v>H24 - OTTOD'AME</c:v>
                </c:pt>
                <c:pt idx="8">
                  <c:v>H24 - UNIVERSEL</c:v>
                </c:pt>
                <c:pt idx="9">
                  <c:v>H24 - THE NEW SOCIETY</c:v>
                </c:pt>
                <c:pt idx="10">
                  <c:v>H24 - ANTHOLOGY</c:v>
                </c:pt>
                <c:pt idx="11">
                  <c:v>H24 - V de VINSTER</c:v>
                </c:pt>
                <c:pt idx="12">
                  <c:v>H24 - ATTIC &amp; BARN</c:v>
                </c:pt>
                <c:pt idx="13">
                  <c:v>H24 - CAMPOMAGGI</c:v>
                </c:pt>
                <c:pt idx="14">
                  <c:v>H24 - POST &amp; CO</c:v>
                </c:pt>
              </c:strCache>
            </c:strRef>
          </c:cat>
          <c:val>
            <c:numRef>
              <c:f>'PE26 synthèse'!$B$48:$B$65</c:f>
              <c:numCache>
                <c:formatCode>0.00%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CD0A-4BC1-A256-9E22D711F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9344973"/>
        <c:axId val="1182029527"/>
      </c:barChart>
      <c:catAx>
        <c:axId val="121934497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182029527"/>
        <c:crosses val="autoZero"/>
        <c:auto val="1"/>
        <c:lblAlgn val="ctr"/>
        <c:lblOffset val="100"/>
        <c:noMultiLvlLbl val="1"/>
      </c:catAx>
      <c:valAx>
        <c:axId val="1182029527"/>
        <c:scaling>
          <c:orientation val="minMax"/>
        </c:scaling>
        <c:delete val="0"/>
        <c:axPos val="l"/>
        <c:numFmt formatCode="0.00%" sourceLinked="1"/>
        <c:majorTickMark val="cross"/>
        <c:minorTickMark val="cross"/>
        <c:tickLblPos val="nextTo"/>
        <c:spPr>
          <a:ln>
            <a:noFill/>
          </a:ln>
        </c:spPr>
        <c:crossAx val="1219344973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PE25 - Marque / Ventes TTC totales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'H25 synthèse'!$Q$9:$Q$24</c:f>
              <c:strCache>
                <c:ptCount val="16"/>
                <c:pt idx="0">
                  <c:v>0</c:v>
                </c:pt>
                <c:pt idx="1">
                  <c:v>H25 BELLEROSE</c:v>
                </c:pt>
                <c:pt idx="2">
                  <c:v>H25 CAMPOMAGGI</c:v>
                </c:pt>
                <c:pt idx="3">
                  <c:v>H25 DIEGA</c:v>
                </c:pt>
                <c:pt idx="4">
                  <c:v>H25 FLOOR</c:v>
                </c:pt>
                <c:pt idx="5">
                  <c:v>0</c:v>
                </c:pt>
                <c:pt idx="6">
                  <c:v>H25 MALIPARMI</c:v>
                </c:pt>
                <c:pt idx="7">
                  <c:v>H25 NIU</c:v>
                </c:pt>
                <c:pt idx="8">
                  <c:v>H25 OTTOD'AME</c:v>
                </c:pt>
                <c:pt idx="9">
                  <c:v>0</c:v>
                </c:pt>
                <c:pt idx="10">
                  <c:v>H25 POST &amp; CO</c:v>
                </c:pt>
                <c:pt idx="11">
                  <c:v>H25 SEVEN</c:v>
                </c:pt>
                <c:pt idx="12">
                  <c:v>H25 V DE VINSTER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strCache>
            </c:strRef>
          </c:cat>
          <c:val>
            <c:numRef>
              <c:f>'H25 synthèse'!$R$9:$R$24</c:f>
              <c:numCache>
                <c:formatCode>0.00%</c:formatCode>
                <c:ptCount val="16"/>
                <c:pt idx="0">
                  <c:v>0</c:v>
                </c:pt>
                <c:pt idx="1">
                  <c:v>0.16366962237241892</c:v>
                </c:pt>
                <c:pt idx="2">
                  <c:v>7.6130092391641341E-2</c:v>
                </c:pt>
                <c:pt idx="3">
                  <c:v>9.3841073975320891E-2</c:v>
                </c:pt>
                <c:pt idx="4">
                  <c:v>6.4596639176536241E-2</c:v>
                </c:pt>
                <c:pt idx="5">
                  <c:v>0</c:v>
                </c:pt>
                <c:pt idx="6">
                  <c:v>0.13062720902833758</c:v>
                </c:pt>
                <c:pt idx="7">
                  <c:v>0.16163111552055559</c:v>
                </c:pt>
                <c:pt idx="8">
                  <c:v>0.17826471135363056</c:v>
                </c:pt>
                <c:pt idx="9">
                  <c:v>0</c:v>
                </c:pt>
                <c:pt idx="10">
                  <c:v>2.9724995349414026E-2</c:v>
                </c:pt>
                <c:pt idx="11">
                  <c:v>4.0925156569727783E-2</c:v>
                </c:pt>
                <c:pt idx="12">
                  <c:v>6.0589384262417063E-2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91B-4D05-B6D6-A6BE4D92C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9658980"/>
        <c:axId val="1016333419"/>
      </c:barChart>
      <c:catAx>
        <c:axId val="11696589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016333419"/>
        <c:crosses val="autoZero"/>
        <c:auto val="1"/>
        <c:lblAlgn val="ctr"/>
        <c:lblOffset val="100"/>
        <c:noMultiLvlLbl val="1"/>
      </c:catAx>
      <c:valAx>
        <c:axId val="101633341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16965898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H24 - VENTES HT / ACHATS HT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'H25 synthèse'!$Q$30:$Q$43</c:f>
              <c:strCache>
                <c:ptCount val="14"/>
                <c:pt idx="0">
                  <c:v>0</c:v>
                </c:pt>
                <c:pt idx="1">
                  <c:v>H25 BELLEROSE</c:v>
                </c:pt>
                <c:pt idx="2">
                  <c:v>H25 CAMPOMAGGI</c:v>
                </c:pt>
                <c:pt idx="3">
                  <c:v>H25 DIEGA</c:v>
                </c:pt>
                <c:pt idx="4">
                  <c:v>H25 FLOOR</c:v>
                </c:pt>
                <c:pt idx="5">
                  <c:v>H25 MALIPARMI</c:v>
                </c:pt>
                <c:pt idx="6">
                  <c:v>H25 NIU</c:v>
                </c:pt>
                <c:pt idx="7">
                  <c:v>H25 OTTOD'AME</c:v>
                </c:pt>
                <c:pt idx="8">
                  <c:v>H25 POST &amp; CO</c:v>
                </c:pt>
                <c:pt idx="9">
                  <c:v>H25 SEVEN</c:v>
                </c:pt>
                <c:pt idx="10">
                  <c:v>H25 V DE VINSTER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strCache>
            </c:strRef>
          </c:cat>
          <c:val>
            <c:numRef>
              <c:f>'H25 synthèse'!$R$30:$R$43</c:f>
              <c:numCache>
                <c:formatCode>0.00%</c:formatCode>
                <c:ptCount val="14"/>
                <c:pt idx="0">
                  <c:v>0</c:v>
                </c:pt>
                <c:pt idx="1">
                  <c:v>0.97245357851090675</c:v>
                </c:pt>
                <c:pt idx="2">
                  <c:v>0.87923058193328463</c:v>
                </c:pt>
                <c:pt idx="3">
                  <c:v>0.86121560087111459</c:v>
                </c:pt>
                <c:pt idx="4">
                  <c:v>0.9715971966064183</c:v>
                </c:pt>
                <c:pt idx="5">
                  <c:v>0.70515833053597399</c:v>
                </c:pt>
                <c:pt idx="6">
                  <c:v>0.81169853768278966</c:v>
                </c:pt>
                <c:pt idx="7">
                  <c:v>0.79121206109898834</c:v>
                </c:pt>
                <c:pt idx="8">
                  <c:v>0.93987823439878238</c:v>
                </c:pt>
                <c:pt idx="9">
                  <c:v>0.59112149532710279</c:v>
                </c:pt>
                <c:pt idx="10">
                  <c:v>0.85014409221902021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714-415D-A370-972D64CA6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3010141"/>
        <c:axId val="59471272"/>
      </c:barChart>
      <c:catAx>
        <c:axId val="76301014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59471272"/>
        <c:crosses val="autoZero"/>
        <c:auto val="1"/>
        <c:lblAlgn val="ctr"/>
        <c:lblOffset val="100"/>
        <c:noMultiLvlLbl val="1"/>
      </c:catAx>
      <c:valAx>
        <c:axId val="594712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763010141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fr-FR" sz="1400" b="0" i="0">
                <a:solidFill>
                  <a:srgbClr val="757575"/>
                </a:solidFill>
                <a:latin typeface="+mn-lt"/>
              </a:rPr>
              <a:t>PE24 / MARQUES - REPARTITION VENTES TTC TOTALES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'H25 synthèse'!$A$48:$A$65</c:f>
              <c:strCache>
                <c:ptCount val="15"/>
                <c:pt idx="0">
                  <c:v>H24 - MALIPARMI</c:v>
                </c:pt>
                <c:pt idx="1">
                  <c:v>H24 - BELLEROSE</c:v>
                </c:pt>
                <c:pt idx="2">
                  <c:v>H24 - POMANDERE</c:v>
                </c:pt>
                <c:pt idx="3">
                  <c:v>H24 - BASH</c:v>
                </c:pt>
                <c:pt idx="4">
                  <c:v>H24 - DIEGA</c:v>
                </c:pt>
                <c:pt idx="5">
                  <c:v>H24 - L BRAS</c:v>
                </c:pt>
                <c:pt idx="6">
                  <c:v>H24 - SEVEN</c:v>
                </c:pt>
                <c:pt idx="7">
                  <c:v>H24 - OTTOD'AME</c:v>
                </c:pt>
                <c:pt idx="8">
                  <c:v>H24 - UNIVERSEL</c:v>
                </c:pt>
                <c:pt idx="9">
                  <c:v>H24 - THE NEW SOCIETY</c:v>
                </c:pt>
                <c:pt idx="10">
                  <c:v>H24 - ANTHOLOGY</c:v>
                </c:pt>
                <c:pt idx="11">
                  <c:v>H24 - V de VINSTER</c:v>
                </c:pt>
                <c:pt idx="12">
                  <c:v>H24 - ATTIC &amp; BARN</c:v>
                </c:pt>
                <c:pt idx="13">
                  <c:v>H24 - CAMPOMAGGI</c:v>
                </c:pt>
                <c:pt idx="14">
                  <c:v>H24 - POST &amp; CO</c:v>
                </c:pt>
              </c:strCache>
            </c:strRef>
          </c:cat>
          <c:val>
            <c:numRef>
              <c:f>'H25 synthèse'!$B$48:$B$65</c:f>
              <c:numCache>
                <c:formatCode>0.00%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FBE2-4F7E-BF8D-440FB44C1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9344973"/>
        <c:axId val="1182029527"/>
      </c:barChart>
      <c:catAx>
        <c:axId val="121934497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182029527"/>
        <c:crosses val="autoZero"/>
        <c:auto val="1"/>
        <c:lblAlgn val="ctr"/>
        <c:lblOffset val="100"/>
        <c:noMultiLvlLbl val="1"/>
      </c:catAx>
      <c:valAx>
        <c:axId val="1182029527"/>
        <c:scaling>
          <c:orientation val="minMax"/>
        </c:scaling>
        <c:delete val="0"/>
        <c:axPos val="l"/>
        <c:numFmt formatCode="0.00%" sourceLinked="1"/>
        <c:majorTickMark val="cross"/>
        <c:minorTickMark val="cross"/>
        <c:tickLblPos val="nextTo"/>
        <c:spPr>
          <a:ln>
            <a:noFill/>
          </a:ln>
        </c:spPr>
        <c:crossAx val="1219344973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PE25 - Marque / Ventes TTC totales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'PE25 synthèse'!$Q$9:$Q$25</c:f>
              <c:strCache>
                <c:ptCount val="17"/>
                <c:pt idx="0">
                  <c:v>PE25 ANTHOLOGY</c:v>
                </c:pt>
                <c:pt idx="1">
                  <c:v>PE25 BELLEROSE</c:v>
                </c:pt>
                <c:pt idx="2">
                  <c:v>PE25 CAMPOMAGGI</c:v>
                </c:pt>
                <c:pt idx="3">
                  <c:v>PE25 DIEGA</c:v>
                </c:pt>
                <c:pt idx="4">
                  <c:v>PE25 FLOOR</c:v>
                </c:pt>
                <c:pt idx="5">
                  <c:v>PE25 L BRAS</c:v>
                </c:pt>
                <c:pt idx="6">
                  <c:v>PE25 MALIPARMI</c:v>
                </c:pt>
                <c:pt idx="7">
                  <c:v>PE25 NIU</c:v>
                </c:pt>
                <c:pt idx="8">
                  <c:v>PE25 OTTOD'AME</c:v>
                </c:pt>
                <c:pt idx="9">
                  <c:v>PE25 POMANDERE</c:v>
                </c:pt>
                <c:pt idx="10">
                  <c:v>PE25 POST &amp; CO</c:v>
                </c:pt>
                <c:pt idx="11">
                  <c:v>PE25 POUCO A POUCO</c:v>
                </c:pt>
                <c:pt idx="12">
                  <c:v>PE25 SEVEN</c:v>
                </c:pt>
                <c:pt idx="13">
                  <c:v>PE25 V DE VINSTER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strCache>
            </c:strRef>
          </c:cat>
          <c:val>
            <c:numRef>
              <c:f>'PE25 synthèse'!$R$9:$R$25</c:f>
              <c:numCache>
                <c:formatCode>0.00%</c:formatCode>
                <c:ptCount val="17"/>
                <c:pt idx="0">
                  <c:v>2.7101631116687578E-3</c:v>
                </c:pt>
                <c:pt idx="1">
                  <c:v>0.11362609786700126</c:v>
                </c:pt>
                <c:pt idx="2">
                  <c:v>2.6293601003764114E-2</c:v>
                </c:pt>
                <c:pt idx="3">
                  <c:v>9.9623588456712667E-2</c:v>
                </c:pt>
                <c:pt idx="4">
                  <c:v>6.9856963613550815E-2</c:v>
                </c:pt>
                <c:pt idx="5">
                  <c:v>6.9430363864491848E-2</c:v>
                </c:pt>
                <c:pt idx="6">
                  <c:v>0.25379171894604768</c:v>
                </c:pt>
                <c:pt idx="7">
                  <c:v>0.11343036386449185</c:v>
                </c:pt>
                <c:pt idx="8">
                  <c:v>3.7776662484316187E-2</c:v>
                </c:pt>
                <c:pt idx="9">
                  <c:v>5.3264742785445421E-2</c:v>
                </c:pt>
                <c:pt idx="10">
                  <c:v>9.1442910915934747E-3</c:v>
                </c:pt>
                <c:pt idx="12">
                  <c:v>5.5212045169385195E-2</c:v>
                </c:pt>
                <c:pt idx="13">
                  <c:v>7.8695106649937271E-2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174-4703-BE51-AB328AA49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9658980"/>
        <c:axId val="1016333419"/>
      </c:barChart>
      <c:catAx>
        <c:axId val="11696589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016333419"/>
        <c:crosses val="autoZero"/>
        <c:auto val="1"/>
        <c:lblAlgn val="ctr"/>
        <c:lblOffset val="100"/>
        <c:noMultiLvlLbl val="1"/>
      </c:catAx>
      <c:valAx>
        <c:axId val="101633341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16965898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H24 - VENTES HT / ACHATS HT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'PE25 synthèse'!$Q$31:$Q$44</c:f>
              <c:strCache>
                <c:ptCount val="14"/>
                <c:pt idx="0">
                  <c:v>PE25 ANTHOLOGY</c:v>
                </c:pt>
                <c:pt idx="1">
                  <c:v>PE25 BELLEROSE</c:v>
                </c:pt>
                <c:pt idx="2">
                  <c:v>PE25 CAMPOMAGGI</c:v>
                </c:pt>
                <c:pt idx="3">
                  <c:v>PE25 DIEGA</c:v>
                </c:pt>
                <c:pt idx="4">
                  <c:v>PE25 FLOOR</c:v>
                </c:pt>
                <c:pt idx="5">
                  <c:v>PE25 MALIPARMI</c:v>
                </c:pt>
                <c:pt idx="6">
                  <c:v>PE25 NIU</c:v>
                </c:pt>
                <c:pt idx="7">
                  <c:v>PE25 OTTOD'AME</c:v>
                </c:pt>
                <c:pt idx="8">
                  <c:v>PE25 POST &amp; CO</c:v>
                </c:pt>
                <c:pt idx="9">
                  <c:v>PE25 SEVEN</c:v>
                </c:pt>
                <c:pt idx="10">
                  <c:v>PE25 V DE VINSTER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strCache>
            </c:strRef>
          </c:cat>
          <c:val>
            <c:numRef>
              <c:f>'PE25 synthèse'!$R$31:$R$44</c:f>
              <c:numCache>
                <c:formatCode>0.00%</c:formatCode>
                <c:ptCount val="14"/>
                <c:pt idx="0">
                  <c:v>0.25</c:v>
                </c:pt>
                <c:pt idx="1">
                  <c:v>0.86041777830477661</c:v>
                </c:pt>
                <c:pt idx="2">
                  <c:v>0.70342654588420639</c:v>
                </c:pt>
                <c:pt idx="3">
                  <c:v>0.79726091536930821</c:v>
                </c:pt>
                <c:pt idx="4">
                  <c:v>0.8969708662936523</c:v>
                </c:pt>
                <c:pt idx="5">
                  <c:v>0.91826060968320378</c:v>
                </c:pt>
                <c:pt idx="6">
                  <c:v>0.75516014234875439</c:v>
                </c:pt>
                <c:pt idx="7">
                  <c:v>0.84370904325032769</c:v>
                </c:pt>
                <c:pt idx="8">
                  <c:v>0.46053639846743294</c:v>
                </c:pt>
                <c:pt idx="9">
                  <c:v>0.65794669299111552</c:v>
                </c:pt>
                <c:pt idx="10">
                  <c:v>0.93842034805890229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C13-460E-9AA9-90A78208D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3010141"/>
        <c:axId val="59471272"/>
      </c:barChart>
      <c:catAx>
        <c:axId val="76301014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59471272"/>
        <c:crosses val="autoZero"/>
        <c:auto val="1"/>
        <c:lblAlgn val="ctr"/>
        <c:lblOffset val="100"/>
        <c:noMultiLvlLbl val="1"/>
      </c:catAx>
      <c:valAx>
        <c:axId val="594712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763010141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fr-FR" sz="1400" b="0" i="0">
                <a:solidFill>
                  <a:srgbClr val="757575"/>
                </a:solidFill>
                <a:latin typeface="+mn-lt"/>
              </a:rPr>
              <a:t>PE24 / MARQUES - REPARTITION VENTES TTC TOTALES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'PE25 synthèse'!$A$49:$A$66</c:f>
              <c:strCache>
                <c:ptCount val="15"/>
                <c:pt idx="0">
                  <c:v>H24 - MALIPARMI</c:v>
                </c:pt>
                <c:pt idx="1">
                  <c:v>H24 - BELLEROSE</c:v>
                </c:pt>
                <c:pt idx="2">
                  <c:v>H24 - POMANDERE</c:v>
                </c:pt>
                <c:pt idx="3">
                  <c:v>H24 - BASH</c:v>
                </c:pt>
                <c:pt idx="4">
                  <c:v>H24 - DIEGA</c:v>
                </c:pt>
                <c:pt idx="5">
                  <c:v>H24 - L BRAS</c:v>
                </c:pt>
                <c:pt idx="6">
                  <c:v>H24 - SEVEN</c:v>
                </c:pt>
                <c:pt idx="7">
                  <c:v>H24 - OTTOD'AME</c:v>
                </c:pt>
                <c:pt idx="8">
                  <c:v>H24 - UNIVERSEL</c:v>
                </c:pt>
                <c:pt idx="9">
                  <c:v>H24 - THE NEW SOCIETY</c:v>
                </c:pt>
                <c:pt idx="10">
                  <c:v>H24 - ANTHOLOGY</c:v>
                </c:pt>
                <c:pt idx="11">
                  <c:v>H24 - V de VINSTER</c:v>
                </c:pt>
                <c:pt idx="12">
                  <c:v>H24 - ATTIC &amp; BARN</c:v>
                </c:pt>
                <c:pt idx="13">
                  <c:v>H24 - CAMPOMAGGI</c:v>
                </c:pt>
                <c:pt idx="14">
                  <c:v>H24 - POST &amp; CO</c:v>
                </c:pt>
              </c:strCache>
            </c:strRef>
          </c:cat>
          <c:val>
            <c:numRef>
              <c:f>'PE25 synthèse'!$B$49:$B$66</c:f>
              <c:numCache>
                <c:formatCode>0.00%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3577-4022-A4C7-E8A5B8393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9344973"/>
        <c:axId val="1182029527"/>
      </c:barChart>
      <c:catAx>
        <c:axId val="121934497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182029527"/>
        <c:crosses val="autoZero"/>
        <c:auto val="1"/>
        <c:lblAlgn val="ctr"/>
        <c:lblOffset val="100"/>
        <c:noMultiLvlLbl val="1"/>
      </c:catAx>
      <c:valAx>
        <c:axId val="1182029527"/>
        <c:scaling>
          <c:orientation val="minMax"/>
        </c:scaling>
        <c:delete val="0"/>
        <c:axPos val="l"/>
        <c:numFmt formatCode="0.00%" sourceLinked="1"/>
        <c:majorTickMark val="cross"/>
        <c:minorTickMark val="cross"/>
        <c:tickLblPos val="nextTo"/>
        <c:spPr>
          <a:ln>
            <a:noFill/>
          </a:ln>
        </c:spPr>
        <c:crossAx val="1219344973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161925</xdr:colOff>
      <xdr:row>7</xdr:row>
      <xdr:rowOff>9525</xdr:rowOff>
    </xdr:from>
    <xdr:ext cx="4286250" cy="2571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924DBE-3251-44BC-B7C2-D2110FBD3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18</xdr:col>
      <xdr:colOff>152400</xdr:colOff>
      <xdr:row>27</xdr:row>
      <xdr:rowOff>180975</xdr:rowOff>
    </xdr:from>
    <xdr:ext cx="4286250" cy="1876425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22035C-D494-4E34-98AE-C931BE87D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762000</xdr:colOff>
      <xdr:row>45</xdr:row>
      <xdr:rowOff>152400</xdr:rowOff>
    </xdr:from>
    <xdr:ext cx="6324600" cy="27432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6D3A62D-6669-4259-9A54-28F85C654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161925</xdr:colOff>
      <xdr:row>7</xdr:row>
      <xdr:rowOff>9525</xdr:rowOff>
    </xdr:from>
    <xdr:ext cx="4286250" cy="2571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9C0305-6AFF-4224-A66A-30FDD508D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18</xdr:col>
      <xdr:colOff>152400</xdr:colOff>
      <xdr:row>27</xdr:row>
      <xdr:rowOff>180975</xdr:rowOff>
    </xdr:from>
    <xdr:ext cx="4286250" cy="1876425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034191-7BBA-438D-A7A0-56C4B05AE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762000</xdr:colOff>
      <xdr:row>45</xdr:row>
      <xdr:rowOff>152400</xdr:rowOff>
    </xdr:from>
    <xdr:ext cx="6324600" cy="27432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787C67A-0C01-4F3E-8136-EED1C6AF2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161925</xdr:colOff>
      <xdr:row>7</xdr:row>
      <xdr:rowOff>9525</xdr:rowOff>
    </xdr:from>
    <xdr:ext cx="4286250" cy="2571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18</xdr:col>
      <xdr:colOff>152400</xdr:colOff>
      <xdr:row>28</xdr:row>
      <xdr:rowOff>180975</xdr:rowOff>
    </xdr:from>
    <xdr:ext cx="4286250" cy="1876425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762000</xdr:colOff>
      <xdr:row>46</xdr:row>
      <xdr:rowOff>152400</xdr:rowOff>
    </xdr:from>
    <xdr:ext cx="6324600" cy="27432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161925</xdr:colOff>
      <xdr:row>7</xdr:row>
      <xdr:rowOff>9525</xdr:rowOff>
    </xdr:from>
    <xdr:ext cx="4286250" cy="2571750"/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18</xdr:col>
      <xdr:colOff>152400</xdr:colOff>
      <xdr:row>26</xdr:row>
      <xdr:rowOff>180975</xdr:rowOff>
    </xdr:from>
    <xdr:ext cx="4286250" cy="1876425"/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762000</xdr:colOff>
      <xdr:row>44</xdr:row>
      <xdr:rowOff>152400</xdr:rowOff>
    </xdr:from>
    <xdr:ext cx="6324600" cy="2743200"/>
    <xdr:graphicFrame macro="">
      <xdr:nvGraphicFramePr>
        <xdr:cNvPr id="6" name="Chart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161925</xdr:colOff>
      <xdr:row>7</xdr:row>
      <xdr:rowOff>9525</xdr:rowOff>
    </xdr:from>
    <xdr:ext cx="4286250" cy="2390775"/>
    <xdr:graphicFrame macro="">
      <xdr:nvGraphicFramePr>
        <xdr:cNvPr id="7" name="Chart 7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18</xdr:col>
      <xdr:colOff>152400</xdr:colOff>
      <xdr:row>26</xdr:row>
      <xdr:rowOff>180975</xdr:rowOff>
    </xdr:from>
    <xdr:ext cx="4286250" cy="2057400"/>
    <xdr:graphicFrame macro="">
      <xdr:nvGraphicFramePr>
        <xdr:cNvPr id="8" name="Chart 8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762000</xdr:colOff>
      <xdr:row>45</xdr:row>
      <xdr:rowOff>152400</xdr:rowOff>
    </xdr:from>
    <xdr:ext cx="6324600" cy="2743200"/>
    <xdr:graphicFrame macro="">
      <xdr:nvGraphicFramePr>
        <xdr:cNvPr id="9" name="Chart 9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161925</xdr:colOff>
      <xdr:row>7</xdr:row>
      <xdr:rowOff>9525</xdr:rowOff>
    </xdr:from>
    <xdr:ext cx="4286250" cy="1619250"/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14</xdr:col>
      <xdr:colOff>152400</xdr:colOff>
      <xdr:row>23</xdr:row>
      <xdr:rowOff>180975</xdr:rowOff>
    </xdr:from>
    <xdr:ext cx="4286250" cy="1628775"/>
    <xdr:graphicFrame macro="">
      <xdr:nvGraphicFramePr>
        <xdr:cNvPr id="11" name="Chart 1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161925</xdr:colOff>
      <xdr:row>7</xdr:row>
      <xdr:rowOff>9525</xdr:rowOff>
    </xdr:from>
    <xdr:ext cx="4286250" cy="2247900"/>
    <xdr:graphicFrame macro="">
      <xdr:nvGraphicFramePr>
        <xdr:cNvPr id="12" name="Chart 1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14</xdr:col>
      <xdr:colOff>152400</xdr:colOff>
      <xdr:row>29</xdr:row>
      <xdr:rowOff>180975</xdr:rowOff>
    </xdr:from>
    <xdr:ext cx="4286250" cy="2238375"/>
    <xdr:graphicFrame macro="">
      <xdr:nvGraphicFramePr>
        <xdr:cNvPr id="13" name="Chart 13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3</xdr:col>
      <xdr:colOff>762000</xdr:colOff>
      <xdr:row>51</xdr:row>
      <xdr:rowOff>152400</xdr:rowOff>
    </xdr:from>
    <xdr:ext cx="4248150" cy="2743200"/>
    <xdr:graphicFrame macro="">
      <xdr:nvGraphicFramePr>
        <xdr:cNvPr id="14" name="Chart 14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001"/>
  <sheetViews>
    <sheetView tabSelected="1" workbookViewId="0">
      <selection activeCell="F4" sqref="F4"/>
    </sheetView>
  </sheetViews>
  <sheetFormatPr baseColWidth="10" defaultColWidth="14.3984375" defaultRowHeight="15" customHeight="1" x14ac:dyDescent="0.45"/>
  <cols>
    <col min="1" max="4" width="10.73046875" customWidth="1"/>
    <col min="5" max="5" width="3.86328125" customWidth="1"/>
    <col min="6" max="27" width="10.73046875" customWidth="1"/>
  </cols>
  <sheetData>
    <row r="1" spans="1:12" ht="14.25" customHeight="1" x14ac:dyDescent="0.45">
      <c r="A1" s="733" t="s">
        <v>0</v>
      </c>
      <c r="B1" s="733"/>
      <c r="C1" s="733" t="s">
        <v>1</v>
      </c>
      <c r="D1" s="734">
        <v>46070</v>
      </c>
      <c r="E1" s="733"/>
      <c r="F1" s="733"/>
      <c r="G1" s="733"/>
      <c r="H1" s="733"/>
      <c r="I1" s="733"/>
      <c r="J1" s="733"/>
      <c r="K1" s="733"/>
      <c r="L1" s="733"/>
    </row>
    <row r="2" spans="1:12" ht="14.25" customHeight="1" x14ac:dyDescent="0.45">
      <c r="A2" s="735"/>
      <c r="B2" s="733"/>
      <c r="C2" s="733"/>
      <c r="D2" s="733"/>
      <c r="E2" s="733"/>
      <c r="F2" s="733"/>
      <c r="G2" s="733"/>
      <c r="H2" s="733"/>
      <c r="I2" s="733"/>
      <c r="J2" s="733"/>
      <c r="K2" s="733" t="s">
        <v>3937</v>
      </c>
      <c r="L2" s="733"/>
    </row>
    <row r="3" spans="1:12" ht="14.25" customHeight="1" x14ac:dyDescent="0.45">
      <c r="A3" s="733"/>
      <c r="B3" s="733" t="s">
        <v>2</v>
      </c>
      <c r="C3" s="733" t="s">
        <v>3</v>
      </c>
      <c r="D3" s="736" t="s">
        <v>4</v>
      </c>
      <c r="E3" s="733"/>
      <c r="F3" s="795" t="s">
        <v>5</v>
      </c>
      <c r="G3" s="795"/>
      <c r="H3" s="795"/>
      <c r="I3" s="733" t="s">
        <v>6</v>
      </c>
      <c r="J3" s="733"/>
      <c r="K3" s="733" t="s">
        <v>3912</v>
      </c>
      <c r="L3" s="733"/>
    </row>
    <row r="4" spans="1:12" ht="14.25" customHeight="1" x14ac:dyDescent="0.45">
      <c r="A4" s="737" t="s">
        <v>7</v>
      </c>
      <c r="B4" s="738">
        <f>'PE23 synthèse'!B28</f>
        <v>105014.8</v>
      </c>
      <c r="C4" s="738">
        <f>'PE23 synthèse'!F28</f>
        <v>100919.4</v>
      </c>
      <c r="D4" s="739">
        <f t="shared" ref="D4:D10" si="0">C4/B4</f>
        <v>0.96100168738120717</v>
      </c>
      <c r="E4" s="733" t="s">
        <v>3920</v>
      </c>
      <c r="F4" s="740">
        <f>'PE23 synthèse'!D28</f>
        <v>4701.3999999999996</v>
      </c>
      <c r="G4" s="801">
        <f>F4+F5</f>
        <v>6526.9</v>
      </c>
      <c r="H4" s="741">
        <f>F4/B4</f>
        <v>4.4768927808270832E-2</v>
      </c>
      <c r="I4" s="742">
        <f t="shared" ref="I4:I8" si="1">B4</f>
        <v>105014.8</v>
      </c>
      <c r="J4" s="805">
        <f>I4+I5</f>
        <v>173643.2</v>
      </c>
      <c r="K4" s="808">
        <f>G4/J4</f>
        <v>3.7587996535424363E-2</v>
      </c>
      <c r="L4" s="733"/>
    </row>
    <row r="5" spans="1:12" ht="14.25" customHeight="1" x14ac:dyDescent="0.45">
      <c r="A5" s="733" t="s">
        <v>8</v>
      </c>
      <c r="B5" s="743">
        <f>'H23 synthèse'!B22</f>
        <v>68628.399999999994</v>
      </c>
      <c r="C5" s="743">
        <f>'H23 synthèse'!F22</f>
        <v>66802.899999999994</v>
      </c>
      <c r="D5" s="744">
        <f t="shared" si="0"/>
        <v>0.97340022497974599</v>
      </c>
      <c r="E5" s="733"/>
      <c r="F5" s="745">
        <f>'H23 synthèse'!D22</f>
        <v>1825.5</v>
      </c>
      <c r="G5" s="802"/>
      <c r="H5" s="746">
        <f t="shared" ref="H5:H10" si="2">F5/B5</f>
        <v>2.6599775020254009E-2</v>
      </c>
      <c r="I5" s="747">
        <f t="shared" si="1"/>
        <v>68628.399999999994</v>
      </c>
      <c r="J5" s="806"/>
      <c r="K5" s="809"/>
      <c r="L5" s="733"/>
    </row>
    <row r="6" spans="1:12" ht="14.25" customHeight="1" x14ac:dyDescent="0.45">
      <c r="A6" s="737" t="s">
        <v>9</v>
      </c>
      <c r="B6" s="738">
        <f>'PE24 synthèse'!B25</f>
        <v>95544.81</v>
      </c>
      <c r="C6" s="738">
        <f>'PE24 synthèse'!H25</f>
        <v>89684.569999999992</v>
      </c>
      <c r="D6" s="739">
        <f t="shared" si="0"/>
        <v>0.93866500964311927</v>
      </c>
      <c r="E6" s="733"/>
      <c r="F6" s="742">
        <f>'PE24 synthèse'!E25</f>
        <v>5860.24</v>
      </c>
      <c r="G6" s="803">
        <f>F6+F7</f>
        <v>12511.24</v>
      </c>
      <c r="H6" s="748">
        <f t="shared" si="2"/>
        <v>6.1334990356880711E-2</v>
      </c>
      <c r="I6" s="742">
        <f t="shared" si="1"/>
        <v>95544.81</v>
      </c>
      <c r="J6" s="805">
        <f>I6+I7</f>
        <v>166187.53</v>
      </c>
      <c r="K6" s="810">
        <f>G6/J6</f>
        <v>7.5283867568162299E-2</v>
      </c>
      <c r="L6" s="733"/>
    </row>
    <row r="7" spans="1:12" ht="14.25" customHeight="1" x14ac:dyDescent="0.45">
      <c r="A7" s="733" t="s">
        <v>10</v>
      </c>
      <c r="B7" s="743">
        <f>'H24 synthèse'!B25</f>
        <v>70642.720000000001</v>
      </c>
      <c r="C7" s="743">
        <f>'H24 synthèse'!H25</f>
        <v>63991.719999999994</v>
      </c>
      <c r="D7" s="744">
        <f t="shared" si="0"/>
        <v>0.90585017111458888</v>
      </c>
      <c r="E7" s="733"/>
      <c r="F7" s="749">
        <f>'H24 synthèse'!E25</f>
        <v>6651</v>
      </c>
      <c r="G7" s="804"/>
      <c r="H7" s="750">
        <f t="shared" si="2"/>
        <v>9.4149828885410985E-2</v>
      </c>
      <c r="I7" s="749">
        <f t="shared" si="1"/>
        <v>70642.720000000001</v>
      </c>
      <c r="J7" s="807"/>
      <c r="K7" s="811"/>
      <c r="L7" s="733"/>
    </row>
    <row r="8" spans="1:12" ht="14.25" customHeight="1" x14ac:dyDescent="0.45">
      <c r="A8" s="737" t="s">
        <v>11</v>
      </c>
      <c r="B8" s="738">
        <f>'PE25 synthèse'!B27</f>
        <v>86556.2</v>
      </c>
      <c r="C8" s="738">
        <f>'PE25 synthèse'!H27</f>
        <v>71089.600000000006</v>
      </c>
      <c r="D8" s="739">
        <f t="shared" si="0"/>
        <v>0.82131147162190588</v>
      </c>
      <c r="E8" s="733"/>
      <c r="F8" s="751">
        <f>'PE25 synthèse'!E27</f>
        <v>15466.599999999999</v>
      </c>
      <c r="G8" s="799">
        <f>F8+F9</f>
        <v>25382.799999999999</v>
      </c>
      <c r="H8" s="752">
        <f t="shared" si="2"/>
        <v>0.17868852837809421</v>
      </c>
      <c r="I8" s="751">
        <f t="shared" si="1"/>
        <v>86556.2</v>
      </c>
      <c r="J8" s="796">
        <f>I8+I9</f>
        <v>142862.70000000001</v>
      </c>
      <c r="K8" s="798">
        <f>G8/J8</f>
        <v>0.17767268853241608</v>
      </c>
      <c r="L8" s="733"/>
    </row>
    <row r="9" spans="1:12" ht="14.25" customHeight="1" x14ac:dyDescent="0.45">
      <c r="A9" s="733" t="s">
        <v>675</v>
      </c>
      <c r="B9" s="755">
        <f>'H25 synthèse'!B26</f>
        <v>56306.5</v>
      </c>
      <c r="C9" s="755">
        <f>'H25 synthèse'!H26</f>
        <v>46390.3</v>
      </c>
      <c r="D9" s="756">
        <f t="shared" si="0"/>
        <v>0.82388889382220531</v>
      </c>
      <c r="E9" s="733"/>
      <c r="F9" s="757">
        <f>'H25 synthèse'!E26</f>
        <v>9916.2000000000007</v>
      </c>
      <c r="G9" s="800"/>
      <c r="H9" s="758">
        <f t="shared" si="2"/>
        <v>0.17611110617779477</v>
      </c>
      <c r="I9" s="757">
        <f>B9</f>
        <v>56306.5</v>
      </c>
      <c r="J9" s="797"/>
      <c r="K9" s="798"/>
      <c r="L9" s="733"/>
    </row>
    <row r="10" spans="1:12" ht="14.25" customHeight="1" x14ac:dyDescent="0.45">
      <c r="A10" s="737" t="s">
        <v>3817</v>
      </c>
      <c r="B10" s="759">
        <f>'PE26 synthèse'!B26</f>
        <v>3464</v>
      </c>
      <c r="C10" s="759">
        <f>'PE26 synthèse'!H26</f>
        <v>1823</v>
      </c>
      <c r="D10" s="760">
        <f t="shared" si="0"/>
        <v>0.52627020785219403</v>
      </c>
      <c r="E10" s="733"/>
      <c r="F10" s="761">
        <f>'PE26 synthèse'!E26</f>
        <v>1641</v>
      </c>
      <c r="G10" s="792">
        <f>F10</f>
        <v>1641</v>
      </c>
      <c r="H10" s="752">
        <f t="shared" si="2"/>
        <v>0.47372979214780603</v>
      </c>
      <c r="I10" s="761">
        <f>B10</f>
        <v>3464</v>
      </c>
      <c r="J10" s="753">
        <f>I10</f>
        <v>3464</v>
      </c>
      <c r="K10" s="754">
        <f>G10/J10</f>
        <v>0.47372979214780603</v>
      </c>
      <c r="L10" s="733"/>
    </row>
    <row r="11" spans="1:12" ht="14.25" customHeight="1" x14ac:dyDescent="0.45">
      <c r="A11" s="733"/>
      <c r="B11" s="733"/>
      <c r="C11" s="733"/>
      <c r="D11" s="733"/>
      <c r="E11" s="733"/>
      <c r="F11" s="733"/>
      <c r="G11" s="762">
        <f>SUM(G4:G10)</f>
        <v>46061.94</v>
      </c>
      <c r="H11" s="763"/>
      <c r="I11" s="763"/>
      <c r="J11" s="762">
        <f>J4+J8</f>
        <v>316505.90000000002</v>
      </c>
      <c r="K11" s="764">
        <f>G11/J11</f>
        <v>0.14553264251946013</v>
      </c>
      <c r="L11" s="733"/>
    </row>
    <row r="12" spans="1:12" ht="14.25" customHeight="1" x14ac:dyDescent="0.45">
      <c r="A12" s="733"/>
      <c r="B12" s="733"/>
      <c r="C12" s="733"/>
      <c r="D12" s="733"/>
      <c r="E12" s="733"/>
      <c r="F12" s="733"/>
      <c r="G12" s="733"/>
      <c r="H12" s="733"/>
      <c r="I12" s="733"/>
      <c r="J12" s="733"/>
      <c r="K12" s="733"/>
      <c r="L12" s="733"/>
    </row>
    <row r="13" spans="1:12" ht="14.25" customHeight="1" x14ac:dyDescent="0.45">
      <c r="A13" s="733"/>
      <c r="B13" s="733"/>
      <c r="C13" s="733"/>
      <c r="D13" s="733"/>
      <c r="E13" s="733"/>
      <c r="F13" s="733"/>
      <c r="G13" s="733"/>
      <c r="H13" s="733"/>
      <c r="I13" s="733"/>
      <c r="J13" s="733"/>
      <c r="K13" s="733"/>
      <c r="L13" s="733"/>
    </row>
    <row r="14" spans="1:12" ht="14.25" customHeight="1" x14ac:dyDescent="0.45">
      <c r="A14" s="733"/>
      <c r="B14" s="733"/>
      <c r="C14" s="733"/>
      <c r="D14" s="733"/>
      <c r="E14" s="733"/>
      <c r="F14" s="733"/>
      <c r="G14" s="733"/>
      <c r="H14" s="733"/>
      <c r="I14" s="733"/>
      <c r="J14" s="733"/>
      <c r="K14" s="733"/>
      <c r="L14" s="733"/>
    </row>
    <row r="15" spans="1:12" ht="14.25" customHeight="1" x14ac:dyDescent="0.45">
      <c r="A15" s="733"/>
      <c r="B15" s="733"/>
      <c r="C15" s="765"/>
      <c r="D15" s="733" t="s">
        <v>3783</v>
      </c>
      <c r="E15" s="733"/>
      <c r="F15" s="733"/>
      <c r="G15" s="733" t="s">
        <v>3784</v>
      </c>
      <c r="H15" s="733"/>
      <c r="I15" s="733"/>
      <c r="J15" s="733"/>
      <c r="K15" s="733"/>
      <c r="L15" s="733"/>
    </row>
    <row r="16" spans="1:12" ht="14.25" customHeight="1" x14ac:dyDescent="0.45">
      <c r="A16" s="733"/>
      <c r="B16" s="733"/>
      <c r="C16" s="766"/>
      <c r="D16" s="733" t="s">
        <v>3811</v>
      </c>
      <c r="E16" s="733"/>
      <c r="F16" s="733"/>
      <c r="G16" s="733" t="s">
        <v>3784</v>
      </c>
      <c r="H16" s="733"/>
      <c r="I16" s="733"/>
      <c r="J16" s="733"/>
      <c r="K16" s="733"/>
      <c r="L16" s="733"/>
    </row>
    <row r="17" spans="1:12" ht="14.25" customHeight="1" x14ac:dyDescent="0.45">
      <c r="A17" s="733"/>
      <c r="B17" s="733"/>
      <c r="C17" s="767"/>
      <c r="D17" s="733" t="s">
        <v>3873</v>
      </c>
      <c r="E17" s="733"/>
      <c r="F17" s="733"/>
      <c r="G17" s="733"/>
      <c r="H17" s="733"/>
      <c r="I17" s="733"/>
      <c r="J17" s="733"/>
      <c r="K17" s="733"/>
      <c r="L17" s="733"/>
    </row>
    <row r="18" spans="1:12" ht="14.25" customHeight="1" x14ac:dyDescent="0.45">
      <c r="A18" s="733"/>
      <c r="B18" s="733"/>
      <c r="C18" s="1005"/>
      <c r="D18" s="733" t="s">
        <v>3944</v>
      </c>
      <c r="E18" s="733"/>
      <c r="F18" s="733"/>
      <c r="G18" s="733"/>
      <c r="H18" s="733"/>
      <c r="I18" s="733"/>
      <c r="J18" s="733"/>
      <c r="K18" s="733"/>
      <c r="L18" s="733"/>
    </row>
    <row r="19" spans="1:12" ht="14.25" customHeight="1" x14ac:dyDescent="0.45">
      <c r="A19" s="733" t="s">
        <v>3945</v>
      </c>
      <c r="B19" s="733"/>
      <c r="C19" s="733"/>
      <c r="D19" s="733"/>
      <c r="E19" s="733"/>
      <c r="F19" s="733"/>
      <c r="G19" s="733"/>
      <c r="H19" s="733"/>
      <c r="I19" s="733"/>
      <c r="J19" s="733"/>
      <c r="K19" s="733"/>
      <c r="L19" s="733"/>
    </row>
    <row r="20" spans="1:12" ht="14.25" customHeight="1" x14ac:dyDescent="0.45">
      <c r="A20" s="768" t="s">
        <v>150</v>
      </c>
      <c r="B20" s="768">
        <v>8489</v>
      </c>
      <c r="C20" s="769"/>
      <c r="D20" s="770">
        <f t="shared" ref="D20" si="3">C20/B20</f>
        <v>0</v>
      </c>
      <c r="E20" s="733"/>
      <c r="F20" s="791">
        <v>1533.74</v>
      </c>
      <c r="G20" s="768"/>
      <c r="H20" s="758">
        <f t="shared" ref="H20" si="4">F20/B20</f>
        <v>0.18067381316998468</v>
      </c>
      <c r="I20" s="733"/>
      <c r="J20" s="733"/>
      <c r="K20" s="733"/>
      <c r="L20" s="733"/>
    </row>
    <row r="21" spans="1:12" ht="14.25" customHeight="1" x14ac:dyDescent="0.45">
      <c r="A21" s="733"/>
      <c r="B21" s="733"/>
      <c r="C21" s="733"/>
      <c r="D21" s="733"/>
      <c r="E21" s="733"/>
      <c r="F21" s="733"/>
      <c r="G21" s="733"/>
      <c r="H21" s="733"/>
      <c r="I21" s="733"/>
      <c r="J21" s="733"/>
      <c r="K21" s="733"/>
      <c r="L21" s="733"/>
    </row>
    <row r="22" spans="1:12" ht="14.25" customHeight="1" x14ac:dyDescent="0.45">
      <c r="A22" s="733" t="s">
        <v>3935</v>
      </c>
      <c r="B22" s="733"/>
      <c r="C22" s="733"/>
      <c r="D22" s="733"/>
      <c r="E22" s="733"/>
      <c r="F22" s="791">
        <f>FAUNE!M35</f>
        <v>1414</v>
      </c>
      <c r="G22" s="733" t="s">
        <v>3943</v>
      </c>
      <c r="H22" s="733"/>
      <c r="I22" s="733"/>
      <c r="J22" s="733"/>
      <c r="K22" s="733"/>
      <c r="L22" s="733"/>
    </row>
    <row r="23" spans="1:12" ht="14.25" customHeight="1" x14ac:dyDescent="0.45">
      <c r="A23" s="733"/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</row>
    <row r="24" spans="1:12" ht="14.25" customHeight="1" x14ac:dyDescent="0.45">
      <c r="A24" s="733"/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</row>
    <row r="25" spans="1:12" ht="14.25" customHeight="1" x14ac:dyDescent="0.45">
      <c r="A25" s="733"/>
      <c r="B25" s="733"/>
      <c r="C25" s="733"/>
      <c r="D25" s="733"/>
      <c r="E25" s="733"/>
      <c r="F25" s="733"/>
      <c r="G25" s="733"/>
      <c r="H25" s="733"/>
      <c r="I25" s="733"/>
      <c r="J25" s="733"/>
      <c r="K25" s="733"/>
      <c r="L25" s="733"/>
    </row>
    <row r="26" spans="1:12" ht="14.25" customHeight="1" x14ac:dyDescent="0.45">
      <c r="A26" s="733"/>
      <c r="B26" s="733"/>
      <c r="C26" s="790"/>
      <c r="D26" s="733" t="s">
        <v>3940</v>
      </c>
      <c r="E26" s="733"/>
      <c r="F26" s="733"/>
      <c r="G26" s="733"/>
      <c r="H26" s="733"/>
      <c r="I26" s="733"/>
      <c r="J26" s="733"/>
      <c r="K26" s="733"/>
      <c r="L26" s="733"/>
    </row>
    <row r="27" spans="1:12" ht="14.25" customHeight="1" thickBot="1" x14ac:dyDescent="0.5">
      <c r="A27" s="733"/>
      <c r="B27" s="733"/>
      <c r="C27" s="733"/>
      <c r="D27" s="733"/>
      <c r="E27" s="733"/>
      <c r="F27" s="733"/>
      <c r="G27" s="733"/>
      <c r="H27" s="733"/>
      <c r="I27" s="733"/>
      <c r="J27" s="733"/>
      <c r="K27" s="733"/>
      <c r="L27" s="733"/>
    </row>
    <row r="28" spans="1:12" ht="21" customHeight="1" thickBot="1" x14ac:dyDescent="0.6">
      <c r="A28" s="733"/>
      <c r="B28" s="733"/>
      <c r="C28" s="733"/>
      <c r="D28" s="733"/>
      <c r="E28" s="733"/>
      <c r="F28" s="733"/>
      <c r="G28" s="793">
        <f>G11+F20+F22</f>
        <v>49009.68</v>
      </c>
      <c r="H28" s="733"/>
      <c r="I28" s="733"/>
      <c r="J28" s="733"/>
      <c r="K28" s="733"/>
      <c r="L28" s="733"/>
    </row>
    <row r="29" spans="1:12" ht="14.25" customHeight="1" x14ac:dyDescent="0.45">
      <c r="A29" s="733"/>
      <c r="B29" s="733"/>
      <c r="C29" s="733"/>
      <c r="D29" s="733"/>
      <c r="E29" s="733"/>
      <c r="F29" s="733"/>
      <c r="G29" s="733"/>
      <c r="H29" s="733"/>
      <c r="I29" s="733"/>
      <c r="J29" s="733"/>
      <c r="K29" s="733"/>
      <c r="L29" s="733"/>
    </row>
    <row r="30" spans="1:12" ht="14.25" customHeight="1" x14ac:dyDescent="0.45">
      <c r="A30" s="733"/>
      <c r="B30" s="733"/>
      <c r="C30" s="733"/>
      <c r="D30" s="733"/>
      <c r="E30" s="733"/>
      <c r="F30" s="733"/>
      <c r="G30" s="733"/>
      <c r="H30" s="733"/>
      <c r="I30" s="733"/>
      <c r="J30" s="733"/>
      <c r="K30" s="733"/>
      <c r="L30" s="733"/>
    </row>
    <row r="31" spans="1:12" ht="14.25" customHeight="1" x14ac:dyDescent="0.45">
      <c r="A31" s="733"/>
      <c r="B31" s="733"/>
      <c r="C31" s="733"/>
      <c r="D31" s="733"/>
      <c r="E31" s="733"/>
      <c r="F31" s="733"/>
      <c r="G31" s="733"/>
      <c r="H31" s="733"/>
      <c r="I31" s="733"/>
      <c r="J31" s="733"/>
      <c r="K31" s="733"/>
      <c r="L31" s="733"/>
    </row>
    <row r="32" spans="1:12" ht="14.25" customHeight="1" x14ac:dyDescent="0.45">
      <c r="A32" s="733"/>
      <c r="B32" s="733"/>
      <c r="C32" s="733"/>
      <c r="D32" s="733"/>
      <c r="E32" s="733"/>
      <c r="F32" s="733"/>
      <c r="G32" s="733"/>
      <c r="H32" s="733"/>
      <c r="I32" s="733"/>
      <c r="J32" s="733"/>
      <c r="K32" s="733"/>
      <c r="L32" s="733"/>
    </row>
    <row r="33" ht="14.25" customHeight="1" x14ac:dyDescent="0.45"/>
    <row r="34" ht="14.25" customHeight="1" x14ac:dyDescent="0.45"/>
    <row r="35" ht="14.25" customHeight="1" x14ac:dyDescent="0.45"/>
    <row r="36" ht="14.25" customHeight="1" x14ac:dyDescent="0.45"/>
    <row r="37" ht="14.25" customHeight="1" x14ac:dyDescent="0.45"/>
    <row r="38" ht="14.25" customHeight="1" x14ac:dyDescent="0.45"/>
    <row r="39" ht="14.25" customHeight="1" x14ac:dyDescent="0.45"/>
    <row r="40" ht="14.25" customHeight="1" x14ac:dyDescent="0.45"/>
    <row r="41" ht="14.25" customHeight="1" x14ac:dyDescent="0.45"/>
    <row r="42" ht="14.25" customHeight="1" x14ac:dyDescent="0.45"/>
    <row r="43" ht="14.25" customHeight="1" x14ac:dyDescent="0.45"/>
    <row r="44" ht="14.25" customHeight="1" x14ac:dyDescent="0.45"/>
    <row r="45" ht="14.25" customHeight="1" x14ac:dyDescent="0.45"/>
    <row r="46" ht="14.25" customHeight="1" x14ac:dyDescent="0.45"/>
    <row r="47" ht="14.25" customHeight="1" x14ac:dyDescent="0.45"/>
    <row r="48" ht="14.25" customHeight="1" x14ac:dyDescent="0.45"/>
    <row r="49" ht="14.25" customHeight="1" x14ac:dyDescent="0.45"/>
    <row r="50" ht="14.25" customHeight="1" x14ac:dyDescent="0.45"/>
    <row r="51" ht="14.25" customHeight="1" x14ac:dyDescent="0.45"/>
    <row r="52" ht="14.25" customHeight="1" x14ac:dyDescent="0.45"/>
    <row r="53" ht="14.25" customHeight="1" x14ac:dyDescent="0.45"/>
    <row r="54" ht="14.25" customHeight="1" x14ac:dyDescent="0.45"/>
    <row r="55" ht="14.25" customHeight="1" x14ac:dyDescent="0.45"/>
    <row r="56" ht="14.25" customHeight="1" x14ac:dyDescent="0.45"/>
    <row r="57" ht="14.25" customHeight="1" x14ac:dyDescent="0.45"/>
    <row r="58" ht="14.25" customHeight="1" x14ac:dyDescent="0.45"/>
    <row r="59" ht="14.25" customHeight="1" x14ac:dyDescent="0.45"/>
    <row r="60" ht="14.25" customHeight="1" x14ac:dyDescent="0.45"/>
    <row r="61" ht="14.25" customHeight="1" x14ac:dyDescent="0.45"/>
    <row r="62" ht="14.25" customHeight="1" x14ac:dyDescent="0.45"/>
    <row r="63" ht="14.25" customHeight="1" x14ac:dyDescent="0.45"/>
    <row r="64" ht="14.25" customHeight="1" x14ac:dyDescent="0.45"/>
    <row r="65" ht="14.25" customHeight="1" x14ac:dyDescent="0.45"/>
    <row r="66" ht="14.25" customHeight="1" x14ac:dyDescent="0.45"/>
    <row r="67" ht="14.25" customHeight="1" x14ac:dyDescent="0.45"/>
    <row r="68" ht="14.25" customHeight="1" x14ac:dyDescent="0.45"/>
    <row r="69" ht="14.25" customHeight="1" x14ac:dyDescent="0.45"/>
    <row r="70" ht="14.25" customHeight="1" x14ac:dyDescent="0.45"/>
    <row r="71" ht="14.25" customHeight="1" x14ac:dyDescent="0.45"/>
    <row r="72" ht="14.25" customHeight="1" x14ac:dyDescent="0.45"/>
    <row r="73" ht="14.25" customHeight="1" x14ac:dyDescent="0.45"/>
    <row r="74" ht="14.25" customHeight="1" x14ac:dyDescent="0.45"/>
    <row r="75" ht="14.25" customHeight="1" x14ac:dyDescent="0.45"/>
    <row r="76" ht="14.25" customHeight="1" x14ac:dyDescent="0.45"/>
    <row r="77" ht="14.25" customHeight="1" x14ac:dyDescent="0.45"/>
    <row r="78" ht="14.25" customHeight="1" x14ac:dyDescent="0.45"/>
    <row r="79" ht="14.25" customHeight="1" x14ac:dyDescent="0.45"/>
    <row r="80" ht="14.25" customHeight="1" x14ac:dyDescent="0.45"/>
    <row r="81" ht="14.25" customHeight="1" x14ac:dyDescent="0.45"/>
    <row r="82" ht="14.25" customHeight="1" x14ac:dyDescent="0.45"/>
    <row r="83" ht="14.25" customHeight="1" x14ac:dyDescent="0.45"/>
    <row r="84" ht="14.25" customHeight="1" x14ac:dyDescent="0.45"/>
    <row r="85" ht="14.25" customHeight="1" x14ac:dyDescent="0.45"/>
    <row r="86" ht="14.25" customHeight="1" x14ac:dyDescent="0.45"/>
    <row r="87" ht="14.25" customHeight="1" x14ac:dyDescent="0.45"/>
    <row r="88" ht="14.25" customHeight="1" x14ac:dyDescent="0.45"/>
    <row r="89" ht="14.25" customHeight="1" x14ac:dyDescent="0.45"/>
    <row r="90" ht="14.25" customHeight="1" x14ac:dyDescent="0.45"/>
    <row r="91" ht="14.25" customHeight="1" x14ac:dyDescent="0.45"/>
    <row r="92" ht="14.25" customHeight="1" x14ac:dyDescent="0.45"/>
    <row r="93" ht="14.25" customHeight="1" x14ac:dyDescent="0.45"/>
    <row r="94" ht="14.25" customHeight="1" x14ac:dyDescent="0.45"/>
    <row r="95" ht="14.25" customHeight="1" x14ac:dyDescent="0.45"/>
    <row r="96" ht="14.25" customHeight="1" x14ac:dyDescent="0.45"/>
    <row r="97" ht="14.25" customHeight="1" x14ac:dyDescent="0.45"/>
    <row r="98" ht="14.25" customHeight="1" x14ac:dyDescent="0.45"/>
    <row r="99" ht="14.25" customHeight="1" x14ac:dyDescent="0.45"/>
    <row r="100" ht="14.25" customHeight="1" x14ac:dyDescent="0.45"/>
    <row r="101" ht="14.25" customHeight="1" x14ac:dyDescent="0.45"/>
    <row r="102" ht="14.25" customHeight="1" x14ac:dyDescent="0.45"/>
    <row r="103" ht="14.25" customHeight="1" x14ac:dyDescent="0.45"/>
    <row r="104" ht="14.25" customHeight="1" x14ac:dyDescent="0.45"/>
    <row r="105" ht="14.25" customHeight="1" x14ac:dyDescent="0.45"/>
    <row r="106" ht="14.25" customHeight="1" x14ac:dyDescent="0.45"/>
    <row r="107" ht="14.25" customHeight="1" x14ac:dyDescent="0.45"/>
    <row r="108" ht="14.25" customHeight="1" x14ac:dyDescent="0.45"/>
    <row r="109" ht="14.25" customHeight="1" x14ac:dyDescent="0.45"/>
    <row r="110" ht="14.25" customHeight="1" x14ac:dyDescent="0.45"/>
    <row r="111" ht="14.25" customHeight="1" x14ac:dyDescent="0.45"/>
    <row r="11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  <row r="997" ht="14.25" customHeight="1" x14ac:dyDescent="0.45"/>
    <row r="998" ht="14.25" customHeight="1" x14ac:dyDescent="0.45"/>
    <row r="999" ht="14.25" customHeight="1" x14ac:dyDescent="0.45"/>
    <row r="1000" ht="14.25" customHeight="1" x14ac:dyDescent="0.45"/>
    <row r="1001" ht="14.25" customHeight="1" x14ac:dyDescent="0.45"/>
  </sheetData>
  <mergeCells count="10">
    <mergeCell ref="F3:H3"/>
    <mergeCell ref="J8:J9"/>
    <mergeCell ref="K8:K9"/>
    <mergeCell ref="G8:G9"/>
    <mergeCell ref="G4:G5"/>
    <mergeCell ref="G6:G7"/>
    <mergeCell ref="J4:J5"/>
    <mergeCell ref="J6:J7"/>
    <mergeCell ref="K4:K5"/>
    <mergeCell ref="K6:K7"/>
  </mergeCells>
  <pageMargins left="0.7" right="0.7" top="0.75" bottom="0.75" header="0" footer="0"/>
  <pageSetup paperSize="9" scale="71" fitToHeight="0"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Z996"/>
  <sheetViews>
    <sheetView workbookViewId="0">
      <pane ySplit="1" topLeftCell="A2" activePane="bottomLeft" state="frozen"/>
      <selection activeCell="M12" sqref="M12"/>
      <selection pane="bottomLeft" activeCell="A2" sqref="A2"/>
    </sheetView>
  </sheetViews>
  <sheetFormatPr baseColWidth="10" defaultColWidth="14.3984375" defaultRowHeight="15" customHeight="1" x14ac:dyDescent="0.45"/>
  <cols>
    <col min="1" max="1" width="20.265625" customWidth="1"/>
    <col min="2" max="2" width="13.1328125" customWidth="1"/>
    <col min="3" max="3" width="23.73046875" customWidth="1"/>
    <col min="4" max="6" width="17.1328125" customWidth="1"/>
    <col min="7" max="7" width="19.265625" customWidth="1"/>
    <col min="8" max="26" width="9" customWidth="1"/>
  </cols>
  <sheetData>
    <row r="1" spans="1:23" ht="52.5" customHeight="1" x14ac:dyDescent="0.45">
      <c r="A1" s="32" t="s">
        <v>117</v>
      </c>
      <c r="B1" s="32" t="s">
        <v>118</v>
      </c>
      <c r="C1" s="32" t="s">
        <v>120</v>
      </c>
      <c r="D1" s="32" t="s">
        <v>121</v>
      </c>
      <c r="E1" s="32" t="s">
        <v>122</v>
      </c>
      <c r="F1" s="32" t="s">
        <v>123</v>
      </c>
      <c r="G1" s="32" t="s">
        <v>124</v>
      </c>
      <c r="H1" s="32" t="s">
        <v>125</v>
      </c>
      <c r="I1" s="32" t="s">
        <v>126</v>
      </c>
      <c r="J1" s="32" t="s">
        <v>127</v>
      </c>
      <c r="K1" s="162" t="s">
        <v>706</v>
      </c>
      <c r="L1" s="34" t="s">
        <v>128</v>
      </c>
      <c r="M1" s="33" t="s">
        <v>129</v>
      </c>
      <c r="N1" s="33" t="s">
        <v>130</v>
      </c>
      <c r="O1" s="35" t="s">
        <v>131</v>
      </c>
      <c r="P1" s="829" t="s">
        <v>132</v>
      </c>
      <c r="Q1" s="828"/>
      <c r="R1" s="33" t="s">
        <v>133</v>
      </c>
      <c r="S1" s="830" t="s">
        <v>201</v>
      </c>
      <c r="T1" s="828"/>
      <c r="U1" s="32" t="s">
        <v>140</v>
      </c>
      <c r="V1" s="860"/>
    </row>
    <row r="2" spans="1:23" ht="15" customHeight="1" x14ac:dyDescent="0.45">
      <c r="A2" s="36" t="s">
        <v>707</v>
      </c>
      <c r="B2" s="36" t="s">
        <v>150</v>
      </c>
      <c r="C2" s="36" t="s">
        <v>3803</v>
      </c>
      <c r="D2" s="36" t="s">
        <v>708</v>
      </c>
      <c r="E2" s="36" t="s">
        <v>709</v>
      </c>
      <c r="F2" s="36" t="s">
        <v>710</v>
      </c>
      <c r="G2" s="36" t="s">
        <v>709</v>
      </c>
      <c r="H2" s="38">
        <v>153.62</v>
      </c>
      <c r="I2" s="38">
        <v>389</v>
      </c>
      <c r="J2" s="38"/>
      <c r="K2" s="69"/>
      <c r="L2" s="38">
        <v>1</v>
      </c>
      <c r="M2" s="38">
        <f t="shared" ref="M2:M18" si="0">L2*H2</f>
        <v>153.62</v>
      </c>
      <c r="N2" s="38">
        <f t="shared" ref="N2:N18" si="1">L2*I2</f>
        <v>389</v>
      </c>
      <c r="O2" s="596">
        <f t="shared" ref="O2:O18" si="2">U2</f>
        <v>0</v>
      </c>
      <c r="P2" s="38">
        <f t="shared" ref="P2:P18" si="3">O2*H2</f>
        <v>0</v>
      </c>
      <c r="Q2" s="38">
        <f t="shared" ref="Q2:Q18" si="4">O2*I2</f>
        <v>0</v>
      </c>
      <c r="R2" s="38">
        <f t="shared" ref="R2:R18" si="5">L2-O2</f>
        <v>1</v>
      </c>
      <c r="S2" s="38">
        <f t="shared" ref="S2:S18" si="6">R2*H2</f>
        <v>153.62</v>
      </c>
      <c r="T2" s="38">
        <f t="shared" ref="T2:T18" si="7">R2*I2</f>
        <v>389</v>
      </c>
      <c r="U2" s="596">
        <v>0</v>
      </c>
      <c r="V2" s="893"/>
      <c r="W2" s="890"/>
    </row>
    <row r="3" spans="1:23" ht="15" customHeight="1" x14ac:dyDescent="0.45">
      <c r="A3" s="36" t="s">
        <v>707</v>
      </c>
      <c r="B3" s="36" t="s">
        <v>150</v>
      </c>
      <c r="C3" s="36" t="s">
        <v>3804</v>
      </c>
      <c r="D3" s="36" t="s">
        <v>711</v>
      </c>
      <c r="E3" s="36" t="s">
        <v>712</v>
      </c>
      <c r="F3" s="36" t="s">
        <v>713</v>
      </c>
      <c r="G3" s="36"/>
      <c r="H3" s="38">
        <v>177</v>
      </c>
      <c r="I3" s="38">
        <v>459</v>
      </c>
      <c r="J3" s="38"/>
      <c r="K3" s="69"/>
      <c r="L3" s="38">
        <v>1</v>
      </c>
      <c r="M3" s="38">
        <f t="shared" si="0"/>
        <v>177</v>
      </c>
      <c r="N3" s="38">
        <f t="shared" si="1"/>
        <v>459</v>
      </c>
      <c r="O3" s="58">
        <f t="shared" si="2"/>
        <v>0</v>
      </c>
      <c r="P3" s="38">
        <f t="shared" si="3"/>
        <v>0</v>
      </c>
      <c r="Q3" s="38">
        <f t="shared" si="4"/>
        <v>0</v>
      </c>
      <c r="R3" s="38">
        <f t="shared" si="5"/>
        <v>1</v>
      </c>
      <c r="S3" s="38">
        <f t="shared" si="6"/>
        <v>177</v>
      </c>
      <c r="T3" s="38">
        <f t="shared" si="7"/>
        <v>459</v>
      </c>
      <c r="U3" s="58">
        <v>0</v>
      </c>
      <c r="V3" s="893"/>
      <c r="W3" s="890"/>
    </row>
    <row r="4" spans="1:23" ht="15" customHeight="1" x14ac:dyDescent="0.45">
      <c r="A4" s="36" t="s">
        <v>707</v>
      </c>
      <c r="B4" s="36" t="s">
        <v>150</v>
      </c>
      <c r="C4" s="36" t="s">
        <v>714</v>
      </c>
      <c r="D4" s="36" t="s">
        <v>715</v>
      </c>
      <c r="E4" s="36" t="s">
        <v>716</v>
      </c>
      <c r="F4" s="36" t="s">
        <v>710</v>
      </c>
      <c r="G4" s="36" t="s">
        <v>717</v>
      </c>
      <c r="H4" s="38">
        <v>181.1</v>
      </c>
      <c r="I4" s="38">
        <v>489</v>
      </c>
      <c r="J4" s="38"/>
      <c r="K4" s="69"/>
      <c r="L4" s="38">
        <v>1</v>
      </c>
      <c r="M4" s="38">
        <f t="shared" si="0"/>
        <v>181.1</v>
      </c>
      <c r="N4" s="38">
        <f t="shared" si="1"/>
        <v>489</v>
      </c>
      <c r="O4" s="58">
        <f t="shared" si="2"/>
        <v>0</v>
      </c>
      <c r="P4" s="38">
        <f t="shared" si="3"/>
        <v>0</v>
      </c>
      <c r="Q4" s="38">
        <f t="shared" si="4"/>
        <v>0</v>
      </c>
      <c r="R4" s="38">
        <f t="shared" si="5"/>
        <v>1</v>
      </c>
      <c r="S4" s="38">
        <f t="shared" si="6"/>
        <v>181.1</v>
      </c>
      <c r="T4" s="38">
        <f t="shared" si="7"/>
        <v>489</v>
      </c>
      <c r="U4" s="58">
        <v>0</v>
      </c>
      <c r="V4" s="893"/>
      <c r="W4" s="890"/>
    </row>
    <row r="5" spans="1:23" ht="15" customHeight="1" x14ac:dyDescent="0.45">
      <c r="A5" s="36" t="s">
        <v>707</v>
      </c>
      <c r="B5" s="36" t="s">
        <v>150</v>
      </c>
      <c r="C5" s="36" t="s">
        <v>718</v>
      </c>
      <c r="D5" s="36" t="s">
        <v>715</v>
      </c>
      <c r="E5" s="36" t="s">
        <v>716</v>
      </c>
      <c r="F5" s="36" t="s">
        <v>710</v>
      </c>
      <c r="G5" s="36" t="s">
        <v>719</v>
      </c>
      <c r="H5" s="38">
        <v>155.18</v>
      </c>
      <c r="I5" s="41">
        <v>419</v>
      </c>
      <c r="J5" s="41"/>
      <c r="K5" s="163">
        <v>400</v>
      </c>
      <c r="L5" s="38">
        <v>1</v>
      </c>
      <c r="M5" s="38">
        <f t="shared" si="0"/>
        <v>155.18</v>
      </c>
      <c r="N5" s="38">
        <f t="shared" si="1"/>
        <v>419</v>
      </c>
      <c r="O5" s="68">
        <f t="shared" si="2"/>
        <v>0</v>
      </c>
      <c r="P5" s="38">
        <f t="shared" si="3"/>
        <v>0</v>
      </c>
      <c r="Q5" s="38">
        <f t="shared" si="4"/>
        <v>0</v>
      </c>
      <c r="R5" s="38">
        <f t="shared" si="5"/>
        <v>1</v>
      </c>
      <c r="S5" s="38">
        <f t="shared" si="6"/>
        <v>155.18</v>
      </c>
      <c r="T5" s="38">
        <f t="shared" si="7"/>
        <v>419</v>
      </c>
      <c r="U5" s="68">
        <v>0</v>
      </c>
      <c r="V5" s="894"/>
      <c r="W5" s="890"/>
    </row>
    <row r="6" spans="1:23" ht="15" customHeight="1" x14ac:dyDescent="0.45">
      <c r="A6" s="36" t="s">
        <v>707</v>
      </c>
      <c r="B6" s="36" t="s">
        <v>150</v>
      </c>
      <c r="C6" s="165" t="s">
        <v>720</v>
      </c>
      <c r="D6" s="45" t="s">
        <v>721</v>
      </c>
      <c r="E6" s="45" t="s">
        <v>716</v>
      </c>
      <c r="F6" s="45" t="s">
        <v>710</v>
      </c>
      <c r="G6" s="45" t="s">
        <v>722</v>
      </c>
      <c r="H6" s="41">
        <v>188.51</v>
      </c>
      <c r="I6" s="41">
        <v>509</v>
      </c>
      <c r="J6" s="41"/>
      <c r="K6" s="163">
        <v>495</v>
      </c>
      <c r="L6" s="38">
        <v>1</v>
      </c>
      <c r="M6" s="38">
        <f t="shared" si="0"/>
        <v>188.51</v>
      </c>
      <c r="N6" s="38">
        <f t="shared" si="1"/>
        <v>509</v>
      </c>
      <c r="O6" s="68">
        <f t="shared" si="2"/>
        <v>0</v>
      </c>
      <c r="P6" s="38">
        <f t="shared" si="3"/>
        <v>0</v>
      </c>
      <c r="Q6" s="38">
        <f t="shared" si="4"/>
        <v>0</v>
      </c>
      <c r="R6" s="38">
        <f t="shared" si="5"/>
        <v>1</v>
      </c>
      <c r="S6" s="38">
        <f t="shared" si="6"/>
        <v>188.51</v>
      </c>
      <c r="T6" s="38">
        <f t="shared" si="7"/>
        <v>509</v>
      </c>
      <c r="U6" s="845">
        <v>0</v>
      </c>
      <c r="V6" s="892"/>
      <c r="W6" s="890"/>
    </row>
    <row r="7" spans="1:23" ht="15" customHeight="1" x14ac:dyDescent="0.45">
      <c r="A7" s="36" t="s">
        <v>707</v>
      </c>
      <c r="B7" s="36" t="s">
        <v>150</v>
      </c>
      <c r="C7" s="844" t="s">
        <v>723</v>
      </c>
      <c r="D7" s="36" t="s">
        <v>711</v>
      </c>
      <c r="E7" s="36" t="s">
        <v>684</v>
      </c>
      <c r="F7" s="36" t="s">
        <v>710</v>
      </c>
      <c r="G7" s="166" t="s">
        <v>724</v>
      </c>
      <c r="H7" s="38">
        <v>243.63</v>
      </c>
      <c r="I7" s="38">
        <v>575</v>
      </c>
      <c r="J7" s="38"/>
      <c r="K7" s="69">
        <v>555</v>
      </c>
      <c r="L7" s="38">
        <v>1</v>
      </c>
      <c r="M7" s="38">
        <f t="shared" si="0"/>
        <v>243.63</v>
      </c>
      <c r="N7" s="38">
        <f t="shared" si="1"/>
        <v>575</v>
      </c>
      <c r="O7" s="670">
        <f t="shared" si="2"/>
        <v>1</v>
      </c>
      <c r="P7" s="38">
        <f t="shared" si="3"/>
        <v>243.63</v>
      </c>
      <c r="Q7" s="38">
        <f t="shared" si="4"/>
        <v>575</v>
      </c>
      <c r="R7" s="38">
        <f t="shared" si="5"/>
        <v>0</v>
      </c>
      <c r="S7" s="38">
        <f t="shared" si="6"/>
        <v>0</v>
      </c>
      <c r="T7" s="38">
        <f t="shared" si="7"/>
        <v>0</v>
      </c>
      <c r="U7" s="670">
        <v>1</v>
      </c>
      <c r="V7" s="893"/>
      <c r="W7" s="890"/>
    </row>
    <row r="8" spans="1:23" ht="15" customHeight="1" x14ac:dyDescent="0.45">
      <c r="A8" s="36" t="s">
        <v>707</v>
      </c>
      <c r="B8" s="36" t="s">
        <v>150</v>
      </c>
      <c r="C8" s="36" t="s">
        <v>725</v>
      </c>
      <c r="D8" s="36" t="s">
        <v>708</v>
      </c>
      <c r="E8" s="36" t="s">
        <v>726</v>
      </c>
      <c r="F8" s="36" t="s">
        <v>710</v>
      </c>
      <c r="G8" s="36" t="s">
        <v>727</v>
      </c>
      <c r="H8" s="38">
        <v>107.03</v>
      </c>
      <c r="I8" s="38">
        <v>289</v>
      </c>
      <c r="J8" s="38"/>
      <c r="K8" s="69"/>
      <c r="L8" s="38">
        <v>1</v>
      </c>
      <c r="M8" s="38">
        <f t="shared" si="0"/>
        <v>107.03</v>
      </c>
      <c r="N8" s="38">
        <f t="shared" si="1"/>
        <v>289</v>
      </c>
      <c r="O8" s="58">
        <f t="shared" si="2"/>
        <v>0</v>
      </c>
      <c r="P8" s="38">
        <f t="shared" si="3"/>
        <v>0</v>
      </c>
      <c r="Q8" s="38">
        <f t="shared" si="4"/>
        <v>0</v>
      </c>
      <c r="R8" s="38">
        <f t="shared" si="5"/>
        <v>1</v>
      </c>
      <c r="S8" s="38">
        <f t="shared" si="6"/>
        <v>107.03</v>
      </c>
      <c r="T8" s="38">
        <f t="shared" si="7"/>
        <v>289</v>
      </c>
      <c r="U8" s="58">
        <v>0</v>
      </c>
      <c r="V8" s="893"/>
      <c r="W8" s="890"/>
    </row>
    <row r="9" spans="1:23" ht="15" customHeight="1" x14ac:dyDescent="0.45">
      <c r="A9" s="36" t="s">
        <v>707</v>
      </c>
      <c r="B9" s="36" t="s">
        <v>150</v>
      </c>
      <c r="C9" s="36" t="s">
        <v>728</v>
      </c>
      <c r="D9" s="36" t="s">
        <v>715</v>
      </c>
      <c r="E9" s="36" t="s">
        <v>726</v>
      </c>
      <c r="F9" s="36" t="s">
        <v>710</v>
      </c>
      <c r="G9" s="36" t="s">
        <v>729</v>
      </c>
      <c r="H9" s="38">
        <v>98.36</v>
      </c>
      <c r="I9" s="38">
        <v>489</v>
      </c>
      <c r="J9" s="38"/>
      <c r="K9" s="69"/>
      <c r="L9" s="38">
        <v>1</v>
      </c>
      <c r="M9" s="38">
        <f t="shared" si="0"/>
        <v>98.36</v>
      </c>
      <c r="N9" s="38">
        <f t="shared" si="1"/>
        <v>489</v>
      </c>
      <c r="O9" s="58">
        <f t="shared" si="2"/>
        <v>0</v>
      </c>
      <c r="P9" s="38">
        <f t="shared" si="3"/>
        <v>0</v>
      </c>
      <c r="Q9" s="38">
        <f t="shared" si="4"/>
        <v>0</v>
      </c>
      <c r="R9" s="38">
        <f t="shared" si="5"/>
        <v>1</v>
      </c>
      <c r="S9" s="38">
        <f t="shared" si="6"/>
        <v>98.36</v>
      </c>
      <c r="T9" s="38">
        <f t="shared" si="7"/>
        <v>489</v>
      </c>
      <c r="U9" s="58">
        <v>0</v>
      </c>
      <c r="V9" s="893"/>
      <c r="W9" s="890"/>
    </row>
    <row r="10" spans="1:23" ht="15" customHeight="1" x14ac:dyDescent="0.45">
      <c r="A10" s="36" t="s">
        <v>707</v>
      </c>
      <c r="B10" s="36" t="s">
        <v>150</v>
      </c>
      <c r="C10" s="105" t="s">
        <v>730</v>
      </c>
      <c r="D10" s="36" t="s">
        <v>708</v>
      </c>
      <c r="E10" s="36" t="s">
        <v>158</v>
      </c>
      <c r="F10" s="36" t="s">
        <v>710</v>
      </c>
      <c r="G10" s="36" t="s">
        <v>729</v>
      </c>
      <c r="H10" s="38">
        <v>140.37</v>
      </c>
      <c r="I10" s="38">
        <v>379</v>
      </c>
      <c r="J10" s="38"/>
      <c r="K10" s="69"/>
      <c r="L10" s="38">
        <v>1</v>
      </c>
      <c r="M10" s="38">
        <f t="shared" si="0"/>
        <v>140.37</v>
      </c>
      <c r="N10" s="38">
        <f t="shared" si="1"/>
        <v>379</v>
      </c>
      <c r="O10" s="58">
        <f t="shared" si="2"/>
        <v>0</v>
      </c>
      <c r="P10" s="38">
        <f t="shared" si="3"/>
        <v>0</v>
      </c>
      <c r="Q10" s="38">
        <f t="shared" si="4"/>
        <v>0</v>
      </c>
      <c r="R10" s="38">
        <f t="shared" si="5"/>
        <v>1</v>
      </c>
      <c r="S10" s="38">
        <f t="shared" si="6"/>
        <v>140.37</v>
      </c>
      <c r="T10" s="38">
        <f t="shared" si="7"/>
        <v>379</v>
      </c>
      <c r="U10" s="58">
        <v>0</v>
      </c>
      <c r="V10" s="893"/>
      <c r="W10" s="890"/>
    </row>
    <row r="11" spans="1:23" ht="15" customHeight="1" x14ac:dyDescent="0.45">
      <c r="A11" s="36" t="s">
        <v>707</v>
      </c>
      <c r="B11" s="36" t="s">
        <v>150</v>
      </c>
      <c r="C11" s="105" t="s">
        <v>731</v>
      </c>
      <c r="D11" s="36" t="s">
        <v>715</v>
      </c>
      <c r="E11" s="36" t="s">
        <v>716</v>
      </c>
      <c r="F11" s="36" t="s">
        <v>710</v>
      </c>
      <c r="G11" s="36" t="s">
        <v>721</v>
      </c>
      <c r="H11" s="38">
        <v>122.22</v>
      </c>
      <c r="I11" s="38">
        <v>330</v>
      </c>
      <c r="J11" s="38"/>
      <c r="K11" s="69"/>
      <c r="L11" s="38">
        <v>1</v>
      </c>
      <c r="M11" s="38">
        <f t="shared" si="0"/>
        <v>122.22</v>
      </c>
      <c r="N11" s="38">
        <f t="shared" si="1"/>
        <v>330</v>
      </c>
      <c r="O11" s="58">
        <f t="shared" si="2"/>
        <v>0</v>
      </c>
      <c r="P11" s="38">
        <f t="shared" si="3"/>
        <v>0</v>
      </c>
      <c r="Q11" s="38">
        <f t="shared" si="4"/>
        <v>0</v>
      </c>
      <c r="R11" s="38">
        <f t="shared" si="5"/>
        <v>1</v>
      </c>
      <c r="S11" s="38">
        <f t="shared" si="6"/>
        <v>122.22</v>
      </c>
      <c r="T11" s="38">
        <f t="shared" si="7"/>
        <v>330</v>
      </c>
      <c r="U11" s="58">
        <v>0</v>
      </c>
      <c r="V11" s="893"/>
      <c r="W11" s="890"/>
    </row>
    <row r="12" spans="1:23" ht="15" customHeight="1" x14ac:dyDescent="0.45">
      <c r="A12" s="36" t="s">
        <v>707</v>
      </c>
      <c r="B12" s="36" t="s">
        <v>150</v>
      </c>
      <c r="C12" s="36" t="s">
        <v>732</v>
      </c>
      <c r="D12" s="36" t="s">
        <v>715</v>
      </c>
      <c r="E12" s="36" t="s">
        <v>733</v>
      </c>
      <c r="F12" s="36" t="s">
        <v>710</v>
      </c>
      <c r="G12" s="36"/>
      <c r="H12" s="38">
        <v>136.57</v>
      </c>
      <c r="I12" s="38">
        <v>405</v>
      </c>
      <c r="J12" s="38"/>
      <c r="K12" s="69"/>
      <c r="L12" s="38">
        <v>1</v>
      </c>
      <c r="M12" s="38">
        <f t="shared" si="0"/>
        <v>136.57</v>
      </c>
      <c r="N12" s="38">
        <f t="shared" si="1"/>
        <v>405</v>
      </c>
      <c r="O12" s="58">
        <f t="shared" si="2"/>
        <v>0</v>
      </c>
      <c r="P12" s="38">
        <f t="shared" si="3"/>
        <v>0</v>
      </c>
      <c r="Q12" s="38">
        <f t="shared" si="4"/>
        <v>0</v>
      </c>
      <c r="R12" s="38">
        <f t="shared" si="5"/>
        <v>1</v>
      </c>
      <c r="S12" s="38">
        <f t="shared" si="6"/>
        <v>136.57</v>
      </c>
      <c r="T12" s="38">
        <f t="shared" si="7"/>
        <v>405</v>
      </c>
      <c r="U12" s="43">
        <v>0</v>
      </c>
      <c r="V12" s="893"/>
      <c r="W12" s="890"/>
    </row>
    <row r="13" spans="1:23" ht="15" customHeight="1" x14ac:dyDescent="0.45">
      <c r="A13" s="36" t="s">
        <v>707</v>
      </c>
      <c r="B13" s="36" t="s">
        <v>150</v>
      </c>
      <c r="C13" s="36" t="s">
        <v>734</v>
      </c>
      <c r="D13" s="36" t="s">
        <v>708</v>
      </c>
      <c r="E13" s="36" t="s">
        <v>716</v>
      </c>
      <c r="F13" s="36" t="s">
        <v>710</v>
      </c>
      <c r="G13" s="36" t="s">
        <v>719</v>
      </c>
      <c r="H13" s="38">
        <v>135.18</v>
      </c>
      <c r="I13" s="38">
        <v>365</v>
      </c>
      <c r="J13" s="38"/>
      <c r="K13" s="69"/>
      <c r="L13" s="38">
        <v>1</v>
      </c>
      <c r="M13" s="38">
        <f t="shared" si="0"/>
        <v>135.18</v>
      </c>
      <c r="N13" s="38">
        <f t="shared" si="1"/>
        <v>365</v>
      </c>
      <c r="O13" s="58">
        <f t="shared" si="2"/>
        <v>0</v>
      </c>
      <c r="P13" s="38">
        <f t="shared" si="3"/>
        <v>0</v>
      </c>
      <c r="Q13" s="38">
        <f t="shared" si="4"/>
        <v>0</v>
      </c>
      <c r="R13" s="38">
        <f t="shared" si="5"/>
        <v>1</v>
      </c>
      <c r="S13" s="38">
        <f t="shared" si="6"/>
        <v>135.18</v>
      </c>
      <c r="T13" s="38">
        <f t="shared" si="7"/>
        <v>365</v>
      </c>
      <c r="U13" s="58">
        <v>0</v>
      </c>
      <c r="V13" s="893"/>
      <c r="W13" s="890"/>
    </row>
    <row r="14" spans="1:23" ht="15" customHeight="1" x14ac:dyDescent="0.45">
      <c r="A14" s="36" t="s">
        <v>707</v>
      </c>
      <c r="B14" s="36" t="s">
        <v>150</v>
      </c>
      <c r="C14" s="36" t="s">
        <v>735</v>
      </c>
      <c r="D14" s="36" t="s">
        <v>708</v>
      </c>
      <c r="E14" s="36" t="s">
        <v>206</v>
      </c>
      <c r="F14" s="36" t="s">
        <v>710</v>
      </c>
      <c r="G14" s="36" t="s">
        <v>727</v>
      </c>
      <c r="H14" s="38">
        <v>111.25</v>
      </c>
      <c r="I14" s="38">
        <v>269</v>
      </c>
      <c r="J14" s="38"/>
      <c r="K14" s="69"/>
      <c r="L14" s="38">
        <v>1</v>
      </c>
      <c r="M14" s="38">
        <f t="shared" si="0"/>
        <v>111.25</v>
      </c>
      <c r="N14" s="38">
        <f t="shared" si="1"/>
        <v>269</v>
      </c>
      <c r="O14" s="68">
        <f t="shared" si="2"/>
        <v>0</v>
      </c>
      <c r="P14" s="38">
        <f t="shared" si="3"/>
        <v>0</v>
      </c>
      <c r="Q14" s="38">
        <f t="shared" si="4"/>
        <v>0</v>
      </c>
      <c r="R14" s="38">
        <f t="shared" si="5"/>
        <v>1</v>
      </c>
      <c r="S14" s="38">
        <f t="shared" si="6"/>
        <v>111.25</v>
      </c>
      <c r="T14" s="38">
        <f t="shared" si="7"/>
        <v>269</v>
      </c>
      <c r="U14" s="68">
        <v>0</v>
      </c>
      <c r="V14" s="894"/>
      <c r="W14" s="890"/>
    </row>
    <row r="15" spans="1:23" ht="15" customHeight="1" x14ac:dyDescent="0.45">
      <c r="A15" s="36" t="s">
        <v>707</v>
      </c>
      <c r="B15" s="36" t="s">
        <v>150</v>
      </c>
      <c r="C15" s="36" t="s">
        <v>736</v>
      </c>
      <c r="D15" s="36" t="s">
        <v>715</v>
      </c>
      <c r="E15" s="36" t="s">
        <v>716</v>
      </c>
      <c r="F15" s="36" t="s">
        <v>710</v>
      </c>
      <c r="G15" s="36"/>
      <c r="H15" s="38">
        <v>0</v>
      </c>
      <c r="I15" s="41">
        <v>449</v>
      </c>
      <c r="J15" s="41"/>
      <c r="K15" s="163"/>
      <c r="L15" s="38">
        <v>1</v>
      </c>
      <c r="M15" s="38">
        <f t="shared" si="0"/>
        <v>0</v>
      </c>
      <c r="N15" s="38">
        <f t="shared" si="1"/>
        <v>449</v>
      </c>
      <c r="O15" s="58">
        <f t="shared" si="2"/>
        <v>0</v>
      </c>
      <c r="P15" s="38">
        <f t="shared" si="3"/>
        <v>0</v>
      </c>
      <c r="Q15" s="38">
        <f t="shared" si="4"/>
        <v>0</v>
      </c>
      <c r="R15" s="38">
        <f t="shared" si="5"/>
        <v>1</v>
      </c>
      <c r="S15" s="38">
        <f t="shared" si="6"/>
        <v>0</v>
      </c>
      <c r="T15" s="38">
        <f t="shared" si="7"/>
        <v>449</v>
      </c>
      <c r="U15" s="58">
        <v>0</v>
      </c>
      <c r="V15" s="893"/>
      <c r="W15" s="890"/>
    </row>
    <row r="16" spans="1:23" ht="15" customHeight="1" x14ac:dyDescent="0.45">
      <c r="A16" s="36" t="s">
        <v>707</v>
      </c>
      <c r="B16" s="36" t="s">
        <v>150</v>
      </c>
      <c r="C16" s="105" t="s">
        <v>737</v>
      </c>
      <c r="D16" s="844" t="s">
        <v>715</v>
      </c>
      <c r="E16" s="36" t="s">
        <v>716</v>
      </c>
      <c r="F16" s="36" t="s">
        <v>710</v>
      </c>
      <c r="G16" s="36" t="s">
        <v>738</v>
      </c>
      <c r="H16" s="38">
        <v>199.62</v>
      </c>
      <c r="I16" s="38">
        <v>539</v>
      </c>
      <c r="J16" s="38"/>
      <c r="K16" s="69"/>
      <c r="L16" s="38">
        <v>1</v>
      </c>
      <c r="M16" s="38">
        <f t="shared" si="0"/>
        <v>199.62</v>
      </c>
      <c r="N16" s="38">
        <f t="shared" si="1"/>
        <v>539</v>
      </c>
      <c r="O16" s="670">
        <f t="shared" si="2"/>
        <v>0</v>
      </c>
      <c r="P16" s="38">
        <f t="shared" si="3"/>
        <v>0</v>
      </c>
      <c r="Q16" s="38">
        <f t="shared" si="4"/>
        <v>0</v>
      </c>
      <c r="R16" s="38">
        <f t="shared" si="5"/>
        <v>1</v>
      </c>
      <c r="S16" s="38">
        <f t="shared" si="6"/>
        <v>199.62</v>
      </c>
      <c r="T16" s="38">
        <f t="shared" si="7"/>
        <v>539</v>
      </c>
      <c r="U16" s="670">
        <v>0</v>
      </c>
      <c r="V16" s="893"/>
      <c r="W16" s="890"/>
    </row>
    <row r="17" spans="1:23" ht="15" customHeight="1" x14ac:dyDescent="0.45">
      <c r="A17" s="36" t="s">
        <v>707</v>
      </c>
      <c r="B17" s="36" t="s">
        <v>150</v>
      </c>
      <c r="C17" s="105" t="s">
        <v>739</v>
      </c>
      <c r="D17" s="36" t="s">
        <v>715</v>
      </c>
      <c r="E17" s="36" t="s">
        <v>716</v>
      </c>
      <c r="F17" s="36" t="s">
        <v>710</v>
      </c>
      <c r="G17" s="36" t="s">
        <v>740</v>
      </c>
      <c r="H17" s="38">
        <v>129.25</v>
      </c>
      <c r="I17" s="38">
        <v>349</v>
      </c>
      <c r="J17" s="38"/>
      <c r="K17" s="69"/>
      <c r="L17" s="38">
        <v>1</v>
      </c>
      <c r="M17" s="38">
        <f t="shared" si="0"/>
        <v>129.25</v>
      </c>
      <c r="N17" s="38">
        <f t="shared" si="1"/>
        <v>349</v>
      </c>
      <c r="O17" s="58">
        <f t="shared" si="2"/>
        <v>0</v>
      </c>
      <c r="P17" s="38">
        <f t="shared" si="3"/>
        <v>0</v>
      </c>
      <c r="Q17" s="38">
        <f t="shared" si="4"/>
        <v>0</v>
      </c>
      <c r="R17" s="38">
        <f t="shared" si="5"/>
        <v>1</v>
      </c>
      <c r="S17" s="38">
        <f t="shared" si="6"/>
        <v>129.25</v>
      </c>
      <c r="T17" s="38">
        <f t="shared" si="7"/>
        <v>349</v>
      </c>
      <c r="U17" s="167">
        <v>0</v>
      </c>
      <c r="V17" s="893"/>
      <c r="W17" s="890"/>
    </row>
    <row r="18" spans="1:23" ht="15" customHeight="1" x14ac:dyDescent="0.45">
      <c r="A18" s="36" t="s">
        <v>707</v>
      </c>
      <c r="B18" s="36" t="s">
        <v>150</v>
      </c>
      <c r="C18" s="36" t="s">
        <v>741</v>
      </c>
      <c r="D18" s="36" t="s">
        <v>742</v>
      </c>
      <c r="E18" s="36" t="s">
        <v>206</v>
      </c>
      <c r="F18" s="36" t="s">
        <v>710</v>
      </c>
      <c r="G18" s="36" t="s">
        <v>743</v>
      </c>
      <c r="H18" s="38">
        <v>56.3</v>
      </c>
      <c r="I18" s="45"/>
      <c r="J18" s="41"/>
      <c r="K18" s="41"/>
      <c r="L18" s="41">
        <v>1</v>
      </c>
      <c r="M18" s="38">
        <f t="shared" si="0"/>
        <v>56.3</v>
      </c>
      <c r="N18" s="38">
        <f t="shared" si="1"/>
        <v>0</v>
      </c>
      <c r="O18" s="58">
        <f t="shared" si="2"/>
        <v>0</v>
      </c>
      <c r="P18" s="38">
        <f t="shared" si="3"/>
        <v>0</v>
      </c>
      <c r="Q18" s="38">
        <f t="shared" si="4"/>
        <v>0</v>
      </c>
      <c r="R18" s="38">
        <f t="shared" si="5"/>
        <v>1</v>
      </c>
      <c r="S18" s="38">
        <f t="shared" si="6"/>
        <v>56.3</v>
      </c>
      <c r="T18" s="38">
        <f t="shared" si="7"/>
        <v>0</v>
      </c>
      <c r="U18" s="167">
        <v>0</v>
      </c>
      <c r="V18" s="860"/>
    </row>
    <row r="19" spans="1:23" ht="15" customHeight="1" x14ac:dyDescent="0.45">
      <c r="A19" s="36"/>
      <c r="B19" s="36"/>
      <c r="C19" s="36"/>
      <c r="D19" s="36"/>
      <c r="E19" s="36"/>
      <c r="F19" s="36"/>
      <c r="G19" s="36"/>
      <c r="H19" s="38"/>
      <c r="I19" s="45"/>
      <c r="J19" s="41"/>
      <c r="K19" s="41"/>
      <c r="L19" s="49">
        <f t="shared" ref="L19:T19" si="8">SUM(L2:L18)</f>
        <v>17</v>
      </c>
      <c r="M19" s="168">
        <f t="shared" si="8"/>
        <v>2335.19</v>
      </c>
      <c r="N19" s="168">
        <f t="shared" si="8"/>
        <v>6703</v>
      </c>
      <c r="O19" s="711">
        <f t="shared" si="8"/>
        <v>1</v>
      </c>
      <c r="P19" s="711">
        <f t="shared" si="8"/>
        <v>243.63</v>
      </c>
      <c r="Q19" s="168">
        <f t="shared" si="8"/>
        <v>575</v>
      </c>
      <c r="R19" s="168">
        <f t="shared" si="8"/>
        <v>16</v>
      </c>
      <c r="S19" s="168">
        <f t="shared" si="8"/>
        <v>2091.5600000000004</v>
      </c>
      <c r="T19" s="168">
        <f t="shared" si="8"/>
        <v>6128</v>
      </c>
      <c r="U19" s="139"/>
    </row>
    <row r="20" spans="1:23" ht="15" customHeight="1" x14ac:dyDescent="0.45">
      <c r="A20" s="36"/>
      <c r="B20" s="36"/>
      <c r="C20" s="36"/>
      <c r="D20" s="36"/>
      <c r="E20" s="36"/>
      <c r="F20" s="36"/>
      <c r="G20" s="36"/>
      <c r="H20" s="38"/>
      <c r="I20" s="45"/>
      <c r="J20" s="41" t="s">
        <v>323</v>
      </c>
      <c r="K20" s="169"/>
      <c r="M20" s="170">
        <f t="shared" ref="M20:N20" si="9">P19+S19</f>
        <v>2335.1900000000005</v>
      </c>
      <c r="N20" s="170">
        <f t="shared" si="9"/>
        <v>6703</v>
      </c>
      <c r="O20" s="170"/>
      <c r="P20" s="171"/>
      <c r="Q20" s="171"/>
      <c r="R20" s="171"/>
      <c r="S20" s="171"/>
      <c r="T20" s="171"/>
      <c r="U20" s="139"/>
    </row>
    <row r="21" spans="1:23" ht="15" customHeight="1" x14ac:dyDescent="0.45">
      <c r="A21" s="36"/>
      <c r="B21" s="36"/>
      <c r="C21" s="36"/>
      <c r="D21" s="36"/>
      <c r="E21" s="36"/>
      <c r="F21" s="36"/>
      <c r="G21" s="36"/>
      <c r="H21" s="38"/>
      <c r="I21" s="45"/>
      <c r="J21" s="41"/>
      <c r="K21" s="41"/>
      <c r="L21" s="41"/>
      <c r="M21" s="38"/>
      <c r="N21" s="38"/>
      <c r="O21" s="38"/>
      <c r="P21" s="139"/>
      <c r="Q21" s="139"/>
      <c r="R21" s="139"/>
      <c r="S21" s="139"/>
      <c r="T21" s="139"/>
      <c r="U21" s="139"/>
    </row>
    <row r="22" spans="1:23" ht="15" customHeight="1" x14ac:dyDescent="0.45">
      <c r="A22" s="36"/>
      <c r="B22" s="36"/>
      <c r="C22" s="36"/>
      <c r="D22" s="36"/>
      <c r="E22" s="36"/>
      <c r="F22" s="36"/>
      <c r="G22" s="36"/>
      <c r="H22" s="38"/>
      <c r="I22" s="45"/>
      <c r="J22" s="41"/>
      <c r="K22" s="41"/>
      <c r="L22" s="41"/>
      <c r="M22" s="38"/>
      <c r="N22" s="38"/>
      <c r="O22" s="38"/>
      <c r="P22" s="139"/>
      <c r="Q22" s="139"/>
      <c r="R22" s="139"/>
      <c r="S22" s="139"/>
      <c r="T22" s="139"/>
      <c r="U22" s="139"/>
    </row>
    <row r="23" spans="1:23" ht="15" customHeight="1" x14ac:dyDescent="0.45">
      <c r="A23" s="36" t="s">
        <v>707</v>
      </c>
      <c r="B23" s="36" t="s">
        <v>203</v>
      </c>
      <c r="C23" s="36" t="s">
        <v>744</v>
      </c>
      <c r="D23" s="36"/>
      <c r="E23" s="36" t="s">
        <v>745</v>
      </c>
      <c r="F23" s="36" t="s">
        <v>710</v>
      </c>
      <c r="G23" s="36"/>
      <c r="H23" s="49">
        <v>155</v>
      </c>
      <c r="I23" s="41">
        <v>419</v>
      </c>
      <c r="J23" s="41"/>
      <c r="K23" s="41"/>
      <c r="L23" s="41">
        <v>1</v>
      </c>
      <c r="M23" s="38">
        <f t="shared" ref="M23:M44" si="10">L23*H23</f>
        <v>155</v>
      </c>
      <c r="N23" s="38">
        <f t="shared" ref="N23:N44" si="11">L23*I23</f>
        <v>419</v>
      </c>
      <c r="O23" s="58">
        <f t="shared" ref="O23:O44" si="12">U23</f>
        <v>0</v>
      </c>
      <c r="P23" s="38">
        <f t="shared" ref="P23:P44" si="13">O23*H23</f>
        <v>0</v>
      </c>
      <c r="Q23" s="38">
        <f t="shared" ref="Q23:Q44" si="14">O23*I23</f>
        <v>0</v>
      </c>
      <c r="R23" s="38">
        <f t="shared" ref="R23:R44" si="15">L23-O23</f>
        <v>1</v>
      </c>
      <c r="S23" s="38">
        <f t="shared" ref="S23:S44" si="16">R23*H23</f>
        <v>155</v>
      </c>
      <c r="T23" s="38">
        <f t="shared" ref="T23:T44" si="17">R23*I23</f>
        <v>419</v>
      </c>
      <c r="U23" s="167">
        <v>0</v>
      </c>
    </row>
    <row r="24" spans="1:23" ht="15" customHeight="1" x14ac:dyDescent="0.45">
      <c r="A24" s="36" t="s">
        <v>707</v>
      </c>
      <c r="B24" s="36" t="s">
        <v>203</v>
      </c>
      <c r="C24" s="36" t="s">
        <v>746</v>
      </c>
      <c r="D24" s="36"/>
      <c r="E24" s="36" t="s">
        <v>747</v>
      </c>
      <c r="F24" s="36" t="s">
        <v>710</v>
      </c>
      <c r="G24" s="36"/>
      <c r="H24" s="49">
        <v>155</v>
      </c>
      <c r="I24" s="41">
        <v>419</v>
      </c>
      <c r="J24" s="41"/>
      <c r="K24" s="41"/>
      <c r="L24" s="41">
        <v>1</v>
      </c>
      <c r="M24" s="38">
        <f t="shared" si="10"/>
        <v>155</v>
      </c>
      <c r="N24" s="38">
        <f t="shared" si="11"/>
        <v>419</v>
      </c>
      <c r="O24" s="58">
        <f t="shared" si="12"/>
        <v>0</v>
      </c>
      <c r="P24" s="38">
        <f t="shared" si="13"/>
        <v>0</v>
      </c>
      <c r="Q24" s="38">
        <f t="shared" si="14"/>
        <v>0</v>
      </c>
      <c r="R24" s="38">
        <f t="shared" si="15"/>
        <v>1</v>
      </c>
      <c r="S24" s="38">
        <f t="shared" si="16"/>
        <v>155</v>
      </c>
      <c r="T24" s="38">
        <f t="shared" si="17"/>
        <v>419</v>
      </c>
      <c r="U24" s="167">
        <v>0</v>
      </c>
    </row>
    <row r="25" spans="1:23" ht="15" customHeight="1" x14ac:dyDescent="0.45">
      <c r="A25" s="36" t="s">
        <v>707</v>
      </c>
      <c r="B25" s="36" t="s">
        <v>203</v>
      </c>
      <c r="C25" s="844" t="s">
        <v>748</v>
      </c>
      <c r="D25" s="36"/>
      <c r="E25" s="36" t="s">
        <v>684</v>
      </c>
      <c r="F25" s="36" t="s">
        <v>710</v>
      </c>
      <c r="G25" s="36"/>
      <c r="H25" s="49">
        <v>155</v>
      </c>
      <c r="I25" s="41">
        <v>479</v>
      </c>
      <c r="J25" s="41"/>
      <c r="K25" s="41"/>
      <c r="L25" s="41">
        <v>1</v>
      </c>
      <c r="M25" s="38">
        <f t="shared" si="10"/>
        <v>155</v>
      </c>
      <c r="N25" s="38">
        <f t="shared" si="11"/>
        <v>479</v>
      </c>
      <c r="O25" s="58">
        <f t="shared" si="12"/>
        <v>0</v>
      </c>
      <c r="P25" s="38">
        <f t="shared" si="13"/>
        <v>0</v>
      </c>
      <c r="Q25" s="38">
        <f t="shared" si="14"/>
        <v>0</v>
      </c>
      <c r="R25" s="38">
        <f t="shared" si="15"/>
        <v>1</v>
      </c>
      <c r="S25" s="38">
        <f t="shared" si="16"/>
        <v>155</v>
      </c>
      <c r="T25" s="38">
        <f t="shared" si="17"/>
        <v>479</v>
      </c>
      <c r="U25" s="167">
        <v>0</v>
      </c>
      <c r="V25" s="892"/>
    </row>
    <row r="26" spans="1:23" ht="15" customHeight="1" x14ac:dyDescent="0.45">
      <c r="A26" s="36" t="s">
        <v>707</v>
      </c>
      <c r="B26" s="36" t="s">
        <v>203</v>
      </c>
      <c r="C26" s="105" t="s">
        <v>749</v>
      </c>
      <c r="D26" s="36" t="s">
        <v>750</v>
      </c>
      <c r="E26" s="36" t="s">
        <v>751</v>
      </c>
      <c r="F26" s="36" t="s">
        <v>710</v>
      </c>
      <c r="G26" s="36"/>
      <c r="H26" s="49">
        <v>101</v>
      </c>
      <c r="I26" s="41">
        <v>275</v>
      </c>
      <c r="J26" s="41"/>
      <c r="K26" s="41"/>
      <c r="L26" s="41">
        <v>1</v>
      </c>
      <c r="M26" s="38">
        <f t="shared" si="10"/>
        <v>101</v>
      </c>
      <c r="N26" s="38">
        <f t="shared" si="11"/>
        <v>275</v>
      </c>
      <c r="O26" s="68">
        <f t="shared" si="12"/>
        <v>0</v>
      </c>
      <c r="P26" s="38">
        <f t="shared" si="13"/>
        <v>0</v>
      </c>
      <c r="Q26" s="38">
        <f t="shared" si="14"/>
        <v>0</v>
      </c>
      <c r="R26" s="38">
        <f t="shared" si="15"/>
        <v>1</v>
      </c>
      <c r="S26" s="38">
        <f t="shared" si="16"/>
        <v>101</v>
      </c>
      <c r="T26" s="38">
        <f t="shared" si="17"/>
        <v>275</v>
      </c>
      <c r="U26" s="895">
        <v>0</v>
      </c>
      <c r="V26" s="893"/>
    </row>
    <row r="27" spans="1:23" ht="15" customHeight="1" x14ac:dyDescent="0.45">
      <c r="A27" s="36" t="s">
        <v>707</v>
      </c>
      <c r="B27" s="36" t="s">
        <v>203</v>
      </c>
      <c r="C27" s="36" t="s">
        <v>752</v>
      </c>
      <c r="D27" s="36"/>
      <c r="E27" s="36" t="s">
        <v>747</v>
      </c>
      <c r="F27" s="36" t="s">
        <v>710</v>
      </c>
      <c r="G27" s="36"/>
      <c r="H27" s="49">
        <v>185</v>
      </c>
      <c r="I27" s="41">
        <v>499</v>
      </c>
      <c r="J27" s="41"/>
      <c r="K27" s="41"/>
      <c r="L27" s="41">
        <v>1</v>
      </c>
      <c r="M27" s="38">
        <f t="shared" si="10"/>
        <v>185</v>
      </c>
      <c r="N27" s="38">
        <f t="shared" si="11"/>
        <v>499</v>
      </c>
      <c r="O27" s="58">
        <f t="shared" si="12"/>
        <v>0</v>
      </c>
      <c r="P27" s="38">
        <f t="shared" si="13"/>
        <v>0</v>
      </c>
      <c r="Q27" s="38">
        <f t="shared" si="14"/>
        <v>0</v>
      </c>
      <c r="R27" s="38">
        <f t="shared" si="15"/>
        <v>1</v>
      </c>
      <c r="S27" s="38">
        <f t="shared" si="16"/>
        <v>185</v>
      </c>
      <c r="T27" s="38">
        <f t="shared" si="17"/>
        <v>499</v>
      </c>
      <c r="U27" s="167">
        <v>0</v>
      </c>
      <c r="V27" s="893"/>
    </row>
    <row r="28" spans="1:23" ht="15" customHeight="1" x14ac:dyDescent="0.45">
      <c r="A28" s="36" t="s">
        <v>707</v>
      </c>
      <c r="B28" s="36" t="s">
        <v>203</v>
      </c>
      <c r="C28" s="36" t="s">
        <v>753</v>
      </c>
      <c r="D28" s="37" t="s">
        <v>754</v>
      </c>
      <c r="E28" s="36" t="s">
        <v>747</v>
      </c>
      <c r="F28" s="36" t="s">
        <v>710</v>
      </c>
      <c r="G28" s="36"/>
      <c r="H28" s="49">
        <v>31</v>
      </c>
      <c r="I28" s="41">
        <v>85</v>
      </c>
      <c r="J28" s="41"/>
      <c r="K28" s="41"/>
      <c r="L28" s="41">
        <v>2</v>
      </c>
      <c r="M28" s="38">
        <f t="shared" si="10"/>
        <v>62</v>
      </c>
      <c r="N28" s="38">
        <f t="shared" si="11"/>
        <v>170</v>
      </c>
      <c r="O28" s="58">
        <f t="shared" si="12"/>
        <v>0</v>
      </c>
      <c r="P28" s="38">
        <f t="shared" si="13"/>
        <v>0</v>
      </c>
      <c r="Q28" s="38">
        <f t="shared" si="14"/>
        <v>0</v>
      </c>
      <c r="R28" s="38">
        <f t="shared" si="15"/>
        <v>2</v>
      </c>
      <c r="S28" s="38">
        <f t="shared" si="16"/>
        <v>62</v>
      </c>
      <c r="T28" s="38">
        <f t="shared" si="17"/>
        <v>170</v>
      </c>
      <c r="U28" s="167">
        <v>0</v>
      </c>
      <c r="V28" s="893"/>
    </row>
    <row r="29" spans="1:23" ht="15" customHeight="1" x14ac:dyDescent="0.45">
      <c r="A29" s="36" t="s">
        <v>707</v>
      </c>
      <c r="B29" s="36" t="s">
        <v>203</v>
      </c>
      <c r="C29" s="36" t="s">
        <v>755</v>
      </c>
      <c r="D29" s="37" t="s">
        <v>754</v>
      </c>
      <c r="E29" s="36" t="s">
        <v>684</v>
      </c>
      <c r="F29" s="36" t="s">
        <v>756</v>
      </c>
      <c r="G29" s="36"/>
      <c r="H29" s="49">
        <v>31</v>
      </c>
      <c r="I29" s="41">
        <v>85</v>
      </c>
      <c r="J29" s="41"/>
      <c r="K29" s="41"/>
      <c r="L29" s="41">
        <v>2</v>
      </c>
      <c r="M29" s="38">
        <f t="shared" si="10"/>
        <v>62</v>
      </c>
      <c r="N29" s="38">
        <f t="shared" si="11"/>
        <v>170</v>
      </c>
      <c r="O29" s="58">
        <f t="shared" si="12"/>
        <v>0</v>
      </c>
      <c r="P29" s="38">
        <f t="shared" si="13"/>
        <v>0</v>
      </c>
      <c r="Q29" s="38">
        <f t="shared" si="14"/>
        <v>0</v>
      </c>
      <c r="R29" s="38">
        <f t="shared" si="15"/>
        <v>2</v>
      </c>
      <c r="S29" s="38">
        <f t="shared" si="16"/>
        <v>62</v>
      </c>
      <c r="T29" s="38">
        <f t="shared" si="17"/>
        <v>170</v>
      </c>
      <c r="U29" s="167">
        <v>0</v>
      </c>
      <c r="V29" s="893"/>
    </row>
    <row r="30" spans="1:23" ht="15" customHeight="1" x14ac:dyDescent="0.45">
      <c r="A30" s="36" t="s">
        <v>707</v>
      </c>
      <c r="B30" s="36" t="s">
        <v>203</v>
      </c>
      <c r="C30" s="36" t="s">
        <v>757</v>
      </c>
      <c r="D30" s="37" t="s">
        <v>754</v>
      </c>
      <c r="E30" s="36" t="s">
        <v>751</v>
      </c>
      <c r="F30" s="36" t="s">
        <v>710</v>
      </c>
      <c r="G30" s="36"/>
      <c r="H30" s="49">
        <v>31</v>
      </c>
      <c r="I30" s="41">
        <v>85</v>
      </c>
      <c r="J30" s="41"/>
      <c r="K30" s="41"/>
      <c r="L30" s="41">
        <v>2</v>
      </c>
      <c r="M30" s="38">
        <f t="shared" si="10"/>
        <v>62</v>
      </c>
      <c r="N30" s="38">
        <f t="shared" si="11"/>
        <v>170</v>
      </c>
      <c r="O30" s="68">
        <f t="shared" si="12"/>
        <v>0</v>
      </c>
      <c r="P30" s="38">
        <f t="shared" si="13"/>
        <v>0</v>
      </c>
      <c r="Q30" s="38">
        <f t="shared" si="14"/>
        <v>0</v>
      </c>
      <c r="R30" s="38">
        <f t="shared" si="15"/>
        <v>2</v>
      </c>
      <c r="S30" s="38">
        <f t="shared" si="16"/>
        <v>62</v>
      </c>
      <c r="T30" s="38">
        <f t="shared" si="17"/>
        <v>170</v>
      </c>
      <c r="U30" s="172">
        <v>0</v>
      </c>
      <c r="V30" s="894"/>
    </row>
    <row r="31" spans="1:23" ht="15" customHeight="1" x14ac:dyDescent="0.45">
      <c r="A31" s="36" t="s">
        <v>707</v>
      </c>
      <c r="B31" s="36" t="s">
        <v>203</v>
      </c>
      <c r="C31" s="105" t="s">
        <v>758</v>
      </c>
      <c r="D31" s="844" t="s">
        <v>708</v>
      </c>
      <c r="E31" s="36" t="s">
        <v>684</v>
      </c>
      <c r="F31" s="36" t="s">
        <v>710</v>
      </c>
      <c r="G31" s="36" t="s">
        <v>759</v>
      </c>
      <c r="H31" s="49">
        <v>113</v>
      </c>
      <c r="I31" s="41">
        <v>309</v>
      </c>
      <c r="J31" s="41"/>
      <c r="K31" s="41"/>
      <c r="L31" s="41">
        <v>1</v>
      </c>
      <c r="M31" s="38">
        <f t="shared" si="10"/>
        <v>113</v>
      </c>
      <c r="N31" s="38">
        <f t="shared" si="11"/>
        <v>309</v>
      </c>
      <c r="O31" s="896">
        <f t="shared" si="12"/>
        <v>0</v>
      </c>
      <c r="P31" s="38">
        <f t="shared" si="13"/>
        <v>0</v>
      </c>
      <c r="Q31" s="38">
        <f t="shared" si="14"/>
        <v>0</v>
      </c>
      <c r="R31" s="38">
        <f t="shared" si="15"/>
        <v>1</v>
      </c>
      <c r="S31" s="38">
        <f t="shared" si="16"/>
        <v>113</v>
      </c>
      <c r="T31" s="38">
        <f t="shared" si="17"/>
        <v>309</v>
      </c>
      <c r="U31" s="895">
        <v>0</v>
      </c>
      <c r="V31" s="893"/>
    </row>
    <row r="32" spans="1:23" ht="15" customHeight="1" x14ac:dyDescent="0.45">
      <c r="A32" s="36" t="s">
        <v>707</v>
      </c>
      <c r="B32" s="36" t="s">
        <v>203</v>
      </c>
      <c r="C32" s="36" t="s">
        <v>760</v>
      </c>
      <c r="D32" s="844" t="s">
        <v>708</v>
      </c>
      <c r="E32" s="36" t="s">
        <v>751</v>
      </c>
      <c r="F32" s="36" t="s">
        <v>710</v>
      </c>
      <c r="G32" s="36" t="s">
        <v>761</v>
      </c>
      <c r="H32" s="49">
        <v>113</v>
      </c>
      <c r="I32" s="41">
        <v>309</v>
      </c>
      <c r="J32" s="41"/>
      <c r="K32" s="41"/>
      <c r="L32" s="41">
        <v>1</v>
      </c>
      <c r="M32" s="38">
        <f t="shared" si="10"/>
        <v>113</v>
      </c>
      <c r="N32" s="38">
        <f t="shared" si="11"/>
        <v>309</v>
      </c>
      <c r="O32" s="58">
        <f t="shared" si="12"/>
        <v>0</v>
      </c>
      <c r="P32" s="38">
        <f t="shared" si="13"/>
        <v>0</v>
      </c>
      <c r="Q32" s="38">
        <f t="shared" si="14"/>
        <v>0</v>
      </c>
      <c r="R32" s="38">
        <f t="shared" si="15"/>
        <v>1</v>
      </c>
      <c r="S32" s="38">
        <f t="shared" si="16"/>
        <v>113</v>
      </c>
      <c r="T32" s="38">
        <f t="shared" si="17"/>
        <v>309</v>
      </c>
      <c r="U32" s="167">
        <v>0</v>
      </c>
      <c r="V32" s="893"/>
    </row>
    <row r="33" spans="1:22" ht="15" customHeight="1" x14ac:dyDescent="0.45">
      <c r="A33" s="36" t="s">
        <v>707</v>
      </c>
      <c r="B33" s="36" t="s">
        <v>203</v>
      </c>
      <c r="C33" s="105" t="s">
        <v>762</v>
      </c>
      <c r="D33" s="844" t="s">
        <v>750</v>
      </c>
      <c r="E33" s="36" t="s">
        <v>763</v>
      </c>
      <c r="F33" s="36" t="s">
        <v>710</v>
      </c>
      <c r="G33" s="36"/>
      <c r="H33" s="49">
        <v>89</v>
      </c>
      <c r="I33" s="41">
        <v>239</v>
      </c>
      <c r="J33" s="41"/>
      <c r="K33" s="41"/>
      <c r="L33" s="41">
        <v>1</v>
      </c>
      <c r="M33" s="38">
        <f t="shared" si="10"/>
        <v>89</v>
      </c>
      <c r="N33" s="38">
        <f t="shared" si="11"/>
        <v>239</v>
      </c>
      <c r="O33" s="68">
        <f t="shared" si="12"/>
        <v>0</v>
      </c>
      <c r="P33" s="38">
        <f t="shared" si="13"/>
        <v>0</v>
      </c>
      <c r="Q33" s="38">
        <f t="shared" si="14"/>
        <v>0</v>
      </c>
      <c r="R33" s="38">
        <f t="shared" si="15"/>
        <v>1</v>
      </c>
      <c r="S33" s="38">
        <f t="shared" si="16"/>
        <v>89</v>
      </c>
      <c r="T33" s="38">
        <f t="shared" si="17"/>
        <v>239</v>
      </c>
      <c r="U33" s="172">
        <v>0</v>
      </c>
      <c r="V33" s="893"/>
    </row>
    <row r="34" spans="1:22" ht="15" customHeight="1" x14ac:dyDescent="0.45">
      <c r="A34" s="36" t="s">
        <v>707</v>
      </c>
      <c r="B34" s="36" t="s">
        <v>203</v>
      </c>
      <c r="C34" s="36" t="s">
        <v>764</v>
      </c>
      <c r="D34" s="844"/>
      <c r="E34" s="36" t="s">
        <v>684</v>
      </c>
      <c r="F34" s="36" t="s">
        <v>710</v>
      </c>
      <c r="G34" s="36"/>
      <c r="H34" s="49">
        <v>129</v>
      </c>
      <c r="I34" s="41">
        <v>349</v>
      </c>
      <c r="J34" s="41"/>
      <c r="K34" s="41"/>
      <c r="L34" s="41">
        <v>1</v>
      </c>
      <c r="M34" s="38">
        <f t="shared" si="10"/>
        <v>129</v>
      </c>
      <c r="N34" s="38">
        <f t="shared" si="11"/>
        <v>349</v>
      </c>
      <c r="O34" s="58">
        <f t="shared" si="12"/>
        <v>0</v>
      </c>
      <c r="P34" s="38">
        <f t="shared" si="13"/>
        <v>0</v>
      </c>
      <c r="Q34" s="38">
        <f t="shared" si="14"/>
        <v>0</v>
      </c>
      <c r="R34" s="38">
        <f t="shared" si="15"/>
        <v>1</v>
      </c>
      <c r="S34" s="38">
        <f t="shared" si="16"/>
        <v>129</v>
      </c>
      <c r="T34" s="38">
        <f t="shared" si="17"/>
        <v>349</v>
      </c>
      <c r="U34" s="167">
        <v>0</v>
      </c>
      <c r="V34" s="893"/>
    </row>
    <row r="35" spans="1:22" ht="15" customHeight="1" x14ac:dyDescent="0.45">
      <c r="A35" s="36" t="s">
        <v>707</v>
      </c>
      <c r="B35" s="36" t="s">
        <v>203</v>
      </c>
      <c r="C35" s="36" t="s">
        <v>765</v>
      </c>
      <c r="D35" s="844"/>
      <c r="E35" s="36" t="s">
        <v>684</v>
      </c>
      <c r="F35" s="36" t="s">
        <v>710</v>
      </c>
      <c r="G35" s="36"/>
      <c r="H35" s="49">
        <v>146</v>
      </c>
      <c r="I35" s="41">
        <v>395</v>
      </c>
      <c r="J35" s="41"/>
      <c r="K35" s="41"/>
      <c r="L35" s="41">
        <v>1</v>
      </c>
      <c r="M35" s="38">
        <f t="shared" si="10"/>
        <v>146</v>
      </c>
      <c r="N35" s="38">
        <f t="shared" si="11"/>
        <v>395</v>
      </c>
      <c r="O35" s="58">
        <f t="shared" si="12"/>
        <v>0</v>
      </c>
      <c r="P35" s="38">
        <f t="shared" si="13"/>
        <v>0</v>
      </c>
      <c r="Q35" s="38">
        <f t="shared" si="14"/>
        <v>0</v>
      </c>
      <c r="R35" s="38">
        <f t="shared" si="15"/>
        <v>1</v>
      </c>
      <c r="S35" s="38">
        <f t="shared" si="16"/>
        <v>146</v>
      </c>
      <c r="T35" s="38">
        <f t="shared" si="17"/>
        <v>395</v>
      </c>
      <c r="U35" s="167">
        <v>0</v>
      </c>
      <c r="V35" s="893"/>
    </row>
    <row r="36" spans="1:22" ht="15" customHeight="1" x14ac:dyDescent="0.45">
      <c r="A36" s="36" t="s">
        <v>707</v>
      </c>
      <c r="B36" s="36" t="s">
        <v>203</v>
      </c>
      <c r="C36" s="105" t="s">
        <v>766</v>
      </c>
      <c r="D36" s="844"/>
      <c r="E36" s="36" t="s">
        <v>745</v>
      </c>
      <c r="F36" s="36" t="s">
        <v>710</v>
      </c>
      <c r="G36" s="36" t="s">
        <v>715</v>
      </c>
      <c r="H36" s="49">
        <v>183</v>
      </c>
      <c r="I36" s="41">
        <v>499</v>
      </c>
      <c r="J36" s="41"/>
      <c r="K36" s="41"/>
      <c r="L36" s="41">
        <v>1</v>
      </c>
      <c r="M36" s="38">
        <f t="shared" si="10"/>
        <v>183</v>
      </c>
      <c r="N36" s="38">
        <f t="shared" si="11"/>
        <v>499</v>
      </c>
      <c r="O36" s="58">
        <f t="shared" si="12"/>
        <v>0</v>
      </c>
      <c r="P36" s="38">
        <f t="shared" si="13"/>
        <v>0</v>
      </c>
      <c r="Q36" s="38">
        <f t="shared" si="14"/>
        <v>0</v>
      </c>
      <c r="R36" s="38">
        <f t="shared" si="15"/>
        <v>1</v>
      </c>
      <c r="S36" s="38">
        <f t="shared" si="16"/>
        <v>183</v>
      </c>
      <c r="T36" s="38">
        <f t="shared" si="17"/>
        <v>499</v>
      </c>
      <c r="U36" s="167">
        <v>0</v>
      </c>
      <c r="V36" s="893"/>
    </row>
    <row r="37" spans="1:22" ht="15" customHeight="1" x14ac:dyDescent="0.45">
      <c r="A37" s="36" t="s">
        <v>707</v>
      </c>
      <c r="B37" s="36" t="s">
        <v>203</v>
      </c>
      <c r="C37" s="105" t="s">
        <v>767</v>
      </c>
      <c r="D37" s="844"/>
      <c r="E37" s="36" t="s">
        <v>745</v>
      </c>
      <c r="F37" s="36" t="s">
        <v>710</v>
      </c>
      <c r="G37" s="36" t="s">
        <v>768</v>
      </c>
      <c r="H37" s="49">
        <v>140</v>
      </c>
      <c r="I37" s="41">
        <v>432</v>
      </c>
      <c r="J37" s="41"/>
      <c r="K37" s="41"/>
      <c r="L37" s="41">
        <v>1</v>
      </c>
      <c r="M37" s="38">
        <f t="shared" si="10"/>
        <v>140</v>
      </c>
      <c r="N37" s="38">
        <f t="shared" si="11"/>
        <v>432</v>
      </c>
      <c r="O37" s="58">
        <f t="shared" si="12"/>
        <v>0</v>
      </c>
      <c r="P37" s="38">
        <f t="shared" si="13"/>
        <v>0</v>
      </c>
      <c r="Q37" s="38">
        <f t="shared" si="14"/>
        <v>0</v>
      </c>
      <c r="R37" s="38">
        <f t="shared" si="15"/>
        <v>1</v>
      </c>
      <c r="S37" s="38">
        <f t="shared" si="16"/>
        <v>140</v>
      </c>
      <c r="T37" s="38">
        <f t="shared" si="17"/>
        <v>432</v>
      </c>
      <c r="U37" s="167">
        <v>0</v>
      </c>
      <c r="V37" s="893"/>
    </row>
    <row r="38" spans="1:22" ht="15" customHeight="1" x14ac:dyDescent="0.45">
      <c r="A38" s="36" t="s">
        <v>707</v>
      </c>
      <c r="B38" s="36" t="s">
        <v>203</v>
      </c>
      <c r="C38" s="105" t="s">
        <v>769</v>
      </c>
      <c r="D38" s="844"/>
      <c r="E38" s="36" t="s">
        <v>763</v>
      </c>
      <c r="F38" s="36" t="s">
        <v>710</v>
      </c>
      <c r="G38" s="36" t="s">
        <v>770</v>
      </c>
      <c r="H38" s="49">
        <v>189</v>
      </c>
      <c r="I38" s="41">
        <v>510</v>
      </c>
      <c r="J38" s="41"/>
      <c r="K38" s="41"/>
      <c r="L38" s="41">
        <v>1</v>
      </c>
      <c r="M38" s="38">
        <f t="shared" si="10"/>
        <v>189</v>
      </c>
      <c r="N38" s="38">
        <f t="shared" si="11"/>
        <v>510</v>
      </c>
      <c r="O38" s="68">
        <f t="shared" si="12"/>
        <v>0</v>
      </c>
      <c r="P38" s="38">
        <f t="shared" si="13"/>
        <v>0</v>
      </c>
      <c r="Q38" s="38">
        <f t="shared" si="14"/>
        <v>0</v>
      </c>
      <c r="R38" s="38">
        <f t="shared" si="15"/>
        <v>1</v>
      </c>
      <c r="S38" s="38">
        <f t="shared" si="16"/>
        <v>189</v>
      </c>
      <c r="T38" s="38">
        <f t="shared" si="17"/>
        <v>510</v>
      </c>
      <c r="U38" s="172">
        <v>0</v>
      </c>
      <c r="V38" s="893"/>
    </row>
    <row r="39" spans="1:22" ht="15" customHeight="1" x14ac:dyDescent="0.45">
      <c r="A39" s="36" t="s">
        <v>707</v>
      </c>
      <c r="B39" s="36" t="s">
        <v>203</v>
      </c>
      <c r="C39" s="105" t="s">
        <v>771</v>
      </c>
      <c r="D39" s="844"/>
      <c r="E39" s="36" t="s">
        <v>772</v>
      </c>
      <c r="F39" s="36" t="s">
        <v>773</v>
      </c>
      <c r="G39" s="36" t="s">
        <v>768</v>
      </c>
      <c r="H39" s="49">
        <v>123</v>
      </c>
      <c r="I39" s="41">
        <v>335</v>
      </c>
      <c r="J39" s="41"/>
      <c r="K39" s="41"/>
      <c r="L39" s="41">
        <v>1</v>
      </c>
      <c r="M39" s="38">
        <f t="shared" si="10"/>
        <v>123</v>
      </c>
      <c r="N39" s="38">
        <f t="shared" si="11"/>
        <v>335</v>
      </c>
      <c r="O39" s="68">
        <f t="shared" si="12"/>
        <v>0</v>
      </c>
      <c r="P39" s="38">
        <f t="shared" si="13"/>
        <v>0</v>
      </c>
      <c r="Q39" s="38">
        <f t="shared" si="14"/>
        <v>0</v>
      </c>
      <c r="R39" s="38">
        <f t="shared" si="15"/>
        <v>1</v>
      </c>
      <c r="S39" s="38">
        <f t="shared" si="16"/>
        <v>123</v>
      </c>
      <c r="T39" s="38">
        <f t="shared" si="17"/>
        <v>335</v>
      </c>
      <c r="U39" s="172">
        <v>0</v>
      </c>
      <c r="V39" s="893"/>
    </row>
    <row r="40" spans="1:22" ht="15" customHeight="1" x14ac:dyDescent="0.45">
      <c r="A40" s="36" t="s">
        <v>707</v>
      </c>
      <c r="B40" s="36" t="s">
        <v>203</v>
      </c>
      <c r="C40" s="105" t="s">
        <v>774</v>
      </c>
      <c r="D40" s="844"/>
      <c r="E40" s="36" t="s">
        <v>684</v>
      </c>
      <c r="F40" s="36" t="s">
        <v>710</v>
      </c>
      <c r="G40" s="36" t="s">
        <v>775</v>
      </c>
      <c r="H40" s="49">
        <v>192</v>
      </c>
      <c r="I40" s="41">
        <v>519</v>
      </c>
      <c r="J40" s="41"/>
      <c r="K40" s="41"/>
      <c r="L40" s="41">
        <v>1</v>
      </c>
      <c r="M40" s="38">
        <f t="shared" si="10"/>
        <v>192</v>
      </c>
      <c r="N40" s="38">
        <f t="shared" si="11"/>
        <v>519</v>
      </c>
      <c r="O40" s="68">
        <f t="shared" si="12"/>
        <v>0</v>
      </c>
      <c r="P40" s="38">
        <f t="shared" si="13"/>
        <v>0</v>
      </c>
      <c r="Q40" s="38">
        <f t="shared" si="14"/>
        <v>0</v>
      </c>
      <c r="R40" s="38">
        <f t="shared" si="15"/>
        <v>1</v>
      </c>
      <c r="S40" s="38">
        <f t="shared" si="16"/>
        <v>192</v>
      </c>
      <c r="T40" s="38">
        <f t="shared" si="17"/>
        <v>519</v>
      </c>
      <c r="U40" s="172">
        <v>0</v>
      </c>
      <c r="V40" s="893"/>
    </row>
    <row r="41" spans="1:22" ht="15" customHeight="1" x14ac:dyDescent="0.45">
      <c r="A41" s="36" t="s">
        <v>707</v>
      </c>
      <c r="B41" s="36" t="s">
        <v>203</v>
      </c>
      <c r="C41" s="36" t="s">
        <v>776</v>
      </c>
      <c r="D41" s="844"/>
      <c r="E41" s="36" t="s">
        <v>745</v>
      </c>
      <c r="F41" s="36" t="s">
        <v>710</v>
      </c>
      <c r="G41" s="36" t="s">
        <v>777</v>
      </c>
      <c r="H41" s="49">
        <v>132</v>
      </c>
      <c r="I41" s="41">
        <v>355</v>
      </c>
      <c r="J41" s="41"/>
      <c r="K41" s="41"/>
      <c r="L41" s="41">
        <v>1</v>
      </c>
      <c r="M41" s="38">
        <f t="shared" si="10"/>
        <v>132</v>
      </c>
      <c r="N41" s="38">
        <f t="shared" si="11"/>
        <v>355</v>
      </c>
      <c r="O41" s="58">
        <f t="shared" si="12"/>
        <v>0</v>
      </c>
      <c r="P41" s="38">
        <f t="shared" si="13"/>
        <v>0</v>
      </c>
      <c r="Q41" s="38">
        <f t="shared" si="14"/>
        <v>0</v>
      </c>
      <c r="R41" s="38">
        <f t="shared" si="15"/>
        <v>1</v>
      </c>
      <c r="S41" s="38">
        <f t="shared" si="16"/>
        <v>132</v>
      </c>
      <c r="T41" s="38">
        <f t="shared" si="17"/>
        <v>355</v>
      </c>
      <c r="U41" s="167">
        <v>0</v>
      </c>
      <c r="V41" s="893"/>
    </row>
    <row r="42" spans="1:22" ht="15" customHeight="1" x14ac:dyDescent="0.45">
      <c r="A42" s="36" t="s">
        <v>707</v>
      </c>
      <c r="B42" s="36" t="s">
        <v>203</v>
      </c>
      <c r="C42" s="105" t="s">
        <v>778</v>
      </c>
      <c r="D42" s="844"/>
      <c r="E42" s="36" t="s">
        <v>763</v>
      </c>
      <c r="F42" s="36" t="s">
        <v>710</v>
      </c>
      <c r="G42" s="36"/>
      <c r="H42" s="49">
        <v>132</v>
      </c>
      <c r="I42" s="41">
        <v>355</v>
      </c>
      <c r="J42" s="41"/>
      <c r="K42" s="41"/>
      <c r="L42" s="41">
        <v>1</v>
      </c>
      <c r="M42" s="38">
        <f t="shared" si="10"/>
        <v>132</v>
      </c>
      <c r="N42" s="38">
        <f t="shared" si="11"/>
        <v>355</v>
      </c>
      <c r="O42" s="58">
        <f t="shared" si="12"/>
        <v>0</v>
      </c>
      <c r="P42" s="38">
        <f t="shared" si="13"/>
        <v>0</v>
      </c>
      <c r="Q42" s="38">
        <f t="shared" si="14"/>
        <v>0</v>
      </c>
      <c r="R42" s="38">
        <f t="shared" si="15"/>
        <v>1</v>
      </c>
      <c r="S42" s="38">
        <f t="shared" si="16"/>
        <v>132</v>
      </c>
      <c r="T42" s="38">
        <f t="shared" si="17"/>
        <v>355</v>
      </c>
      <c r="U42" s="167">
        <v>0</v>
      </c>
      <c r="V42" s="893"/>
    </row>
    <row r="43" spans="1:22" ht="15" customHeight="1" x14ac:dyDescent="0.45">
      <c r="A43" s="36" t="s">
        <v>707</v>
      </c>
      <c r="B43" s="36" t="s">
        <v>203</v>
      </c>
      <c r="C43" s="36" t="s">
        <v>779</v>
      </c>
      <c r="D43" s="844"/>
      <c r="E43" s="36" t="s">
        <v>684</v>
      </c>
      <c r="F43" s="36" t="s">
        <v>710</v>
      </c>
      <c r="G43" s="36"/>
      <c r="H43" s="49">
        <v>102</v>
      </c>
      <c r="I43" s="41">
        <v>279</v>
      </c>
      <c r="J43" s="41"/>
      <c r="K43" s="41"/>
      <c r="L43" s="41">
        <v>1</v>
      </c>
      <c r="M43" s="38">
        <f t="shared" si="10"/>
        <v>102</v>
      </c>
      <c r="N43" s="38">
        <f t="shared" si="11"/>
        <v>279</v>
      </c>
      <c r="O43" s="58">
        <f t="shared" si="12"/>
        <v>0</v>
      </c>
      <c r="P43" s="38">
        <f t="shared" si="13"/>
        <v>0</v>
      </c>
      <c r="Q43" s="38">
        <f t="shared" si="14"/>
        <v>0</v>
      </c>
      <c r="R43" s="38">
        <f t="shared" si="15"/>
        <v>1</v>
      </c>
      <c r="S43" s="38">
        <f t="shared" si="16"/>
        <v>102</v>
      </c>
      <c r="T43" s="38">
        <f t="shared" si="17"/>
        <v>279</v>
      </c>
      <c r="U43" s="167">
        <v>0</v>
      </c>
      <c r="V43" s="893"/>
    </row>
    <row r="44" spans="1:22" ht="15" customHeight="1" x14ac:dyDescent="0.45">
      <c r="A44" s="36" t="s">
        <v>707</v>
      </c>
      <c r="B44" s="36" t="s">
        <v>203</v>
      </c>
      <c r="C44" s="105" t="s">
        <v>780</v>
      </c>
      <c r="D44" s="844"/>
      <c r="E44" s="36" t="s">
        <v>684</v>
      </c>
      <c r="F44" s="36" t="s">
        <v>710</v>
      </c>
      <c r="G44" s="36" t="s">
        <v>781</v>
      </c>
      <c r="H44" s="49">
        <v>183</v>
      </c>
      <c r="I44" s="41">
        <v>495</v>
      </c>
      <c r="J44" s="41"/>
      <c r="K44" s="41"/>
      <c r="L44" s="41">
        <v>1</v>
      </c>
      <c r="M44" s="38">
        <f t="shared" si="10"/>
        <v>183</v>
      </c>
      <c r="N44" s="38">
        <f t="shared" si="11"/>
        <v>495</v>
      </c>
      <c r="O44" s="670">
        <f t="shared" si="12"/>
        <v>1</v>
      </c>
      <c r="P44" s="38">
        <f t="shared" si="13"/>
        <v>183</v>
      </c>
      <c r="Q44" s="38">
        <f t="shared" si="14"/>
        <v>495</v>
      </c>
      <c r="R44" s="38">
        <f t="shared" si="15"/>
        <v>0</v>
      </c>
      <c r="S44" s="38">
        <f t="shared" si="16"/>
        <v>0</v>
      </c>
      <c r="T44" s="38">
        <f t="shared" si="17"/>
        <v>0</v>
      </c>
      <c r="U44" s="692">
        <v>1</v>
      </c>
      <c r="V44" s="893"/>
    </row>
    <row r="45" spans="1:22" ht="15" customHeight="1" x14ac:dyDescent="0.45">
      <c r="A45" s="36"/>
      <c r="B45" s="36"/>
      <c r="C45" s="36"/>
      <c r="D45" s="36"/>
      <c r="E45" s="36"/>
      <c r="F45" s="36"/>
      <c r="G45" s="36"/>
      <c r="H45" s="38"/>
      <c r="I45" s="41"/>
      <c r="J45" s="41"/>
      <c r="K45" s="41"/>
      <c r="L45" s="41"/>
      <c r="M45" s="38"/>
      <c r="N45" s="38"/>
      <c r="O45" s="38"/>
      <c r="P45" s="139"/>
      <c r="Q45" s="139"/>
      <c r="R45" s="139"/>
      <c r="S45" s="139"/>
      <c r="T45" s="139"/>
      <c r="U45" s="139"/>
      <c r="V45" s="893"/>
    </row>
    <row r="46" spans="1:22" ht="15" customHeight="1" x14ac:dyDescent="0.45">
      <c r="A46" s="36"/>
      <c r="B46" s="36"/>
      <c r="C46" s="36"/>
      <c r="D46" s="36"/>
      <c r="E46" s="36"/>
      <c r="F46" s="36"/>
      <c r="G46" s="36"/>
      <c r="H46" s="38"/>
      <c r="I46" s="41"/>
      <c r="J46" s="41"/>
      <c r="K46" s="41"/>
      <c r="L46" s="625">
        <f t="shared" ref="L46:T46" si="18">SUM(L23:L44)</f>
        <v>25</v>
      </c>
      <c r="M46" s="71">
        <f t="shared" si="18"/>
        <v>2903</v>
      </c>
      <c r="N46" s="71">
        <f t="shared" si="18"/>
        <v>7981</v>
      </c>
      <c r="O46" s="709">
        <f t="shared" si="18"/>
        <v>1</v>
      </c>
      <c r="P46" s="709">
        <f t="shared" si="18"/>
        <v>183</v>
      </c>
      <c r="Q46" s="71">
        <f t="shared" si="18"/>
        <v>495</v>
      </c>
      <c r="R46" s="71">
        <f t="shared" si="18"/>
        <v>24</v>
      </c>
      <c r="S46" s="71">
        <f t="shared" si="18"/>
        <v>2720</v>
      </c>
      <c r="T46" s="71">
        <f t="shared" si="18"/>
        <v>7486</v>
      </c>
      <c r="U46" s="139"/>
      <c r="V46" s="893"/>
    </row>
    <row r="47" spans="1:22" ht="15" customHeight="1" x14ac:dyDescent="0.45">
      <c r="A47" s="36"/>
      <c r="B47" s="36"/>
      <c r="C47" s="36"/>
      <c r="D47" s="36"/>
      <c r="E47" s="36"/>
      <c r="F47" s="36"/>
      <c r="G47" s="36"/>
      <c r="H47" s="38"/>
      <c r="I47" s="41"/>
      <c r="J47" s="41" t="s">
        <v>323</v>
      </c>
      <c r="K47" s="41"/>
      <c r="L47" s="73">
        <f t="shared" ref="L47:N47" si="19">O46+R46</f>
        <v>25</v>
      </c>
      <c r="M47" s="72">
        <f t="shared" si="19"/>
        <v>2903</v>
      </c>
      <c r="N47" s="72">
        <f t="shared" si="19"/>
        <v>7981</v>
      </c>
      <c r="O47" s="72"/>
      <c r="P47" s="173"/>
      <c r="Q47" s="173"/>
      <c r="R47" s="173"/>
      <c r="S47" s="173"/>
      <c r="T47" s="173"/>
      <c r="U47" s="139"/>
    </row>
    <row r="48" spans="1:22" ht="15" customHeight="1" x14ac:dyDescent="0.45">
      <c r="A48" s="36"/>
      <c r="B48" s="36"/>
      <c r="C48" s="36"/>
      <c r="D48" s="36"/>
      <c r="E48" s="36"/>
      <c r="F48" s="36"/>
      <c r="G48" s="36"/>
      <c r="H48" s="38"/>
      <c r="I48" s="41"/>
      <c r="J48" s="38" t="s">
        <v>324</v>
      </c>
      <c r="K48" s="38"/>
      <c r="L48" s="41"/>
      <c r="M48" s="72"/>
      <c r="N48" s="72"/>
      <c r="O48" s="72"/>
      <c r="P48" s="174">
        <f>P46/M46</f>
        <v>6.3038236307268347E-2</v>
      </c>
      <c r="Q48" s="173"/>
      <c r="R48" s="173"/>
      <c r="S48" s="174">
        <f>S46/M46</f>
        <v>0.93696176369273165</v>
      </c>
      <c r="T48" s="173"/>
      <c r="U48" s="139"/>
    </row>
    <row r="49" spans="1:22" ht="15" customHeight="1" x14ac:dyDescent="0.45">
      <c r="A49" s="36"/>
      <c r="B49" s="36"/>
      <c r="C49" s="36"/>
      <c r="D49" s="36"/>
      <c r="E49" s="36"/>
      <c r="F49" s="36"/>
      <c r="G49" s="36"/>
      <c r="H49" s="38"/>
      <c r="I49" s="41"/>
      <c r="J49" s="38" t="s">
        <v>325</v>
      </c>
      <c r="K49" s="38"/>
      <c r="L49" s="41"/>
      <c r="M49" s="72"/>
      <c r="N49" s="72"/>
      <c r="O49" s="72"/>
      <c r="P49" s="173"/>
      <c r="Q49" s="173"/>
      <c r="R49" s="173"/>
      <c r="S49" s="173"/>
      <c r="T49" s="171">
        <f>T46/S46</f>
        <v>2.7522058823529414</v>
      </c>
      <c r="U49" s="139"/>
    </row>
    <row r="50" spans="1:22" ht="15" customHeight="1" x14ac:dyDescent="0.45">
      <c r="A50" s="36"/>
      <c r="B50" s="36"/>
      <c r="C50" s="36"/>
      <c r="D50" s="36"/>
      <c r="E50" s="36"/>
      <c r="F50" s="36"/>
      <c r="G50" s="36"/>
      <c r="H50" s="38"/>
      <c r="I50" s="41"/>
      <c r="J50" s="41"/>
      <c r="K50" s="41"/>
      <c r="L50" s="41"/>
      <c r="M50" s="38"/>
      <c r="N50" s="38"/>
      <c r="O50" s="38"/>
      <c r="P50" s="139"/>
      <c r="Q50" s="139"/>
      <c r="R50" s="139"/>
      <c r="S50" s="139"/>
      <c r="T50" s="139"/>
      <c r="U50" s="139"/>
    </row>
    <row r="51" spans="1:22" ht="44.25" customHeight="1" x14ac:dyDescent="0.45">
      <c r="A51" s="32" t="s">
        <v>117</v>
      </c>
      <c r="B51" s="32" t="s">
        <v>118</v>
      </c>
      <c r="C51" s="32" t="s">
        <v>120</v>
      </c>
      <c r="D51" s="32" t="s">
        <v>121</v>
      </c>
      <c r="E51" s="32" t="s">
        <v>122</v>
      </c>
      <c r="F51" s="32" t="s">
        <v>123</v>
      </c>
      <c r="G51" s="32" t="s">
        <v>124</v>
      </c>
      <c r="H51" s="32" t="s">
        <v>125</v>
      </c>
      <c r="I51" s="32" t="s">
        <v>126</v>
      </c>
      <c r="J51" s="32" t="s">
        <v>127</v>
      </c>
      <c r="K51" s="32"/>
      <c r="L51" s="34" t="s">
        <v>128</v>
      </c>
      <c r="M51" s="33" t="s">
        <v>129</v>
      </c>
      <c r="N51" s="33" t="s">
        <v>130</v>
      </c>
      <c r="O51" s="35" t="s">
        <v>131</v>
      </c>
      <c r="P51" s="829" t="s">
        <v>132</v>
      </c>
      <c r="Q51" s="828"/>
      <c r="R51" s="33" t="s">
        <v>133</v>
      </c>
      <c r="S51" s="830" t="s">
        <v>201</v>
      </c>
      <c r="T51" s="828"/>
      <c r="U51" s="32" t="s">
        <v>140</v>
      </c>
    </row>
    <row r="52" spans="1:22" ht="15" customHeight="1" x14ac:dyDescent="0.45">
      <c r="A52" s="77" t="s">
        <v>707</v>
      </c>
      <c r="B52" s="77" t="s">
        <v>8</v>
      </c>
      <c r="C52" s="77" t="s">
        <v>746</v>
      </c>
      <c r="D52" s="77"/>
      <c r="E52" s="77" t="s">
        <v>571</v>
      </c>
      <c r="F52" s="77" t="s">
        <v>710</v>
      </c>
      <c r="G52" s="77" t="s">
        <v>782</v>
      </c>
      <c r="H52" s="81">
        <v>169</v>
      </c>
      <c r="I52" s="82">
        <v>489</v>
      </c>
      <c r="J52" s="82"/>
      <c r="K52" s="82"/>
      <c r="L52" s="82">
        <v>1</v>
      </c>
      <c r="M52" s="81">
        <f t="shared" ref="M52:M70" si="20">L52*H52</f>
        <v>169</v>
      </c>
      <c r="N52" s="81">
        <f t="shared" ref="N52:N70" si="21">L52*I52</f>
        <v>489</v>
      </c>
      <c r="O52" s="58">
        <f t="shared" ref="O52:O70" si="22">U52</f>
        <v>0</v>
      </c>
      <c r="P52" s="175">
        <f t="shared" ref="P52:P70" si="23">O52*H52</f>
        <v>0</v>
      </c>
      <c r="Q52" s="175">
        <f t="shared" ref="Q52:Q70" si="24">O52*I52</f>
        <v>0</v>
      </c>
      <c r="R52" s="175">
        <f t="shared" ref="R52:R70" si="25">L52-O52</f>
        <v>1</v>
      </c>
      <c r="S52" s="175">
        <f t="shared" ref="S52:S70" si="26">R52*H52</f>
        <v>169</v>
      </c>
      <c r="T52" s="175">
        <f t="shared" ref="T52:T70" si="27">R52*I52</f>
        <v>489</v>
      </c>
      <c r="U52" s="167">
        <v>0</v>
      </c>
    </row>
    <row r="53" spans="1:22" ht="15" customHeight="1" x14ac:dyDescent="0.45">
      <c r="A53" s="77" t="s">
        <v>707</v>
      </c>
      <c r="B53" s="77" t="s">
        <v>8</v>
      </c>
      <c r="C53" s="77" t="s">
        <v>748</v>
      </c>
      <c r="D53" s="77"/>
      <c r="E53" s="176" t="s">
        <v>684</v>
      </c>
      <c r="F53" s="176" t="s">
        <v>710</v>
      </c>
      <c r="G53" s="176" t="s">
        <v>782</v>
      </c>
      <c r="H53" s="81">
        <v>169</v>
      </c>
      <c r="I53" s="82">
        <v>489</v>
      </c>
      <c r="J53" s="82"/>
      <c r="K53" s="82"/>
      <c r="L53" s="82">
        <v>2</v>
      </c>
      <c r="M53" s="81">
        <f t="shared" si="20"/>
        <v>338</v>
      </c>
      <c r="N53" s="81">
        <f t="shared" si="21"/>
        <v>978</v>
      </c>
      <c r="O53" s="899">
        <f t="shared" si="22"/>
        <v>0</v>
      </c>
      <c r="P53" s="175">
        <f t="shared" si="23"/>
        <v>0</v>
      </c>
      <c r="Q53" s="175">
        <f t="shared" si="24"/>
        <v>0</v>
      </c>
      <c r="R53" s="175">
        <f t="shared" si="25"/>
        <v>2</v>
      </c>
      <c r="S53" s="175">
        <f t="shared" si="26"/>
        <v>338</v>
      </c>
      <c r="T53" s="175">
        <f t="shared" si="27"/>
        <v>978</v>
      </c>
      <c r="U53" s="900">
        <v>0</v>
      </c>
    </row>
    <row r="54" spans="1:22" ht="15" customHeight="1" x14ac:dyDescent="0.45">
      <c r="A54" s="77" t="s">
        <v>707</v>
      </c>
      <c r="B54" s="77" t="s">
        <v>8</v>
      </c>
      <c r="C54" s="105" t="s">
        <v>783</v>
      </c>
      <c r="D54" s="77"/>
      <c r="E54" s="77" t="s">
        <v>684</v>
      </c>
      <c r="F54" s="77" t="s">
        <v>710</v>
      </c>
      <c r="G54" s="490" t="s">
        <v>3626</v>
      </c>
      <c r="H54" s="81">
        <v>173</v>
      </c>
      <c r="I54" s="82">
        <v>519</v>
      </c>
      <c r="J54" s="82"/>
      <c r="K54" s="82"/>
      <c r="L54" s="82">
        <v>1</v>
      </c>
      <c r="M54" s="81">
        <f t="shared" si="20"/>
        <v>173</v>
      </c>
      <c r="N54" s="81">
        <f t="shared" si="21"/>
        <v>519</v>
      </c>
      <c r="O54" s="68">
        <f t="shared" si="22"/>
        <v>0</v>
      </c>
      <c r="P54" s="175">
        <f t="shared" si="23"/>
        <v>0</v>
      </c>
      <c r="Q54" s="175">
        <f t="shared" si="24"/>
        <v>0</v>
      </c>
      <c r="R54" s="175">
        <f t="shared" si="25"/>
        <v>1</v>
      </c>
      <c r="S54" s="175">
        <f t="shared" si="26"/>
        <v>173</v>
      </c>
      <c r="T54" s="175">
        <f t="shared" si="27"/>
        <v>519</v>
      </c>
      <c r="U54" s="172">
        <v>0</v>
      </c>
      <c r="V54" s="891"/>
    </row>
    <row r="55" spans="1:22" ht="15" customHeight="1" x14ac:dyDescent="0.45">
      <c r="A55" s="77" t="s">
        <v>707</v>
      </c>
      <c r="B55" s="77" t="s">
        <v>8</v>
      </c>
      <c r="C55" s="77" t="s">
        <v>784</v>
      </c>
      <c r="D55" s="77"/>
      <c r="E55" s="77" t="s">
        <v>684</v>
      </c>
      <c r="F55" s="77" t="s">
        <v>710</v>
      </c>
      <c r="G55" s="77" t="s">
        <v>768</v>
      </c>
      <c r="H55" s="81">
        <v>144</v>
      </c>
      <c r="I55" s="82">
        <v>432</v>
      </c>
      <c r="J55" s="82"/>
      <c r="K55" s="82"/>
      <c r="L55" s="82">
        <v>1</v>
      </c>
      <c r="M55" s="81">
        <f t="shared" si="20"/>
        <v>144</v>
      </c>
      <c r="N55" s="81">
        <f t="shared" si="21"/>
        <v>432</v>
      </c>
      <c r="O55" s="58">
        <f t="shared" si="22"/>
        <v>0</v>
      </c>
      <c r="P55" s="175">
        <f t="shared" si="23"/>
        <v>0</v>
      </c>
      <c r="Q55" s="175">
        <f t="shared" si="24"/>
        <v>0</v>
      </c>
      <c r="R55" s="175">
        <f t="shared" si="25"/>
        <v>1</v>
      </c>
      <c r="S55" s="175">
        <f t="shared" si="26"/>
        <v>144</v>
      </c>
      <c r="T55" s="175">
        <f t="shared" si="27"/>
        <v>432</v>
      </c>
      <c r="U55" s="167">
        <v>0</v>
      </c>
      <c r="V55" s="890"/>
    </row>
    <row r="56" spans="1:22" ht="15" customHeight="1" x14ac:dyDescent="0.45">
      <c r="A56" s="77" t="s">
        <v>707</v>
      </c>
      <c r="B56" s="77" t="s">
        <v>8</v>
      </c>
      <c r="C56" s="77" t="s">
        <v>785</v>
      </c>
      <c r="D56" s="77"/>
      <c r="E56" s="77" t="s">
        <v>684</v>
      </c>
      <c r="F56" s="77" t="s">
        <v>710</v>
      </c>
      <c r="G56" s="77" t="s">
        <v>786</v>
      </c>
      <c r="H56" s="81">
        <v>132</v>
      </c>
      <c r="I56" s="82">
        <v>389</v>
      </c>
      <c r="J56" s="82"/>
      <c r="K56" s="82"/>
      <c r="L56" s="82">
        <v>1</v>
      </c>
      <c r="M56" s="81">
        <f t="shared" si="20"/>
        <v>132</v>
      </c>
      <c r="N56" s="81">
        <f t="shared" si="21"/>
        <v>389</v>
      </c>
      <c r="O56" s="58">
        <f t="shared" si="22"/>
        <v>0</v>
      </c>
      <c r="P56" s="175">
        <f t="shared" si="23"/>
        <v>0</v>
      </c>
      <c r="Q56" s="175">
        <f t="shared" si="24"/>
        <v>0</v>
      </c>
      <c r="R56" s="175">
        <f t="shared" si="25"/>
        <v>1</v>
      </c>
      <c r="S56" s="175">
        <f t="shared" si="26"/>
        <v>132</v>
      </c>
      <c r="T56" s="175">
        <f t="shared" si="27"/>
        <v>389</v>
      </c>
      <c r="U56" s="167">
        <v>0</v>
      </c>
      <c r="V56" s="890"/>
    </row>
    <row r="57" spans="1:22" ht="15" customHeight="1" x14ac:dyDescent="0.45">
      <c r="A57" s="77" t="s">
        <v>707</v>
      </c>
      <c r="B57" s="77" t="s">
        <v>8</v>
      </c>
      <c r="C57" s="105" t="s">
        <v>787</v>
      </c>
      <c r="D57" s="77"/>
      <c r="E57" s="77" t="s">
        <v>716</v>
      </c>
      <c r="F57" s="77" t="s">
        <v>710</v>
      </c>
      <c r="G57" s="77" t="s">
        <v>788</v>
      </c>
      <c r="H57" s="80">
        <v>177</v>
      </c>
      <c r="I57" s="82">
        <v>529</v>
      </c>
      <c r="J57" s="82"/>
      <c r="K57" s="82"/>
      <c r="L57" s="82">
        <v>1</v>
      </c>
      <c r="M57" s="81">
        <f t="shared" si="20"/>
        <v>177</v>
      </c>
      <c r="N57" s="81">
        <f t="shared" si="21"/>
        <v>529</v>
      </c>
      <c r="O57" s="68">
        <f t="shared" si="22"/>
        <v>0</v>
      </c>
      <c r="P57" s="175">
        <f t="shared" si="23"/>
        <v>0</v>
      </c>
      <c r="Q57" s="175">
        <f t="shared" si="24"/>
        <v>0</v>
      </c>
      <c r="R57" s="175">
        <f t="shared" si="25"/>
        <v>1</v>
      </c>
      <c r="S57" s="175">
        <f t="shared" si="26"/>
        <v>177</v>
      </c>
      <c r="T57" s="175">
        <f t="shared" si="27"/>
        <v>529</v>
      </c>
      <c r="U57" s="172">
        <v>0</v>
      </c>
      <c r="V57" s="890"/>
    </row>
    <row r="58" spans="1:22" ht="15" customHeight="1" x14ac:dyDescent="0.45">
      <c r="A58" s="77" t="s">
        <v>707</v>
      </c>
      <c r="B58" s="77" t="s">
        <v>8</v>
      </c>
      <c r="C58" s="77" t="s">
        <v>789</v>
      </c>
      <c r="D58" s="77" t="s">
        <v>790</v>
      </c>
      <c r="E58" s="77" t="s">
        <v>712</v>
      </c>
      <c r="F58" s="77" t="s">
        <v>710</v>
      </c>
      <c r="G58" s="77" t="s">
        <v>715</v>
      </c>
      <c r="H58" s="81">
        <v>200</v>
      </c>
      <c r="I58" s="82">
        <v>589</v>
      </c>
      <c r="J58" s="82"/>
      <c r="K58" s="82"/>
      <c r="L58" s="82">
        <v>1</v>
      </c>
      <c r="M58" s="81">
        <f t="shared" si="20"/>
        <v>200</v>
      </c>
      <c r="N58" s="81">
        <f t="shared" si="21"/>
        <v>589</v>
      </c>
      <c r="O58" s="42">
        <f t="shared" si="22"/>
        <v>0</v>
      </c>
      <c r="P58" s="175">
        <f t="shared" si="23"/>
        <v>0</v>
      </c>
      <c r="Q58" s="175">
        <f t="shared" si="24"/>
        <v>0</v>
      </c>
      <c r="R58" s="175">
        <f t="shared" si="25"/>
        <v>1</v>
      </c>
      <c r="S58" s="175">
        <f t="shared" si="26"/>
        <v>200</v>
      </c>
      <c r="T58" s="175">
        <f t="shared" si="27"/>
        <v>589</v>
      </c>
      <c r="U58" s="177">
        <v>0</v>
      </c>
      <c r="V58" s="890"/>
    </row>
    <row r="59" spans="1:22" ht="15" customHeight="1" x14ac:dyDescent="0.45">
      <c r="A59" s="77" t="s">
        <v>707</v>
      </c>
      <c r="B59" s="77" t="s">
        <v>8</v>
      </c>
      <c r="C59" s="77" t="s">
        <v>791</v>
      </c>
      <c r="D59" s="897"/>
      <c r="E59" s="77" t="s">
        <v>745</v>
      </c>
      <c r="F59" s="77" t="s">
        <v>710</v>
      </c>
      <c r="G59" s="77" t="s">
        <v>792</v>
      </c>
      <c r="H59" s="81">
        <v>210</v>
      </c>
      <c r="I59" s="82">
        <v>630</v>
      </c>
      <c r="J59" s="82"/>
      <c r="K59" s="82"/>
      <c r="L59" s="82">
        <v>1</v>
      </c>
      <c r="M59" s="81">
        <f t="shared" si="20"/>
        <v>210</v>
      </c>
      <c r="N59" s="81">
        <f t="shared" si="21"/>
        <v>630</v>
      </c>
      <c r="O59" s="68">
        <f t="shared" si="22"/>
        <v>0</v>
      </c>
      <c r="P59" s="175">
        <f t="shared" si="23"/>
        <v>0</v>
      </c>
      <c r="Q59" s="175">
        <f t="shared" si="24"/>
        <v>0</v>
      </c>
      <c r="R59" s="175">
        <f t="shared" si="25"/>
        <v>1</v>
      </c>
      <c r="S59" s="175">
        <f t="shared" si="26"/>
        <v>210</v>
      </c>
      <c r="T59" s="175">
        <f t="shared" si="27"/>
        <v>630</v>
      </c>
      <c r="U59" s="172">
        <v>0</v>
      </c>
      <c r="V59" s="890"/>
    </row>
    <row r="60" spans="1:22" ht="15" customHeight="1" x14ac:dyDescent="0.45">
      <c r="A60" s="77" t="s">
        <v>707</v>
      </c>
      <c r="B60" s="77" t="s">
        <v>8</v>
      </c>
      <c r="C60" s="105" t="s">
        <v>793</v>
      </c>
      <c r="D60" s="897"/>
      <c r="E60" s="77" t="s">
        <v>745</v>
      </c>
      <c r="F60" s="77" t="s">
        <v>710</v>
      </c>
      <c r="G60" s="77" t="s">
        <v>794</v>
      </c>
      <c r="H60" s="81">
        <v>118</v>
      </c>
      <c r="I60" s="82">
        <v>359</v>
      </c>
      <c r="J60" s="82"/>
      <c r="K60" s="82"/>
      <c r="L60" s="82">
        <v>1</v>
      </c>
      <c r="M60" s="81">
        <f t="shared" si="20"/>
        <v>118</v>
      </c>
      <c r="N60" s="81">
        <f t="shared" si="21"/>
        <v>359</v>
      </c>
      <c r="O60" s="58">
        <f t="shared" si="22"/>
        <v>0</v>
      </c>
      <c r="P60" s="175">
        <f t="shared" si="23"/>
        <v>0</v>
      </c>
      <c r="Q60" s="175">
        <f t="shared" si="24"/>
        <v>0</v>
      </c>
      <c r="R60" s="175">
        <f t="shared" si="25"/>
        <v>1</v>
      </c>
      <c r="S60" s="175">
        <f t="shared" si="26"/>
        <v>118</v>
      </c>
      <c r="T60" s="175">
        <f t="shared" si="27"/>
        <v>359</v>
      </c>
      <c r="U60" s="167">
        <v>0</v>
      </c>
      <c r="V60" s="890"/>
    </row>
    <row r="61" spans="1:22" ht="15" customHeight="1" x14ac:dyDescent="0.45">
      <c r="A61" s="77" t="s">
        <v>707</v>
      </c>
      <c r="B61" s="77" t="s">
        <v>8</v>
      </c>
      <c r="C61" s="105" t="s">
        <v>795</v>
      </c>
      <c r="D61" s="897"/>
      <c r="E61" s="77" t="s">
        <v>745</v>
      </c>
      <c r="F61" s="77" t="s">
        <v>710</v>
      </c>
      <c r="G61" s="77" t="s">
        <v>796</v>
      </c>
      <c r="H61" s="81">
        <v>121</v>
      </c>
      <c r="I61" s="82">
        <v>359</v>
      </c>
      <c r="J61" s="82"/>
      <c r="K61" s="82"/>
      <c r="L61" s="82">
        <v>1</v>
      </c>
      <c r="M61" s="81">
        <f t="shared" si="20"/>
        <v>121</v>
      </c>
      <c r="N61" s="81">
        <f t="shared" si="21"/>
        <v>359</v>
      </c>
      <c r="O61" s="58">
        <f t="shared" si="22"/>
        <v>0</v>
      </c>
      <c r="P61" s="175">
        <f t="shared" si="23"/>
        <v>0</v>
      </c>
      <c r="Q61" s="175">
        <f t="shared" si="24"/>
        <v>0</v>
      </c>
      <c r="R61" s="175">
        <f t="shared" si="25"/>
        <v>1</v>
      </c>
      <c r="S61" s="175">
        <f t="shared" si="26"/>
        <v>121</v>
      </c>
      <c r="T61" s="175">
        <f t="shared" si="27"/>
        <v>359</v>
      </c>
      <c r="U61" s="167">
        <v>0</v>
      </c>
      <c r="V61" s="890"/>
    </row>
    <row r="62" spans="1:22" ht="15" customHeight="1" x14ac:dyDescent="0.45">
      <c r="A62" s="77" t="s">
        <v>707</v>
      </c>
      <c r="B62" s="77" t="s">
        <v>8</v>
      </c>
      <c r="C62" s="105" t="s">
        <v>797</v>
      </c>
      <c r="D62" s="897"/>
      <c r="E62" s="77" t="s">
        <v>684</v>
      </c>
      <c r="F62" s="77" t="s">
        <v>710</v>
      </c>
      <c r="G62" s="77" t="s">
        <v>796</v>
      </c>
      <c r="H62" s="81">
        <v>121</v>
      </c>
      <c r="I62" s="82">
        <v>359</v>
      </c>
      <c r="J62" s="82"/>
      <c r="K62" s="82"/>
      <c r="L62" s="82">
        <v>1</v>
      </c>
      <c r="M62" s="81">
        <f t="shared" si="20"/>
        <v>121</v>
      </c>
      <c r="N62" s="81">
        <f t="shared" si="21"/>
        <v>359</v>
      </c>
      <c r="O62" s="58">
        <f t="shared" si="22"/>
        <v>0</v>
      </c>
      <c r="P62" s="175">
        <f t="shared" si="23"/>
        <v>0</v>
      </c>
      <c r="Q62" s="175">
        <f t="shared" si="24"/>
        <v>0</v>
      </c>
      <c r="R62" s="175">
        <f t="shared" si="25"/>
        <v>1</v>
      </c>
      <c r="S62" s="175">
        <f t="shared" si="26"/>
        <v>121</v>
      </c>
      <c r="T62" s="175">
        <f t="shared" si="27"/>
        <v>359</v>
      </c>
      <c r="U62" s="167">
        <v>0</v>
      </c>
      <c r="V62" s="890"/>
    </row>
    <row r="63" spans="1:22" ht="15" customHeight="1" x14ac:dyDescent="0.45">
      <c r="A63" s="77" t="s">
        <v>707</v>
      </c>
      <c r="B63" s="77" t="s">
        <v>8</v>
      </c>
      <c r="C63" s="105" t="s">
        <v>798</v>
      </c>
      <c r="D63" s="897"/>
      <c r="E63" s="86" t="s">
        <v>799</v>
      </c>
      <c r="F63" s="77" t="s">
        <v>710</v>
      </c>
      <c r="G63" s="77" t="s">
        <v>711</v>
      </c>
      <c r="H63" s="81">
        <v>228</v>
      </c>
      <c r="I63" s="82">
        <v>684</v>
      </c>
      <c r="J63" s="51">
        <v>650</v>
      </c>
      <c r="K63" s="82"/>
      <c r="L63" s="82">
        <v>1</v>
      </c>
      <c r="M63" s="81">
        <f t="shared" si="20"/>
        <v>228</v>
      </c>
      <c r="N63" s="81">
        <f t="shared" si="21"/>
        <v>684</v>
      </c>
      <c r="O63" s="58">
        <f t="shared" si="22"/>
        <v>0</v>
      </c>
      <c r="P63" s="175">
        <f t="shared" si="23"/>
        <v>0</v>
      </c>
      <c r="Q63" s="175">
        <f t="shared" si="24"/>
        <v>0</v>
      </c>
      <c r="R63" s="175">
        <f t="shared" si="25"/>
        <v>1</v>
      </c>
      <c r="S63" s="175">
        <f t="shared" si="26"/>
        <v>228</v>
      </c>
      <c r="T63" s="175">
        <f t="shared" si="27"/>
        <v>684</v>
      </c>
      <c r="U63" s="167">
        <v>0</v>
      </c>
      <c r="V63" s="890"/>
    </row>
    <row r="64" spans="1:22" ht="15" customHeight="1" x14ac:dyDescent="0.45">
      <c r="A64" s="77" t="s">
        <v>707</v>
      </c>
      <c r="B64" s="77" t="s">
        <v>8</v>
      </c>
      <c r="C64" s="77" t="s">
        <v>800</v>
      </c>
      <c r="D64" s="897"/>
      <c r="E64" s="77" t="s">
        <v>684</v>
      </c>
      <c r="F64" s="77" t="s">
        <v>710</v>
      </c>
      <c r="G64" s="77" t="s">
        <v>801</v>
      </c>
      <c r="H64" s="81">
        <v>163</v>
      </c>
      <c r="I64" s="82">
        <v>489</v>
      </c>
      <c r="J64" s="82"/>
      <c r="K64" s="82"/>
      <c r="L64" s="82">
        <v>1</v>
      </c>
      <c r="M64" s="81">
        <f t="shared" si="20"/>
        <v>163</v>
      </c>
      <c r="N64" s="81">
        <f t="shared" si="21"/>
        <v>489</v>
      </c>
      <c r="O64" s="58">
        <f t="shared" si="22"/>
        <v>0</v>
      </c>
      <c r="P64" s="175">
        <f t="shared" si="23"/>
        <v>0</v>
      </c>
      <c r="Q64" s="175">
        <f t="shared" si="24"/>
        <v>0</v>
      </c>
      <c r="R64" s="175">
        <f t="shared" si="25"/>
        <v>1</v>
      </c>
      <c r="S64" s="175">
        <f t="shared" si="26"/>
        <v>163</v>
      </c>
      <c r="T64" s="175">
        <f t="shared" si="27"/>
        <v>489</v>
      </c>
      <c r="U64" s="167">
        <v>0</v>
      </c>
      <c r="V64" s="890"/>
    </row>
    <row r="65" spans="1:22" ht="15" customHeight="1" x14ac:dyDescent="0.45">
      <c r="A65" s="77" t="s">
        <v>707</v>
      </c>
      <c r="B65" s="77" t="s">
        <v>8</v>
      </c>
      <c r="C65" s="77" t="s">
        <v>802</v>
      </c>
      <c r="D65" s="897"/>
      <c r="E65" s="77" t="s">
        <v>684</v>
      </c>
      <c r="F65" s="77" t="s">
        <v>710</v>
      </c>
      <c r="G65" s="77" t="s">
        <v>801</v>
      </c>
      <c r="H65" s="81">
        <v>179</v>
      </c>
      <c r="I65" s="82">
        <v>539</v>
      </c>
      <c r="J65" s="82"/>
      <c r="K65" s="82"/>
      <c r="L65" s="82">
        <v>1</v>
      </c>
      <c r="M65" s="81">
        <f t="shared" si="20"/>
        <v>179</v>
      </c>
      <c r="N65" s="81">
        <f t="shared" si="21"/>
        <v>539</v>
      </c>
      <c r="O65" s="58">
        <f t="shared" si="22"/>
        <v>0</v>
      </c>
      <c r="P65" s="175">
        <f t="shared" si="23"/>
        <v>0</v>
      </c>
      <c r="Q65" s="175">
        <f t="shared" si="24"/>
        <v>0</v>
      </c>
      <c r="R65" s="175">
        <f t="shared" si="25"/>
        <v>1</v>
      </c>
      <c r="S65" s="175">
        <f t="shared" si="26"/>
        <v>179</v>
      </c>
      <c r="T65" s="175">
        <f t="shared" si="27"/>
        <v>539</v>
      </c>
      <c r="U65" s="904">
        <v>0</v>
      </c>
      <c r="V65" s="890"/>
    </row>
    <row r="66" spans="1:22" ht="15" customHeight="1" x14ac:dyDescent="0.45">
      <c r="A66" s="77" t="s">
        <v>707</v>
      </c>
      <c r="B66" s="77" t="s">
        <v>803</v>
      </c>
      <c r="C66" s="77" t="s">
        <v>804</v>
      </c>
      <c r="D66" s="897"/>
      <c r="E66" s="77" t="s">
        <v>805</v>
      </c>
      <c r="F66" s="77" t="s">
        <v>710</v>
      </c>
      <c r="G66" s="77" t="s">
        <v>806</v>
      </c>
      <c r="H66" s="81">
        <v>64</v>
      </c>
      <c r="I66" s="82">
        <v>175</v>
      </c>
      <c r="J66" s="82"/>
      <c r="K66" s="82"/>
      <c r="L66" s="82">
        <v>2</v>
      </c>
      <c r="M66" s="81">
        <f t="shared" si="20"/>
        <v>128</v>
      </c>
      <c r="N66" s="81">
        <f t="shared" si="21"/>
        <v>350</v>
      </c>
      <c r="O66" s="68">
        <f t="shared" si="22"/>
        <v>0</v>
      </c>
      <c r="P66" s="175">
        <f t="shared" si="23"/>
        <v>0</v>
      </c>
      <c r="Q66" s="175">
        <f t="shared" si="24"/>
        <v>0</v>
      </c>
      <c r="R66" s="175">
        <f t="shared" si="25"/>
        <v>2</v>
      </c>
      <c r="S66" s="175">
        <f t="shared" si="26"/>
        <v>128</v>
      </c>
      <c r="T66" s="175">
        <f t="shared" si="27"/>
        <v>350</v>
      </c>
      <c r="U66" s="172">
        <v>0</v>
      </c>
      <c r="V66" s="890"/>
    </row>
    <row r="67" spans="1:22" ht="15" customHeight="1" x14ac:dyDescent="0.45">
      <c r="A67" s="77" t="s">
        <v>707</v>
      </c>
      <c r="B67" s="77" t="s">
        <v>803</v>
      </c>
      <c r="C67" s="105" t="s">
        <v>807</v>
      </c>
      <c r="D67" s="897"/>
      <c r="E67" s="77" t="s">
        <v>158</v>
      </c>
      <c r="F67" s="77" t="s">
        <v>710</v>
      </c>
      <c r="G67" s="77" t="s">
        <v>806</v>
      </c>
      <c r="H67" s="81">
        <v>60</v>
      </c>
      <c r="I67" s="82">
        <v>175</v>
      </c>
      <c r="J67" s="82"/>
      <c r="K67" s="82"/>
      <c r="L67" s="82">
        <v>2</v>
      </c>
      <c r="M67" s="81">
        <f t="shared" si="20"/>
        <v>120</v>
      </c>
      <c r="N67" s="81">
        <f t="shared" si="21"/>
        <v>350</v>
      </c>
      <c r="O67" s="68">
        <f t="shared" si="22"/>
        <v>0</v>
      </c>
      <c r="P67" s="175">
        <f t="shared" si="23"/>
        <v>0</v>
      </c>
      <c r="Q67" s="175">
        <f t="shared" si="24"/>
        <v>0</v>
      </c>
      <c r="R67" s="175">
        <f t="shared" si="25"/>
        <v>2</v>
      </c>
      <c r="S67" s="175">
        <f t="shared" si="26"/>
        <v>120</v>
      </c>
      <c r="T67" s="175">
        <f t="shared" si="27"/>
        <v>350</v>
      </c>
      <c r="U67" s="172">
        <v>0</v>
      </c>
      <c r="V67" s="901"/>
    </row>
    <row r="68" spans="1:22" ht="15" customHeight="1" x14ac:dyDescent="0.45">
      <c r="A68" s="77" t="s">
        <v>707</v>
      </c>
      <c r="B68" s="77" t="s">
        <v>803</v>
      </c>
      <c r="C68" s="105" t="s">
        <v>808</v>
      </c>
      <c r="D68" s="77" t="s">
        <v>806</v>
      </c>
      <c r="E68" s="77" t="s">
        <v>684</v>
      </c>
      <c r="F68" s="77" t="s">
        <v>710</v>
      </c>
      <c r="G68" s="77" t="s">
        <v>806</v>
      </c>
      <c r="H68" s="81">
        <v>60</v>
      </c>
      <c r="I68" s="82">
        <v>175</v>
      </c>
      <c r="J68" s="82"/>
      <c r="K68" s="82"/>
      <c r="L68" s="82">
        <v>2</v>
      </c>
      <c r="M68" s="81">
        <f t="shared" si="20"/>
        <v>120</v>
      </c>
      <c r="N68" s="81">
        <f t="shared" si="21"/>
        <v>350</v>
      </c>
      <c r="O68" s="68">
        <f t="shared" si="22"/>
        <v>0</v>
      </c>
      <c r="P68" s="175">
        <f t="shared" si="23"/>
        <v>0</v>
      </c>
      <c r="Q68" s="175">
        <f t="shared" si="24"/>
        <v>0</v>
      </c>
      <c r="R68" s="175">
        <f t="shared" si="25"/>
        <v>2</v>
      </c>
      <c r="S68" s="175">
        <f t="shared" si="26"/>
        <v>120</v>
      </c>
      <c r="T68" s="175">
        <f t="shared" si="27"/>
        <v>350</v>
      </c>
      <c r="U68" s="172">
        <v>0</v>
      </c>
      <c r="V68" s="902"/>
    </row>
    <row r="69" spans="1:22" ht="15" customHeight="1" x14ac:dyDescent="0.45">
      <c r="A69" s="77" t="s">
        <v>707</v>
      </c>
      <c r="B69" s="77" t="s">
        <v>803</v>
      </c>
      <c r="C69" s="105" t="s">
        <v>809</v>
      </c>
      <c r="D69" s="77" t="s">
        <v>806</v>
      </c>
      <c r="E69" s="77" t="s">
        <v>810</v>
      </c>
      <c r="F69" s="77" t="s">
        <v>710</v>
      </c>
      <c r="G69" s="77" t="s">
        <v>806</v>
      </c>
      <c r="H69" s="81">
        <v>60</v>
      </c>
      <c r="I69" s="82">
        <v>175</v>
      </c>
      <c r="J69" s="82"/>
      <c r="K69" s="82"/>
      <c r="L69" s="82">
        <v>1</v>
      </c>
      <c r="M69" s="81">
        <f t="shared" si="20"/>
        <v>60</v>
      </c>
      <c r="N69" s="81">
        <f t="shared" si="21"/>
        <v>175</v>
      </c>
      <c r="O69" s="68">
        <f t="shared" si="22"/>
        <v>0</v>
      </c>
      <c r="P69" s="175">
        <f t="shared" si="23"/>
        <v>0</v>
      </c>
      <c r="Q69" s="175">
        <f t="shared" si="24"/>
        <v>0</v>
      </c>
      <c r="R69" s="175">
        <f t="shared" si="25"/>
        <v>1</v>
      </c>
      <c r="S69" s="175">
        <f t="shared" si="26"/>
        <v>60</v>
      </c>
      <c r="T69" s="175">
        <f t="shared" si="27"/>
        <v>175</v>
      </c>
      <c r="U69" s="172">
        <v>0</v>
      </c>
      <c r="V69" s="902"/>
    </row>
    <row r="70" spans="1:22" ht="15" customHeight="1" x14ac:dyDescent="0.45">
      <c r="A70" s="77" t="s">
        <v>707</v>
      </c>
      <c r="B70" s="77" t="s">
        <v>803</v>
      </c>
      <c r="C70" s="105" t="s">
        <v>3938</v>
      </c>
      <c r="D70" s="898" t="s">
        <v>806</v>
      </c>
      <c r="E70" s="77" t="s">
        <v>168</v>
      </c>
      <c r="F70" s="77" t="s">
        <v>710</v>
      </c>
      <c r="G70" s="77" t="s">
        <v>806</v>
      </c>
      <c r="H70" s="81">
        <v>60</v>
      </c>
      <c r="I70" s="82">
        <v>175</v>
      </c>
      <c r="J70" s="82"/>
      <c r="K70" s="82"/>
      <c r="L70" s="82">
        <v>1</v>
      </c>
      <c r="M70" s="81">
        <f t="shared" si="20"/>
        <v>60</v>
      </c>
      <c r="N70" s="81">
        <f t="shared" si="21"/>
        <v>175</v>
      </c>
      <c r="O70" s="896">
        <f t="shared" si="22"/>
        <v>0</v>
      </c>
      <c r="P70" s="175">
        <f t="shared" si="23"/>
        <v>0</v>
      </c>
      <c r="Q70" s="175">
        <f t="shared" si="24"/>
        <v>0</v>
      </c>
      <c r="R70" s="175">
        <f t="shared" si="25"/>
        <v>1</v>
      </c>
      <c r="S70" s="175">
        <f t="shared" si="26"/>
        <v>60</v>
      </c>
      <c r="T70" s="175">
        <f t="shared" si="27"/>
        <v>175</v>
      </c>
      <c r="U70" s="895">
        <v>0</v>
      </c>
      <c r="V70" s="903"/>
    </row>
    <row r="71" spans="1:22" ht="15" customHeight="1" x14ac:dyDescent="0.45">
      <c r="A71" s="77"/>
      <c r="B71" s="77"/>
      <c r="C71" s="77"/>
      <c r="D71" s="77"/>
      <c r="E71" s="77"/>
      <c r="F71" s="77"/>
      <c r="G71" s="77"/>
      <c r="H71" s="81"/>
      <c r="I71" s="82"/>
      <c r="J71" s="82"/>
      <c r="K71" s="82"/>
      <c r="L71" s="82"/>
      <c r="M71" s="81"/>
      <c r="N71" s="81"/>
      <c r="O71" s="81"/>
      <c r="P71" s="175"/>
      <c r="Q71" s="175"/>
      <c r="R71" s="175"/>
      <c r="S71" s="175"/>
      <c r="T71" s="175"/>
      <c r="U71" s="175"/>
    </row>
    <row r="72" spans="1:22" ht="15" customHeight="1" x14ac:dyDescent="0.45">
      <c r="A72" s="36"/>
      <c r="B72" s="36"/>
      <c r="C72" s="36"/>
      <c r="D72" s="36"/>
      <c r="E72" s="36"/>
      <c r="F72" s="36"/>
      <c r="G72" s="36"/>
      <c r="H72" s="38"/>
      <c r="I72" s="41"/>
      <c r="J72" s="41"/>
      <c r="K72" s="41"/>
      <c r="L72" s="41"/>
      <c r="M72" s="38"/>
      <c r="N72" s="38"/>
      <c r="O72" s="38"/>
      <c r="P72" s="139"/>
      <c r="Q72" s="139"/>
      <c r="R72" s="139"/>
      <c r="S72" s="139"/>
      <c r="T72" s="139"/>
      <c r="U72" s="139"/>
    </row>
    <row r="73" spans="1:22" ht="15" customHeight="1" x14ac:dyDescent="0.45">
      <c r="A73" s="36"/>
      <c r="B73" s="36"/>
      <c r="C73" s="36"/>
      <c r="D73" s="36"/>
      <c r="E73" s="36"/>
      <c r="F73" s="36"/>
      <c r="G73" s="36"/>
      <c r="H73" s="38"/>
      <c r="I73" s="41"/>
      <c r="J73" s="41"/>
      <c r="K73" s="41"/>
      <c r="L73" s="179">
        <f t="shared" ref="L73:T73" si="28">SUM(L52:L70)</f>
        <v>23</v>
      </c>
      <c r="M73" s="179">
        <f t="shared" si="28"/>
        <v>2961</v>
      </c>
      <c r="N73" s="179">
        <f t="shared" si="28"/>
        <v>8744</v>
      </c>
      <c r="O73" s="712">
        <f t="shared" si="28"/>
        <v>0</v>
      </c>
      <c r="P73" s="712">
        <f t="shared" si="28"/>
        <v>0</v>
      </c>
      <c r="Q73" s="179">
        <f t="shared" si="28"/>
        <v>0</v>
      </c>
      <c r="R73" s="179">
        <f t="shared" si="28"/>
        <v>23</v>
      </c>
      <c r="S73" s="179">
        <f t="shared" si="28"/>
        <v>2961</v>
      </c>
      <c r="T73" s="179">
        <f t="shared" si="28"/>
        <v>8744</v>
      </c>
      <c r="U73" s="139"/>
    </row>
    <row r="74" spans="1:22" ht="15" customHeight="1" x14ac:dyDescent="0.45">
      <c r="A74" s="36"/>
      <c r="B74" s="36"/>
      <c r="C74" s="36"/>
      <c r="D74" s="36"/>
      <c r="E74" s="36"/>
      <c r="F74" s="36"/>
      <c r="G74" s="36"/>
      <c r="H74" s="38"/>
      <c r="I74" s="41"/>
      <c r="J74" s="41" t="s">
        <v>323</v>
      </c>
      <c r="K74" s="41"/>
      <c r="L74" s="73">
        <f t="shared" ref="L74:N74" si="29">O73+R73</f>
        <v>23</v>
      </c>
      <c r="M74" s="72">
        <f t="shared" si="29"/>
        <v>2961</v>
      </c>
      <c r="N74" s="72">
        <f t="shared" si="29"/>
        <v>8744</v>
      </c>
      <c r="O74" s="38"/>
      <c r="P74" s="139"/>
      <c r="Q74" s="139"/>
      <c r="R74" s="139"/>
      <c r="S74" s="139"/>
      <c r="T74" s="139"/>
      <c r="U74" s="905"/>
    </row>
    <row r="75" spans="1:22" ht="15" customHeight="1" x14ac:dyDescent="0.45">
      <c r="A75" s="36"/>
      <c r="B75" s="36"/>
      <c r="C75" s="36"/>
      <c r="D75" s="36"/>
      <c r="E75" s="36"/>
      <c r="F75" s="36"/>
      <c r="G75" s="36"/>
      <c r="H75" s="38"/>
      <c r="I75" s="41"/>
      <c r="J75" s="38" t="s">
        <v>324</v>
      </c>
      <c r="K75" s="38"/>
      <c r="L75" s="41"/>
      <c r="M75" s="38"/>
      <c r="N75" s="38"/>
      <c r="O75" s="38"/>
      <c r="P75" s="75">
        <f>P73/M73</f>
        <v>0</v>
      </c>
      <c r="Q75" s="38"/>
      <c r="R75" s="38"/>
      <c r="S75" s="75">
        <f>S73/M73</f>
        <v>1</v>
      </c>
      <c r="T75" s="38"/>
      <c r="U75" s="38"/>
    </row>
    <row r="76" spans="1:22" ht="15" customHeight="1" x14ac:dyDescent="0.45">
      <c r="A76" s="36"/>
      <c r="B76" s="36"/>
      <c r="C76" s="36"/>
      <c r="D76" s="36"/>
      <c r="E76" s="36"/>
      <c r="F76" s="36"/>
      <c r="G76" s="36"/>
      <c r="H76" s="38"/>
      <c r="I76" s="41"/>
      <c r="J76" s="38" t="s">
        <v>325</v>
      </c>
      <c r="K76" s="38"/>
      <c r="L76" s="41"/>
      <c r="M76" s="41"/>
      <c r="N76" s="41"/>
      <c r="O76" s="41"/>
      <c r="P76" s="41"/>
      <c r="Q76" s="41"/>
      <c r="R76" s="41"/>
      <c r="S76" s="41"/>
      <c r="T76" s="181">
        <f>T73/S73</f>
        <v>2.9530563998649106</v>
      </c>
      <c r="U76" s="38"/>
    </row>
    <row r="77" spans="1:22" ht="34.5" customHeight="1" x14ac:dyDescent="0.45">
      <c r="A77" s="95"/>
      <c r="B77" s="95"/>
      <c r="C77" s="95"/>
      <c r="D77" s="95"/>
      <c r="E77" s="95"/>
      <c r="F77" s="95"/>
      <c r="G77" s="95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</row>
    <row r="78" spans="1:22" ht="34.5" customHeight="1" x14ac:dyDescent="0.45">
      <c r="A78" s="95"/>
      <c r="B78" s="95"/>
      <c r="C78" s="95"/>
      <c r="D78" s="95"/>
      <c r="E78" s="95"/>
      <c r="F78" s="95"/>
      <c r="G78" s="95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</row>
    <row r="79" spans="1:22" ht="43.5" customHeight="1" x14ac:dyDescent="0.45">
      <c r="A79" s="32" t="s">
        <v>117</v>
      </c>
      <c r="B79" s="32" t="s">
        <v>118</v>
      </c>
      <c r="C79" s="32" t="s">
        <v>120</v>
      </c>
      <c r="D79" s="32" t="s">
        <v>121</v>
      </c>
      <c r="E79" s="32" t="s">
        <v>122</v>
      </c>
      <c r="F79" s="32" t="s">
        <v>123</v>
      </c>
      <c r="G79" s="32" t="s">
        <v>124</v>
      </c>
      <c r="H79" s="32" t="s">
        <v>125</v>
      </c>
      <c r="I79" s="32" t="s">
        <v>126</v>
      </c>
      <c r="J79" s="32" t="s">
        <v>127</v>
      </c>
      <c r="K79" s="162" t="s">
        <v>706</v>
      </c>
      <c r="L79" s="34" t="s">
        <v>128</v>
      </c>
      <c r="M79" s="33" t="s">
        <v>129</v>
      </c>
      <c r="N79" s="33" t="s">
        <v>130</v>
      </c>
      <c r="O79" s="35" t="s">
        <v>131</v>
      </c>
      <c r="P79" s="829" t="s">
        <v>132</v>
      </c>
      <c r="Q79" s="828"/>
      <c r="R79" s="33" t="s">
        <v>133</v>
      </c>
      <c r="S79" s="830" t="s">
        <v>201</v>
      </c>
      <c r="T79" s="828"/>
      <c r="U79" s="32" t="s">
        <v>140</v>
      </c>
    </row>
    <row r="80" spans="1:22" ht="15" customHeight="1" x14ac:dyDescent="0.45">
      <c r="A80" s="182" t="s">
        <v>707</v>
      </c>
      <c r="B80" s="182" t="s">
        <v>9</v>
      </c>
      <c r="C80" s="182" t="s">
        <v>811</v>
      </c>
      <c r="D80" s="182" t="s">
        <v>742</v>
      </c>
      <c r="E80" s="182" t="s">
        <v>158</v>
      </c>
      <c r="F80" s="182" t="s">
        <v>812</v>
      </c>
      <c r="G80" s="182" t="s">
        <v>813</v>
      </c>
      <c r="H80" s="183">
        <v>169</v>
      </c>
      <c r="I80" s="184">
        <v>479</v>
      </c>
      <c r="J80" s="184"/>
      <c r="K80" s="185"/>
      <c r="L80" s="184">
        <v>1</v>
      </c>
      <c r="M80" s="183">
        <f t="shared" ref="M80:M98" si="30">L80*H80</f>
        <v>169</v>
      </c>
      <c r="N80" s="183">
        <f t="shared" ref="N80:N98" si="31">L80*I80</f>
        <v>479</v>
      </c>
      <c r="O80" s="896">
        <f t="shared" ref="O80:O98" si="32">U80</f>
        <v>0</v>
      </c>
      <c r="P80" s="186">
        <f t="shared" ref="P80:P98" si="33">O80*H80</f>
        <v>0</v>
      </c>
      <c r="Q80" s="186">
        <f t="shared" ref="Q80:Q98" si="34">O80*I80</f>
        <v>0</v>
      </c>
      <c r="R80" s="186">
        <f t="shared" ref="R80:R98" si="35">L80-O80</f>
        <v>1</v>
      </c>
      <c r="S80" s="186">
        <f t="shared" ref="S80:S98" si="36">R80*H80</f>
        <v>169</v>
      </c>
      <c r="T80" s="186">
        <f t="shared" ref="T80:T98" si="37">R80*I80</f>
        <v>479</v>
      </c>
      <c r="U80" s="906">
        <v>0</v>
      </c>
    </row>
    <row r="81" spans="1:22" ht="15" customHeight="1" x14ac:dyDescent="0.45">
      <c r="A81" s="182" t="s">
        <v>707</v>
      </c>
      <c r="B81" s="182" t="s">
        <v>9</v>
      </c>
      <c r="C81" s="182" t="s">
        <v>814</v>
      </c>
      <c r="D81" s="182" t="s">
        <v>742</v>
      </c>
      <c r="E81" s="182" t="s">
        <v>684</v>
      </c>
      <c r="F81" s="182" t="s">
        <v>812</v>
      </c>
      <c r="G81" s="182" t="s">
        <v>813</v>
      </c>
      <c r="H81" s="183">
        <v>169</v>
      </c>
      <c r="I81" s="184">
        <v>479</v>
      </c>
      <c r="J81" s="184"/>
      <c r="K81" s="185"/>
      <c r="L81" s="184">
        <v>1</v>
      </c>
      <c r="M81" s="183">
        <f t="shared" si="30"/>
        <v>169</v>
      </c>
      <c r="N81" s="183">
        <f t="shared" si="31"/>
        <v>479</v>
      </c>
      <c r="O81" s="68">
        <f t="shared" si="32"/>
        <v>0</v>
      </c>
      <c r="P81" s="186">
        <f t="shared" si="33"/>
        <v>0</v>
      </c>
      <c r="Q81" s="186">
        <f t="shared" si="34"/>
        <v>0</v>
      </c>
      <c r="R81" s="186">
        <f t="shared" si="35"/>
        <v>1</v>
      </c>
      <c r="S81" s="186">
        <f t="shared" si="36"/>
        <v>169</v>
      </c>
      <c r="T81" s="186">
        <f t="shared" si="37"/>
        <v>479</v>
      </c>
      <c r="U81" s="172">
        <v>0</v>
      </c>
      <c r="V81" s="893"/>
    </row>
    <row r="82" spans="1:22" ht="15" customHeight="1" x14ac:dyDescent="0.45">
      <c r="A82" s="182" t="s">
        <v>707</v>
      </c>
      <c r="B82" s="182" t="s">
        <v>9</v>
      </c>
      <c r="C82" s="182" t="s">
        <v>815</v>
      </c>
      <c r="D82" s="182" t="s">
        <v>742</v>
      </c>
      <c r="E82" s="182" t="s">
        <v>158</v>
      </c>
      <c r="F82" s="182" t="s">
        <v>710</v>
      </c>
      <c r="G82" s="182" t="s">
        <v>816</v>
      </c>
      <c r="H82" s="183">
        <v>122</v>
      </c>
      <c r="I82" s="184">
        <v>369</v>
      </c>
      <c r="J82" s="184"/>
      <c r="K82" s="185"/>
      <c r="L82" s="184">
        <v>1</v>
      </c>
      <c r="M82" s="183">
        <f t="shared" si="30"/>
        <v>122</v>
      </c>
      <c r="N82" s="183">
        <f t="shared" si="31"/>
        <v>369</v>
      </c>
      <c r="O82" s="58">
        <f t="shared" si="32"/>
        <v>0</v>
      </c>
      <c r="P82" s="186">
        <f t="shared" si="33"/>
        <v>0</v>
      </c>
      <c r="Q82" s="186">
        <f t="shared" si="34"/>
        <v>0</v>
      </c>
      <c r="R82" s="186">
        <f t="shared" si="35"/>
        <v>1</v>
      </c>
      <c r="S82" s="186">
        <f t="shared" si="36"/>
        <v>122</v>
      </c>
      <c r="T82" s="186">
        <f t="shared" si="37"/>
        <v>369</v>
      </c>
      <c r="U82" s="186">
        <v>0</v>
      </c>
      <c r="V82" s="893"/>
    </row>
    <row r="83" spans="1:22" ht="15" customHeight="1" x14ac:dyDescent="0.45">
      <c r="A83" s="182" t="s">
        <v>707</v>
      </c>
      <c r="B83" s="182" t="s">
        <v>9</v>
      </c>
      <c r="C83" s="182" t="s">
        <v>817</v>
      </c>
      <c r="D83" s="182" t="s">
        <v>742</v>
      </c>
      <c r="E83" s="182" t="s">
        <v>684</v>
      </c>
      <c r="F83" s="182" t="s">
        <v>710</v>
      </c>
      <c r="G83" s="182" t="s">
        <v>816</v>
      </c>
      <c r="H83" s="183">
        <v>122</v>
      </c>
      <c r="I83" s="184">
        <v>369</v>
      </c>
      <c r="J83" s="184"/>
      <c r="K83" s="185"/>
      <c r="L83" s="184">
        <v>1</v>
      </c>
      <c r="M83" s="183">
        <f t="shared" si="30"/>
        <v>122</v>
      </c>
      <c r="N83" s="183">
        <f t="shared" si="31"/>
        <v>369</v>
      </c>
      <c r="O83" s="58">
        <f t="shared" si="32"/>
        <v>0</v>
      </c>
      <c r="P83" s="186">
        <f t="shared" si="33"/>
        <v>0</v>
      </c>
      <c r="Q83" s="186">
        <f t="shared" si="34"/>
        <v>0</v>
      </c>
      <c r="R83" s="186">
        <f t="shared" si="35"/>
        <v>1</v>
      </c>
      <c r="S83" s="186">
        <f t="shared" si="36"/>
        <v>122</v>
      </c>
      <c r="T83" s="186">
        <f t="shared" si="37"/>
        <v>369</v>
      </c>
      <c r="U83" s="186">
        <v>0</v>
      </c>
      <c r="V83" s="893"/>
    </row>
    <row r="84" spans="1:22" ht="15" customHeight="1" x14ac:dyDescent="0.45">
      <c r="A84" s="182" t="s">
        <v>707</v>
      </c>
      <c r="B84" s="182" t="s">
        <v>9</v>
      </c>
      <c r="C84" s="105" t="s">
        <v>818</v>
      </c>
      <c r="D84" s="182" t="s">
        <v>504</v>
      </c>
      <c r="E84" s="182" t="s">
        <v>158</v>
      </c>
      <c r="F84" s="182" t="s">
        <v>710</v>
      </c>
      <c r="G84" s="182" t="s">
        <v>819</v>
      </c>
      <c r="H84" s="183">
        <v>81</v>
      </c>
      <c r="I84" s="184">
        <v>245</v>
      </c>
      <c r="J84" s="184"/>
      <c r="K84" s="185">
        <v>245</v>
      </c>
      <c r="L84" s="184">
        <v>1</v>
      </c>
      <c r="M84" s="183">
        <f t="shared" si="30"/>
        <v>81</v>
      </c>
      <c r="N84" s="183">
        <f t="shared" si="31"/>
        <v>245</v>
      </c>
      <c r="O84" s="68">
        <f t="shared" si="32"/>
        <v>0</v>
      </c>
      <c r="P84" s="186">
        <f t="shared" si="33"/>
        <v>0</v>
      </c>
      <c r="Q84" s="186">
        <f t="shared" si="34"/>
        <v>0</v>
      </c>
      <c r="R84" s="186">
        <f t="shared" si="35"/>
        <v>1</v>
      </c>
      <c r="S84" s="186">
        <f t="shared" si="36"/>
        <v>81</v>
      </c>
      <c r="T84" s="186">
        <f t="shared" si="37"/>
        <v>245</v>
      </c>
      <c r="U84" s="172">
        <v>0</v>
      </c>
      <c r="V84" s="893"/>
    </row>
    <row r="85" spans="1:22" ht="15" customHeight="1" x14ac:dyDescent="0.45">
      <c r="A85" s="182" t="s">
        <v>707</v>
      </c>
      <c r="B85" s="182" t="s">
        <v>9</v>
      </c>
      <c r="C85" s="105" t="s">
        <v>820</v>
      </c>
      <c r="D85" s="182" t="s">
        <v>504</v>
      </c>
      <c r="E85" s="182" t="s">
        <v>684</v>
      </c>
      <c r="F85" s="182" t="s">
        <v>710</v>
      </c>
      <c r="G85" s="182" t="s">
        <v>819</v>
      </c>
      <c r="H85" s="183">
        <v>81</v>
      </c>
      <c r="I85" s="184">
        <v>245</v>
      </c>
      <c r="J85" s="184"/>
      <c r="K85" s="185">
        <v>245</v>
      </c>
      <c r="L85" s="184">
        <v>1</v>
      </c>
      <c r="M85" s="183">
        <f t="shared" si="30"/>
        <v>81</v>
      </c>
      <c r="N85" s="183">
        <f t="shared" si="31"/>
        <v>245</v>
      </c>
      <c r="O85" s="68">
        <f t="shared" si="32"/>
        <v>0</v>
      </c>
      <c r="P85" s="186">
        <f t="shared" si="33"/>
        <v>0</v>
      </c>
      <c r="Q85" s="186">
        <f t="shared" si="34"/>
        <v>0</v>
      </c>
      <c r="R85" s="186">
        <f t="shared" si="35"/>
        <v>1</v>
      </c>
      <c r="S85" s="186">
        <f t="shared" si="36"/>
        <v>81</v>
      </c>
      <c r="T85" s="186">
        <f t="shared" si="37"/>
        <v>245</v>
      </c>
      <c r="U85" s="172">
        <v>0</v>
      </c>
      <c r="V85" s="893"/>
    </row>
    <row r="86" spans="1:22" ht="15" customHeight="1" x14ac:dyDescent="0.45">
      <c r="A86" s="182" t="s">
        <v>707</v>
      </c>
      <c r="B86" s="182" t="s">
        <v>9</v>
      </c>
      <c r="C86" s="182" t="s">
        <v>821</v>
      </c>
      <c r="D86" s="182" t="s">
        <v>504</v>
      </c>
      <c r="E86" s="182" t="s">
        <v>602</v>
      </c>
      <c r="F86" s="182" t="s">
        <v>710</v>
      </c>
      <c r="G86" s="182" t="s">
        <v>819</v>
      </c>
      <c r="H86" s="183">
        <v>81</v>
      </c>
      <c r="I86" s="184">
        <v>245</v>
      </c>
      <c r="J86" s="184"/>
      <c r="K86" s="185">
        <v>245</v>
      </c>
      <c r="L86" s="184">
        <v>1</v>
      </c>
      <c r="M86" s="183">
        <f t="shared" si="30"/>
        <v>81</v>
      </c>
      <c r="N86" s="183">
        <f t="shared" si="31"/>
        <v>245</v>
      </c>
      <c r="O86" s="58">
        <f t="shared" si="32"/>
        <v>0</v>
      </c>
      <c r="P86" s="186">
        <f t="shared" si="33"/>
        <v>0</v>
      </c>
      <c r="Q86" s="186">
        <f t="shared" si="34"/>
        <v>0</v>
      </c>
      <c r="R86" s="186">
        <f t="shared" si="35"/>
        <v>1</v>
      </c>
      <c r="S86" s="186">
        <f t="shared" si="36"/>
        <v>81</v>
      </c>
      <c r="T86" s="186">
        <f t="shared" si="37"/>
        <v>245</v>
      </c>
      <c r="U86" s="186">
        <v>0</v>
      </c>
      <c r="V86" s="893"/>
    </row>
    <row r="87" spans="1:22" ht="15" customHeight="1" x14ac:dyDescent="0.45">
      <c r="A87" s="182" t="s">
        <v>707</v>
      </c>
      <c r="B87" s="182" t="s">
        <v>9</v>
      </c>
      <c r="C87" s="182" t="s">
        <v>822</v>
      </c>
      <c r="D87" s="182" t="s">
        <v>742</v>
      </c>
      <c r="E87" s="182" t="s">
        <v>158</v>
      </c>
      <c r="F87" s="182" t="s">
        <v>710</v>
      </c>
      <c r="G87" s="182" t="s">
        <v>823</v>
      </c>
      <c r="H87" s="183">
        <v>134</v>
      </c>
      <c r="I87" s="184">
        <v>399</v>
      </c>
      <c r="J87" s="184"/>
      <c r="K87" s="185">
        <v>350</v>
      </c>
      <c r="L87" s="184">
        <v>1</v>
      </c>
      <c r="M87" s="183">
        <f t="shared" si="30"/>
        <v>134</v>
      </c>
      <c r="N87" s="183">
        <f t="shared" si="31"/>
        <v>399</v>
      </c>
      <c r="O87" s="68">
        <f t="shared" si="32"/>
        <v>0</v>
      </c>
      <c r="P87" s="186">
        <f t="shared" si="33"/>
        <v>0</v>
      </c>
      <c r="Q87" s="186">
        <f t="shared" si="34"/>
        <v>0</v>
      </c>
      <c r="R87" s="186">
        <f t="shared" si="35"/>
        <v>1</v>
      </c>
      <c r="S87" s="186">
        <f t="shared" si="36"/>
        <v>134</v>
      </c>
      <c r="T87" s="186">
        <f t="shared" si="37"/>
        <v>399</v>
      </c>
      <c r="U87" s="172">
        <v>0</v>
      </c>
      <c r="V87" s="893"/>
    </row>
    <row r="88" spans="1:22" ht="15" customHeight="1" x14ac:dyDescent="0.45">
      <c r="A88" s="182" t="s">
        <v>707</v>
      </c>
      <c r="B88" s="182" t="s">
        <v>9</v>
      </c>
      <c r="C88" s="182" t="s">
        <v>824</v>
      </c>
      <c r="D88" s="182" t="s">
        <v>742</v>
      </c>
      <c r="E88" s="182" t="s">
        <v>684</v>
      </c>
      <c r="F88" s="182" t="s">
        <v>710</v>
      </c>
      <c r="G88" s="182" t="s">
        <v>823</v>
      </c>
      <c r="H88" s="183">
        <v>134</v>
      </c>
      <c r="I88" s="184">
        <v>399</v>
      </c>
      <c r="J88" s="184"/>
      <c r="K88" s="185">
        <v>350</v>
      </c>
      <c r="L88" s="184">
        <v>1</v>
      </c>
      <c r="M88" s="183">
        <f t="shared" si="30"/>
        <v>134</v>
      </c>
      <c r="N88" s="183">
        <f t="shared" si="31"/>
        <v>399</v>
      </c>
      <c r="O88" s="68">
        <f t="shared" si="32"/>
        <v>0</v>
      </c>
      <c r="P88" s="186">
        <f t="shared" si="33"/>
        <v>0</v>
      </c>
      <c r="Q88" s="186">
        <f t="shared" si="34"/>
        <v>0</v>
      </c>
      <c r="R88" s="186">
        <f t="shared" si="35"/>
        <v>1</v>
      </c>
      <c r="S88" s="186">
        <f t="shared" si="36"/>
        <v>134</v>
      </c>
      <c r="T88" s="186">
        <f t="shared" si="37"/>
        <v>399</v>
      </c>
      <c r="U88" s="172">
        <v>0</v>
      </c>
      <c r="V88" s="893"/>
    </row>
    <row r="89" spans="1:22" ht="15" customHeight="1" x14ac:dyDescent="0.45">
      <c r="A89" s="182" t="s">
        <v>707</v>
      </c>
      <c r="B89" s="182" t="s">
        <v>9</v>
      </c>
      <c r="C89" s="182" t="s">
        <v>825</v>
      </c>
      <c r="D89" s="182" t="s">
        <v>504</v>
      </c>
      <c r="E89" s="182" t="s">
        <v>684</v>
      </c>
      <c r="F89" s="182" t="s">
        <v>710</v>
      </c>
      <c r="G89" s="182" t="s">
        <v>826</v>
      </c>
      <c r="H89" s="183">
        <v>91</v>
      </c>
      <c r="I89" s="184">
        <v>279</v>
      </c>
      <c r="J89" s="184"/>
      <c r="K89" s="185"/>
      <c r="L89" s="184">
        <v>1</v>
      </c>
      <c r="M89" s="183">
        <f t="shared" si="30"/>
        <v>91</v>
      </c>
      <c r="N89" s="183">
        <f t="shared" si="31"/>
        <v>279</v>
      </c>
      <c r="O89" s="58">
        <f t="shared" si="32"/>
        <v>0</v>
      </c>
      <c r="P89" s="186">
        <f t="shared" si="33"/>
        <v>0</v>
      </c>
      <c r="Q89" s="186">
        <f t="shared" si="34"/>
        <v>0</v>
      </c>
      <c r="R89" s="186">
        <f t="shared" si="35"/>
        <v>1</v>
      </c>
      <c r="S89" s="186">
        <f t="shared" si="36"/>
        <v>91</v>
      </c>
      <c r="T89" s="186">
        <f t="shared" si="37"/>
        <v>279</v>
      </c>
      <c r="U89" s="186">
        <v>0</v>
      </c>
      <c r="V89" s="893"/>
    </row>
    <row r="90" spans="1:22" ht="15" customHeight="1" x14ac:dyDescent="0.45">
      <c r="A90" s="182" t="s">
        <v>707</v>
      </c>
      <c r="B90" s="182" t="s">
        <v>9</v>
      </c>
      <c r="C90" s="105" t="s">
        <v>827</v>
      </c>
      <c r="D90" s="182" t="s">
        <v>260</v>
      </c>
      <c r="E90" s="182" t="s">
        <v>602</v>
      </c>
      <c r="F90" s="182" t="s">
        <v>828</v>
      </c>
      <c r="G90" s="182" t="s">
        <v>829</v>
      </c>
      <c r="H90" s="183">
        <v>133</v>
      </c>
      <c r="I90" s="184">
        <v>389</v>
      </c>
      <c r="J90" s="184"/>
      <c r="K90" s="185">
        <v>355</v>
      </c>
      <c r="L90" s="184">
        <v>1</v>
      </c>
      <c r="M90" s="183">
        <f t="shared" si="30"/>
        <v>133</v>
      </c>
      <c r="N90" s="183">
        <f t="shared" si="31"/>
        <v>389</v>
      </c>
      <c r="O90" s="68">
        <f t="shared" si="32"/>
        <v>0</v>
      </c>
      <c r="P90" s="186">
        <f t="shared" si="33"/>
        <v>0</v>
      </c>
      <c r="Q90" s="186">
        <f t="shared" si="34"/>
        <v>0</v>
      </c>
      <c r="R90" s="186">
        <f t="shared" si="35"/>
        <v>1</v>
      </c>
      <c r="S90" s="186">
        <f t="shared" si="36"/>
        <v>133</v>
      </c>
      <c r="T90" s="186">
        <f t="shared" si="37"/>
        <v>389</v>
      </c>
      <c r="U90" s="172">
        <v>0</v>
      </c>
      <c r="V90" s="893"/>
    </row>
    <row r="91" spans="1:22" ht="15" customHeight="1" x14ac:dyDescent="0.45">
      <c r="A91" s="182" t="s">
        <v>707</v>
      </c>
      <c r="B91" s="182" t="s">
        <v>9</v>
      </c>
      <c r="C91" s="105" t="s">
        <v>830</v>
      </c>
      <c r="D91" s="182" t="s">
        <v>831</v>
      </c>
      <c r="E91" s="182" t="s">
        <v>684</v>
      </c>
      <c r="F91" s="182" t="s">
        <v>828</v>
      </c>
      <c r="G91" s="182" t="s">
        <v>829</v>
      </c>
      <c r="H91" s="183">
        <v>138</v>
      </c>
      <c r="I91" s="184">
        <v>389</v>
      </c>
      <c r="J91" s="184"/>
      <c r="K91" s="185">
        <v>355</v>
      </c>
      <c r="L91" s="184">
        <v>1</v>
      </c>
      <c r="M91" s="183">
        <f t="shared" si="30"/>
        <v>138</v>
      </c>
      <c r="N91" s="183">
        <f t="shared" si="31"/>
        <v>389</v>
      </c>
      <c r="O91" s="68">
        <f t="shared" si="32"/>
        <v>0</v>
      </c>
      <c r="P91" s="186">
        <f t="shared" si="33"/>
        <v>0</v>
      </c>
      <c r="Q91" s="186">
        <f t="shared" si="34"/>
        <v>0</v>
      </c>
      <c r="R91" s="186">
        <f t="shared" si="35"/>
        <v>1</v>
      </c>
      <c r="S91" s="186">
        <f t="shared" si="36"/>
        <v>138</v>
      </c>
      <c r="T91" s="186">
        <f t="shared" si="37"/>
        <v>389</v>
      </c>
      <c r="U91" s="172">
        <v>0</v>
      </c>
      <c r="V91" s="893"/>
    </row>
    <row r="92" spans="1:22" ht="15" customHeight="1" x14ac:dyDescent="0.45">
      <c r="A92" s="182" t="s">
        <v>707</v>
      </c>
      <c r="B92" s="182" t="s">
        <v>9</v>
      </c>
      <c r="C92" s="105" t="s">
        <v>832</v>
      </c>
      <c r="D92" s="182" t="s">
        <v>260</v>
      </c>
      <c r="E92" s="182" t="s">
        <v>833</v>
      </c>
      <c r="F92" s="182" t="s">
        <v>834</v>
      </c>
      <c r="G92" s="182" t="s">
        <v>835</v>
      </c>
      <c r="H92" s="183">
        <v>95</v>
      </c>
      <c r="I92" s="184">
        <v>269</v>
      </c>
      <c r="J92" s="184"/>
      <c r="K92" s="185">
        <v>245</v>
      </c>
      <c r="L92" s="184">
        <v>1</v>
      </c>
      <c r="M92" s="183">
        <f t="shared" si="30"/>
        <v>95</v>
      </c>
      <c r="N92" s="183">
        <f t="shared" si="31"/>
        <v>269</v>
      </c>
      <c r="O92" s="58">
        <f t="shared" si="32"/>
        <v>0</v>
      </c>
      <c r="P92" s="186">
        <f t="shared" si="33"/>
        <v>0</v>
      </c>
      <c r="Q92" s="186">
        <f t="shared" si="34"/>
        <v>0</v>
      </c>
      <c r="R92" s="186">
        <f t="shared" si="35"/>
        <v>1</v>
      </c>
      <c r="S92" s="186">
        <f t="shared" si="36"/>
        <v>95</v>
      </c>
      <c r="T92" s="186">
        <f t="shared" si="37"/>
        <v>269</v>
      </c>
      <c r="U92" s="186">
        <v>0</v>
      </c>
      <c r="V92" s="893"/>
    </row>
    <row r="93" spans="1:22" ht="15" customHeight="1" x14ac:dyDescent="0.45">
      <c r="A93" s="182" t="s">
        <v>707</v>
      </c>
      <c r="B93" s="182" t="s">
        <v>9</v>
      </c>
      <c r="C93" s="182" t="s">
        <v>836</v>
      </c>
      <c r="D93" s="182" t="s">
        <v>742</v>
      </c>
      <c r="E93" s="182" t="s">
        <v>684</v>
      </c>
      <c r="F93" s="182" t="s">
        <v>710</v>
      </c>
      <c r="G93" s="182" t="s">
        <v>837</v>
      </c>
      <c r="H93" s="183">
        <v>114</v>
      </c>
      <c r="I93" s="184">
        <v>349</v>
      </c>
      <c r="J93" s="184"/>
      <c r="K93" s="185"/>
      <c r="L93" s="184">
        <v>1</v>
      </c>
      <c r="M93" s="183">
        <f t="shared" si="30"/>
        <v>114</v>
      </c>
      <c r="N93" s="183">
        <f t="shared" si="31"/>
        <v>349</v>
      </c>
      <c r="O93" s="68">
        <f t="shared" si="32"/>
        <v>0</v>
      </c>
      <c r="P93" s="186">
        <f t="shared" si="33"/>
        <v>0</v>
      </c>
      <c r="Q93" s="186">
        <f t="shared" si="34"/>
        <v>0</v>
      </c>
      <c r="R93" s="186">
        <f t="shared" si="35"/>
        <v>1</v>
      </c>
      <c r="S93" s="186">
        <f t="shared" si="36"/>
        <v>114</v>
      </c>
      <c r="T93" s="186">
        <f t="shared" si="37"/>
        <v>349</v>
      </c>
      <c r="U93" s="172">
        <v>0</v>
      </c>
      <c r="V93" s="894"/>
    </row>
    <row r="94" spans="1:22" ht="15" customHeight="1" x14ac:dyDescent="0.45">
      <c r="A94" s="182" t="s">
        <v>707</v>
      </c>
      <c r="B94" s="182" t="s">
        <v>9</v>
      </c>
      <c r="C94" s="105" t="s">
        <v>838</v>
      </c>
      <c r="D94" s="182" t="s">
        <v>531</v>
      </c>
      <c r="E94" s="182" t="s">
        <v>833</v>
      </c>
      <c r="F94" s="182" t="s">
        <v>834</v>
      </c>
      <c r="G94" s="182" t="s">
        <v>768</v>
      </c>
      <c r="H94" s="183">
        <v>132</v>
      </c>
      <c r="I94" s="184">
        <v>379</v>
      </c>
      <c r="J94" s="184"/>
      <c r="K94" s="185">
        <v>340</v>
      </c>
      <c r="L94" s="184">
        <v>2</v>
      </c>
      <c r="M94" s="183">
        <f t="shared" si="30"/>
        <v>264</v>
      </c>
      <c r="N94" s="183">
        <f t="shared" si="31"/>
        <v>758</v>
      </c>
      <c r="O94" s="68">
        <f t="shared" si="32"/>
        <v>0</v>
      </c>
      <c r="P94" s="186">
        <f t="shared" si="33"/>
        <v>0</v>
      </c>
      <c r="Q94" s="186">
        <f t="shared" si="34"/>
        <v>0</v>
      </c>
      <c r="R94" s="186">
        <f t="shared" si="35"/>
        <v>2</v>
      </c>
      <c r="S94" s="186">
        <f t="shared" si="36"/>
        <v>264</v>
      </c>
      <c r="T94" s="186">
        <f t="shared" si="37"/>
        <v>758</v>
      </c>
      <c r="U94" s="172">
        <v>0</v>
      </c>
      <c r="V94" s="893"/>
    </row>
    <row r="95" spans="1:22" ht="15" customHeight="1" x14ac:dyDescent="0.45">
      <c r="A95" s="182" t="s">
        <v>707</v>
      </c>
      <c r="B95" s="182" t="s">
        <v>9</v>
      </c>
      <c r="C95" s="182" t="s">
        <v>839</v>
      </c>
      <c r="D95" s="182" t="s">
        <v>750</v>
      </c>
      <c r="E95" s="182" t="s">
        <v>158</v>
      </c>
      <c r="F95" s="182" t="s">
        <v>710</v>
      </c>
      <c r="G95" s="182"/>
      <c r="H95" s="183">
        <v>81</v>
      </c>
      <c r="I95" s="184">
        <v>245</v>
      </c>
      <c r="J95" s="184"/>
      <c r="K95" s="185">
        <v>210</v>
      </c>
      <c r="L95" s="184">
        <v>1</v>
      </c>
      <c r="M95" s="183">
        <f t="shared" si="30"/>
        <v>81</v>
      </c>
      <c r="N95" s="183">
        <f t="shared" si="31"/>
        <v>245</v>
      </c>
      <c r="O95" s="68">
        <f t="shared" si="32"/>
        <v>0</v>
      </c>
      <c r="P95" s="186">
        <f t="shared" si="33"/>
        <v>0</v>
      </c>
      <c r="Q95" s="186">
        <f t="shared" si="34"/>
        <v>0</v>
      </c>
      <c r="R95" s="186">
        <f t="shared" si="35"/>
        <v>1</v>
      </c>
      <c r="S95" s="186">
        <f t="shared" si="36"/>
        <v>81</v>
      </c>
      <c r="T95" s="186">
        <f t="shared" si="37"/>
        <v>245</v>
      </c>
      <c r="U95" s="172">
        <v>0</v>
      </c>
    </row>
    <row r="96" spans="1:22" ht="15" customHeight="1" x14ac:dyDescent="0.45">
      <c r="A96" s="182" t="s">
        <v>707</v>
      </c>
      <c r="B96" s="182" t="s">
        <v>9</v>
      </c>
      <c r="C96" s="182"/>
      <c r="D96" s="182"/>
      <c r="E96" s="182"/>
      <c r="F96" s="182"/>
      <c r="G96" s="182"/>
      <c r="H96" s="183"/>
      <c r="I96" s="184"/>
      <c r="J96" s="184"/>
      <c r="K96" s="185"/>
      <c r="L96" s="184"/>
      <c r="M96" s="183">
        <f t="shared" si="30"/>
        <v>0</v>
      </c>
      <c r="N96" s="183">
        <f t="shared" si="31"/>
        <v>0</v>
      </c>
      <c r="O96" s="58">
        <f t="shared" si="32"/>
        <v>0</v>
      </c>
      <c r="P96" s="186">
        <f t="shared" si="33"/>
        <v>0</v>
      </c>
      <c r="Q96" s="186">
        <f t="shared" si="34"/>
        <v>0</v>
      </c>
      <c r="R96" s="186">
        <f t="shared" si="35"/>
        <v>0</v>
      </c>
      <c r="S96" s="186">
        <f t="shared" si="36"/>
        <v>0</v>
      </c>
      <c r="T96" s="186">
        <f t="shared" si="37"/>
        <v>0</v>
      </c>
      <c r="U96" s="186"/>
    </row>
    <row r="97" spans="1:26" ht="15" customHeight="1" x14ac:dyDescent="0.45">
      <c r="A97" s="182" t="s">
        <v>707</v>
      </c>
      <c r="B97" s="182" t="s">
        <v>9</v>
      </c>
      <c r="C97" s="182"/>
      <c r="D97" s="182"/>
      <c r="E97" s="182"/>
      <c r="F97" s="182"/>
      <c r="G97" s="182"/>
      <c r="H97" s="183"/>
      <c r="I97" s="184"/>
      <c r="J97" s="184"/>
      <c r="K97" s="185"/>
      <c r="L97" s="184"/>
      <c r="M97" s="183">
        <f t="shared" si="30"/>
        <v>0</v>
      </c>
      <c r="N97" s="183">
        <f t="shared" si="31"/>
        <v>0</v>
      </c>
      <c r="O97" s="58">
        <f t="shared" si="32"/>
        <v>0</v>
      </c>
      <c r="P97" s="186">
        <f t="shared" si="33"/>
        <v>0</v>
      </c>
      <c r="Q97" s="186">
        <f t="shared" si="34"/>
        <v>0</v>
      </c>
      <c r="R97" s="186">
        <f t="shared" si="35"/>
        <v>0</v>
      </c>
      <c r="S97" s="186">
        <f t="shared" si="36"/>
        <v>0</v>
      </c>
      <c r="T97" s="186">
        <f t="shared" si="37"/>
        <v>0</v>
      </c>
      <c r="U97" s="186"/>
    </row>
    <row r="98" spans="1:26" ht="15" customHeight="1" x14ac:dyDescent="0.45">
      <c r="A98" s="182" t="s">
        <v>707</v>
      </c>
      <c r="B98" s="182" t="s">
        <v>9</v>
      </c>
      <c r="C98" s="182"/>
      <c r="D98" s="182"/>
      <c r="E98" s="182"/>
      <c r="F98" s="182"/>
      <c r="G98" s="182"/>
      <c r="H98" s="183"/>
      <c r="I98" s="184"/>
      <c r="J98" s="184"/>
      <c r="K98" s="185"/>
      <c r="L98" s="184"/>
      <c r="M98" s="183">
        <f t="shared" si="30"/>
        <v>0</v>
      </c>
      <c r="N98" s="183">
        <f t="shared" si="31"/>
        <v>0</v>
      </c>
      <c r="O98" s="58">
        <f t="shared" si="32"/>
        <v>0</v>
      </c>
      <c r="P98" s="186">
        <f t="shared" si="33"/>
        <v>0</v>
      </c>
      <c r="Q98" s="186">
        <f t="shared" si="34"/>
        <v>0</v>
      </c>
      <c r="R98" s="186">
        <f t="shared" si="35"/>
        <v>0</v>
      </c>
      <c r="S98" s="186">
        <f t="shared" si="36"/>
        <v>0</v>
      </c>
      <c r="T98" s="186">
        <f t="shared" si="37"/>
        <v>0</v>
      </c>
      <c r="U98" s="186"/>
    </row>
    <row r="99" spans="1:26" ht="15" customHeight="1" x14ac:dyDescent="0.45">
      <c r="A99" s="182"/>
      <c r="B99" s="182"/>
      <c r="C99" s="182"/>
      <c r="D99" s="182"/>
      <c r="E99" s="182"/>
      <c r="F99" s="182"/>
      <c r="G99" s="182"/>
      <c r="H99" s="183"/>
      <c r="I99" s="184"/>
      <c r="J99" s="184"/>
      <c r="K99" s="185"/>
      <c r="L99" s="184"/>
      <c r="M99" s="183"/>
      <c r="N99" s="183"/>
      <c r="O99" s="183"/>
      <c r="P99" s="186"/>
      <c r="Q99" s="186"/>
      <c r="R99" s="186"/>
      <c r="S99" s="186"/>
      <c r="T99" s="186"/>
      <c r="U99" s="186"/>
    </row>
    <row r="100" spans="1:26" ht="15" customHeight="1" x14ac:dyDescent="0.45">
      <c r="A100" s="36"/>
      <c r="B100" s="36"/>
      <c r="C100" s="36"/>
      <c r="D100" s="36"/>
      <c r="E100" s="36"/>
      <c r="F100" s="36"/>
      <c r="G100" s="36"/>
      <c r="H100" s="38"/>
      <c r="I100" s="41"/>
      <c r="J100" s="41"/>
      <c r="K100" s="41"/>
      <c r="L100" s="41"/>
      <c r="M100" s="38"/>
      <c r="N100" s="38"/>
      <c r="O100" s="38"/>
      <c r="P100" s="139"/>
      <c r="Q100" s="139"/>
      <c r="R100" s="139"/>
      <c r="S100" s="139"/>
      <c r="T100" s="139"/>
      <c r="U100" s="139"/>
    </row>
    <row r="101" spans="1:26" ht="15" customHeight="1" x14ac:dyDescent="0.45">
      <c r="A101" s="36"/>
      <c r="B101" s="36"/>
      <c r="C101" s="36"/>
      <c r="D101" s="36"/>
      <c r="E101" s="36"/>
      <c r="F101" s="36"/>
      <c r="G101" s="36"/>
      <c r="H101" s="38"/>
      <c r="I101" s="41"/>
      <c r="J101" s="41"/>
      <c r="K101" s="41"/>
      <c r="L101" s="179">
        <f t="shared" ref="L101:T101" si="38">SUM(L80:L98)</f>
        <v>17</v>
      </c>
      <c r="M101" s="179">
        <f t="shared" si="38"/>
        <v>2009</v>
      </c>
      <c r="N101" s="179">
        <f t="shared" si="38"/>
        <v>5907</v>
      </c>
      <c r="O101" s="179">
        <f t="shared" si="38"/>
        <v>0</v>
      </c>
      <c r="P101" s="179">
        <f t="shared" si="38"/>
        <v>0</v>
      </c>
      <c r="Q101" s="179">
        <f t="shared" si="38"/>
        <v>0</v>
      </c>
      <c r="R101" s="179">
        <f t="shared" si="38"/>
        <v>17</v>
      </c>
      <c r="S101" s="179">
        <f t="shared" si="38"/>
        <v>2009</v>
      </c>
      <c r="T101" s="179">
        <f t="shared" si="38"/>
        <v>5907</v>
      </c>
      <c r="U101" s="139"/>
    </row>
    <row r="102" spans="1:26" ht="15" customHeight="1" x14ac:dyDescent="0.45">
      <c r="A102" s="36"/>
      <c r="B102" s="36"/>
      <c r="C102" s="36"/>
      <c r="D102" s="36"/>
      <c r="E102" s="36"/>
      <c r="F102" s="36"/>
      <c r="G102" s="36"/>
      <c r="H102" s="38"/>
      <c r="I102" s="41"/>
      <c r="J102" s="41" t="s">
        <v>323</v>
      </c>
      <c r="K102" s="41"/>
      <c r="L102" s="73">
        <f t="shared" ref="L102:N102" si="39">O101+R101</f>
        <v>17</v>
      </c>
      <c r="M102" s="72">
        <f t="shared" si="39"/>
        <v>2009</v>
      </c>
      <c r="N102" s="72">
        <f t="shared" si="39"/>
        <v>5907</v>
      </c>
      <c r="O102" s="38"/>
      <c r="P102" s="139"/>
      <c r="Q102" s="139"/>
      <c r="R102" s="139"/>
      <c r="S102" s="139"/>
      <c r="T102" s="139"/>
      <c r="U102" s="905"/>
    </row>
    <row r="103" spans="1:26" ht="15" customHeight="1" x14ac:dyDescent="0.45">
      <c r="A103" s="36"/>
      <c r="B103" s="36"/>
      <c r="C103" s="36"/>
      <c r="D103" s="36"/>
      <c r="E103" s="36"/>
      <c r="F103" s="36"/>
      <c r="G103" s="36"/>
      <c r="H103" s="38"/>
      <c r="I103" s="41"/>
      <c r="J103" s="38" t="s">
        <v>324</v>
      </c>
      <c r="K103" s="38"/>
      <c r="L103" s="41"/>
      <c r="M103" s="76">
        <f>M101/L101</f>
        <v>118.17647058823529</v>
      </c>
      <c r="N103" s="38"/>
      <c r="O103" s="38"/>
      <c r="P103" s="75">
        <f>P101/M101</f>
        <v>0</v>
      </c>
      <c r="Q103" s="38"/>
      <c r="R103" s="38"/>
      <c r="S103" s="75">
        <f>S101/M101</f>
        <v>1</v>
      </c>
      <c r="T103" s="38"/>
      <c r="U103" s="38"/>
    </row>
    <row r="104" spans="1:26" ht="15" customHeight="1" x14ac:dyDescent="0.45">
      <c r="A104" s="36"/>
      <c r="B104" s="36"/>
      <c r="C104" s="36"/>
      <c r="D104" s="36"/>
      <c r="E104" s="36"/>
      <c r="F104" s="36"/>
      <c r="G104" s="36"/>
      <c r="H104" s="38"/>
      <c r="I104" s="41"/>
      <c r="J104" s="38" t="s">
        <v>325</v>
      </c>
      <c r="K104" s="38"/>
      <c r="L104" s="41"/>
      <c r="M104" s="41"/>
      <c r="N104" s="41"/>
      <c r="O104" s="41"/>
      <c r="P104" s="41"/>
      <c r="Q104" s="41"/>
      <c r="R104" s="41"/>
      <c r="S104" s="41"/>
      <c r="T104" s="181">
        <f>T101/S101</f>
        <v>2.9402687904430063</v>
      </c>
      <c r="U104" s="38"/>
    </row>
    <row r="105" spans="1:26" ht="14.25" customHeight="1" x14ac:dyDescent="0.45"/>
    <row r="106" spans="1:26" ht="14.25" customHeight="1" x14ac:dyDescent="0.45"/>
    <row r="107" spans="1:26" ht="14.25" customHeight="1" x14ac:dyDescent="0.45"/>
    <row r="108" spans="1:26" ht="14.25" customHeight="1" x14ac:dyDescent="0.45"/>
    <row r="109" spans="1:26" ht="14.25" customHeight="1" x14ac:dyDescent="0.45">
      <c r="A109" s="32" t="s">
        <v>117</v>
      </c>
      <c r="B109" s="32" t="s">
        <v>118</v>
      </c>
      <c r="C109" s="32" t="s">
        <v>120</v>
      </c>
      <c r="D109" s="32" t="s">
        <v>121</v>
      </c>
      <c r="E109" s="32" t="s">
        <v>122</v>
      </c>
      <c r="F109" s="32" t="s">
        <v>123</v>
      </c>
      <c r="G109" s="32" t="s">
        <v>124</v>
      </c>
      <c r="H109" s="32" t="s">
        <v>125</v>
      </c>
      <c r="I109" s="32" t="s">
        <v>126</v>
      </c>
      <c r="J109" s="32" t="s">
        <v>127</v>
      </c>
      <c r="K109" s="162" t="s">
        <v>706</v>
      </c>
      <c r="L109" s="34" t="s">
        <v>128</v>
      </c>
      <c r="M109" s="33" t="s">
        <v>129</v>
      </c>
      <c r="N109" s="33" t="s">
        <v>130</v>
      </c>
      <c r="O109" s="35" t="s">
        <v>131</v>
      </c>
      <c r="P109" s="829" t="s">
        <v>132</v>
      </c>
      <c r="Q109" s="828"/>
      <c r="R109" s="33" t="s">
        <v>133</v>
      </c>
      <c r="S109" s="830" t="s">
        <v>201</v>
      </c>
      <c r="T109" s="828"/>
      <c r="U109" s="32" t="s">
        <v>140</v>
      </c>
    </row>
    <row r="110" spans="1:26" ht="14.25" customHeight="1" x14ac:dyDescent="0.45">
      <c r="A110" s="77" t="s">
        <v>707</v>
      </c>
      <c r="B110" s="77" t="s">
        <v>10</v>
      </c>
      <c r="C110" s="77" t="s">
        <v>840</v>
      </c>
      <c r="D110" s="77" t="s">
        <v>260</v>
      </c>
      <c r="E110" s="77" t="s">
        <v>684</v>
      </c>
      <c r="F110" s="77" t="s">
        <v>828</v>
      </c>
      <c r="G110" s="77" t="s">
        <v>841</v>
      </c>
      <c r="H110" s="81">
        <v>138</v>
      </c>
      <c r="I110" s="82">
        <v>389</v>
      </c>
      <c r="J110" s="82"/>
      <c r="K110" s="187"/>
      <c r="L110" s="82">
        <v>1</v>
      </c>
      <c r="M110" s="81">
        <f t="shared" ref="M110:M128" si="40">L110*H110</f>
        <v>138</v>
      </c>
      <c r="N110" s="81">
        <f t="shared" ref="N110:N128" si="41">L110*I110</f>
        <v>389</v>
      </c>
      <c r="O110" s="42">
        <f t="shared" ref="O110:O128" si="42">U110</f>
        <v>0</v>
      </c>
      <c r="P110" s="175">
        <f t="shared" ref="P110:P128" si="43">O110*H110</f>
        <v>0</v>
      </c>
      <c r="Q110" s="175">
        <f t="shared" ref="Q110:Q128" si="44">O110*I110</f>
        <v>0</v>
      </c>
      <c r="R110" s="175">
        <f t="shared" ref="R110:R128" si="45">L110-O110</f>
        <v>1</v>
      </c>
      <c r="S110" s="175">
        <f t="shared" ref="S110:S128" si="46">R110*H110</f>
        <v>138</v>
      </c>
      <c r="T110" s="175">
        <f t="shared" ref="T110:T128" si="47">R110*I110</f>
        <v>389</v>
      </c>
      <c r="U110" s="175">
        <v>0</v>
      </c>
    </row>
    <row r="111" spans="1:26" ht="14.25" customHeight="1" x14ac:dyDescent="0.45">
      <c r="A111" s="77" t="s">
        <v>707</v>
      </c>
      <c r="B111" s="77" t="s">
        <v>10</v>
      </c>
      <c r="C111" s="105" t="s">
        <v>842</v>
      </c>
      <c r="D111" s="907" t="s">
        <v>504</v>
      </c>
      <c r="E111" s="77" t="s">
        <v>751</v>
      </c>
      <c r="F111" s="77" t="s">
        <v>710</v>
      </c>
      <c r="G111" s="77"/>
      <c r="H111" s="81">
        <v>122</v>
      </c>
      <c r="I111" s="82">
        <v>369</v>
      </c>
      <c r="J111" s="82"/>
      <c r="K111" s="187"/>
      <c r="L111" s="82">
        <v>2</v>
      </c>
      <c r="M111" s="81">
        <f t="shared" si="40"/>
        <v>244</v>
      </c>
      <c r="N111" s="81">
        <f t="shared" si="41"/>
        <v>738</v>
      </c>
      <c r="O111" s="670">
        <f t="shared" si="42"/>
        <v>0</v>
      </c>
      <c r="P111" s="175">
        <f t="shared" si="43"/>
        <v>0</v>
      </c>
      <c r="Q111" s="175">
        <f t="shared" si="44"/>
        <v>0</v>
      </c>
      <c r="R111" s="175">
        <f t="shared" si="45"/>
        <v>2</v>
      </c>
      <c r="S111" s="175">
        <f t="shared" si="46"/>
        <v>244</v>
      </c>
      <c r="T111" s="175">
        <f t="shared" si="47"/>
        <v>738</v>
      </c>
      <c r="U111" s="908">
        <v>0</v>
      </c>
      <c r="V111" s="893"/>
      <c r="W111" s="893"/>
      <c r="X111" s="893"/>
      <c r="Y111" s="893"/>
      <c r="Z111" s="893"/>
    </row>
    <row r="112" spans="1:26" ht="14.25" customHeight="1" x14ac:dyDescent="0.45">
      <c r="A112" s="77" t="s">
        <v>707</v>
      </c>
      <c r="B112" s="77" t="s">
        <v>10</v>
      </c>
      <c r="C112" s="105" t="s">
        <v>843</v>
      </c>
      <c r="D112" s="907" t="s">
        <v>650</v>
      </c>
      <c r="E112" s="77" t="s">
        <v>751</v>
      </c>
      <c r="F112" s="77" t="s">
        <v>710</v>
      </c>
      <c r="G112" s="77" t="s">
        <v>721</v>
      </c>
      <c r="H112" s="81">
        <v>177</v>
      </c>
      <c r="I112" s="82">
        <v>529</v>
      </c>
      <c r="J112" s="82"/>
      <c r="K112" s="187"/>
      <c r="L112" s="82">
        <v>2</v>
      </c>
      <c r="M112" s="81">
        <f t="shared" si="40"/>
        <v>354</v>
      </c>
      <c r="N112" s="81">
        <f t="shared" si="41"/>
        <v>1058</v>
      </c>
      <c r="O112" s="670">
        <f t="shared" si="42"/>
        <v>0</v>
      </c>
      <c r="P112" s="175">
        <f t="shared" si="43"/>
        <v>0</v>
      </c>
      <c r="Q112" s="175">
        <f t="shared" si="44"/>
        <v>0</v>
      </c>
      <c r="R112" s="175">
        <f t="shared" si="45"/>
        <v>2</v>
      </c>
      <c r="S112" s="175">
        <f t="shared" si="46"/>
        <v>354</v>
      </c>
      <c r="T112" s="175">
        <f t="shared" si="47"/>
        <v>1058</v>
      </c>
      <c r="U112" s="908">
        <v>0</v>
      </c>
      <c r="V112" s="893"/>
      <c r="W112" s="893"/>
      <c r="X112" s="893"/>
      <c r="Y112" s="893"/>
      <c r="Z112" s="893"/>
    </row>
    <row r="113" spans="1:26" ht="14.25" customHeight="1" x14ac:dyDescent="0.45">
      <c r="A113" s="77" t="s">
        <v>707</v>
      </c>
      <c r="B113" s="77" t="s">
        <v>10</v>
      </c>
      <c r="C113" s="105" t="s">
        <v>844</v>
      </c>
      <c r="D113" s="907" t="s">
        <v>650</v>
      </c>
      <c r="E113" s="77" t="s">
        <v>845</v>
      </c>
      <c r="F113" s="77" t="s">
        <v>710</v>
      </c>
      <c r="G113" s="77"/>
      <c r="H113" s="81">
        <v>163</v>
      </c>
      <c r="I113" s="82">
        <v>459</v>
      </c>
      <c r="J113" s="82"/>
      <c r="K113" s="187"/>
      <c r="L113" s="82">
        <v>2</v>
      </c>
      <c r="M113" s="81">
        <f t="shared" si="40"/>
        <v>326</v>
      </c>
      <c r="N113" s="81">
        <f t="shared" si="41"/>
        <v>918</v>
      </c>
      <c r="O113" s="68">
        <f t="shared" si="42"/>
        <v>0</v>
      </c>
      <c r="P113" s="175">
        <f t="shared" si="43"/>
        <v>0</v>
      </c>
      <c r="Q113" s="175">
        <f t="shared" si="44"/>
        <v>0</v>
      </c>
      <c r="R113" s="175">
        <f t="shared" si="45"/>
        <v>2</v>
      </c>
      <c r="S113" s="175">
        <f t="shared" si="46"/>
        <v>326</v>
      </c>
      <c r="T113" s="175">
        <f t="shared" si="47"/>
        <v>918</v>
      </c>
      <c r="U113" s="908">
        <v>0</v>
      </c>
      <c r="V113" s="893"/>
      <c r="W113" s="893"/>
      <c r="X113" s="893"/>
      <c r="Y113" s="893"/>
      <c r="Z113" s="893"/>
    </row>
    <row r="114" spans="1:26" ht="29.65" customHeight="1" x14ac:dyDescent="0.45">
      <c r="A114" s="77" t="s">
        <v>707</v>
      </c>
      <c r="B114" s="77" t="s">
        <v>10</v>
      </c>
      <c r="C114" s="105" t="s">
        <v>846</v>
      </c>
      <c r="D114" s="907" t="s">
        <v>650</v>
      </c>
      <c r="E114" s="77" t="s">
        <v>847</v>
      </c>
      <c r="F114" s="77" t="s">
        <v>848</v>
      </c>
      <c r="G114" s="77" t="s">
        <v>849</v>
      </c>
      <c r="H114" s="81">
        <v>198</v>
      </c>
      <c r="I114" s="82">
        <v>589</v>
      </c>
      <c r="J114" s="82"/>
      <c r="K114" s="187"/>
      <c r="L114" s="82">
        <v>1</v>
      </c>
      <c r="M114" s="81">
        <f t="shared" si="40"/>
        <v>198</v>
      </c>
      <c r="N114" s="81">
        <f t="shared" si="41"/>
        <v>589</v>
      </c>
      <c r="O114" s="670">
        <f t="shared" si="42"/>
        <v>0</v>
      </c>
      <c r="P114" s="175">
        <f t="shared" si="43"/>
        <v>0</v>
      </c>
      <c r="Q114" s="175">
        <f t="shared" si="44"/>
        <v>0</v>
      </c>
      <c r="R114" s="175">
        <f t="shared" si="45"/>
        <v>1</v>
      </c>
      <c r="S114" s="175">
        <f t="shared" si="46"/>
        <v>198</v>
      </c>
      <c r="T114" s="175">
        <f t="shared" si="47"/>
        <v>589</v>
      </c>
      <c r="U114" s="908">
        <v>0</v>
      </c>
      <c r="V114" s="893"/>
      <c r="W114" s="893"/>
      <c r="X114" s="893"/>
      <c r="Y114" s="893"/>
      <c r="Z114" s="893"/>
    </row>
    <row r="115" spans="1:26" ht="14.25" customHeight="1" x14ac:dyDescent="0.45">
      <c r="A115" s="77" t="s">
        <v>707</v>
      </c>
      <c r="B115" s="77" t="s">
        <v>10</v>
      </c>
      <c r="C115" s="105" t="s">
        <v>850</v>
      </c>
      <c r="D115" s="907" t="s">
        <v>742</v>
      </c>
      <c r="E115" s="77" t="s">
        <v>684</v>
      </c>
      <c r="F115" s="77" t="s">
        <v>710</v>
      </c>
      <c r="G115" s="77"/>
      <c r="H115" s="81">
        <v>113</v>
      </c>
      <c r="I115" s="82">
        <v>339</v>
      </c>
      <c r="J115" s="82"/>
      <c r="K115" s="187"/>
      <c r="L115" s="82">
        <v>1</v>
      </c>
      <c r="M115" s="81">
        <f t="shared" si="40"/>
        <v>113</v>
      </c>
      <c r="N115" s="81">
        <f t="shared" si="41"/>
        <v>339</v>
      </c>
      <c r="O115" s="68">
        <f t="shared" si="42"/>
        <v>0</v>
      </c>
      <c r="P115" s="175">
        <f t="shared" si="43"/>
        <v>0</v>
      </c>
      <c r="Q115" s="175">
        <f t="shared" si="44"/>
        <v>0</v>
      </c>
      <c r="R115" s="175">
        <f t="shared" si="45"/>
        <v>1</v>
      </c>
      <c r="S115" s="175">
        <f t="shared" si="46"/>
        <v>113</v>
      </c>
      <c r="T115" s="175">
        <f t="shared" si="47"/>
        <v>339</v>
      </c>
      <c r="U115" s="908">
        <v>0</v>
      </c>
      <c r="V115" s="893"/>
      <c r="W115" s="893"/>
      <c r="X115" s="893"/>
      <c r="Y115" s="893"/>
      <c r="Z115" s="893"/>
    </row>
    <row r="116" spans="1:26" ht="14.25" customHeight="1" x14ac:dyDescent="0.45">
      <c r="A116" s="77" t="s">
        <v>707</v>
      </c>
      <c r="B116" s="77" t="s">
        <v>10</v>
      </c>
      <c r="C116" s="907" t="s">
        <v>851</v>
      </c>
      <c r="D116" s="907" t="s">
        <v>742</v>
      </c>
      <c r="E116" s="77" t="s">
        <v>751</v>
      </c>
      <c r="F116" s="77" t="s">
        <v>710</v>
      </c>
      <c r="G116" s="897"/>
      <c r="H116" s="81">
        <v>113</v>
      </c>
      <c r="I116" s="82">
        <v>339</v>
      </c>
      <c r="J116" s="82"/>
      <c r="K116" s="187"/>
      <c r="L116" s="82">
        <v>2</v>
      </c>
      <c r="M116" s="81">
        <f t="shared" si="40"/>
        <v>226</v>
      </c>
      <c r="N116" s="81">
        <f t="shared" si="41"/>
        <v>678</v>
      </c>
      <c r="O116" s="670">
        <f t="shared" si="42"/>
        <v>0</v>
      </c>
      <c r="P116" s="175">
        <f t="shared" si="43"/>
        <v>0</v>
      </c>
      <c r="Q116" s="175">
        <f t="shared" si="44"/>
        <v>0</v>
      </c>
      <c r="R116" s="175">
        <f t="shared" si="45"/>
        <v>2</v>
      </c>
      <c r="S116" s="175">
        <f t="shared" si="46"/>
        <v>226</v>
      </c>
      <c r="T116" s="175">
        <f t="shared" si="47"/>
        <v>678</v>
      </c>
      <c r="U116" s="908">
        <v>0</v>
      </c>
      <c r="V116" s="893"/>
      <c r="W116" s="893"/>
      <c r="X116" s="893"/>
      <c r="Y116" s="893"/>
      <c r="Z116" s="893"/>
    </row>
    <row r="117" spans="1:26" ht="14.25" customHeight="1" x14ac:dyDescent="0.45">
      <c r="A117" s="77" t="s">
        <v>707</v>
      </c>
      <c r="B117" s="77" t="s">
        <v>10</v>
      </c>
      <c r="C117" s="77" t="s">
        <v>852</v>
      </c>
      <c r="D117" s="907" t="s">
        <v>853</v>
      </c>
      <c r="E117" s="77" t="s">
        <v>684</v>
      </c>
      <c r="F117" s="77" t="s">
        <v>812</v>
      </c>
      <c r="G117" s="77"/>
      <c r="H117" s="81">
        <v>74</v>
      </c>
      <c r="I117" s="82">
        <v>229</v>
      </c>
      <c r="J117" s="82"/>
      <c r="K117" s="187"/>
      <c r="L117" s="82">
        <v>2</v>
      </c>
      <c r="M117" s="81">
        <f t="shared" si="40"/>
        <v>148</v>
      </c>
      <c r="N117" s="81">
        <f t="shared" si="41"/>
        <v>458</v>
      </c>
      <c r="O117" s="68">
        <f t="shared" si="42"/>
        <v>0</v>
      </c>
      <c r="P117" s="175">
        <f t="shared" si="43"/>
        <v>0</v>
      </c>
      <c r="Q117" s="175">
        <f t="shared" si="44"/>
        <v>0</v>
      </c>
      <c r="R117" s="175">
        <f t="shared" si="45"/>
        <v>2</v>
      </c>
      <c r="S117" s="175">
        <f t="shared" si="46"/>
        <v>148</v>
      </c>
      <c r="T117" s="175">
        <f t="shared" si="47"/>
        <v>458</v>
      </c>
      <c r="U117" s="908">
        <v>0</v>
      </c>
      <c r="V117" s="893"/>
      <c r="W117" s="893"/>
      <c r="X117" s="893"/>
      <c r="Y117" s="893"/>
      <c r="Z117" s="893"/>
    </row>
    <row r="118" spans="1:26" ht="14.25" customHeight="1" x14ac:dyDescent="0.45">
      <c r="A118" s="77" t="s">
        <v>707</v>
      </c>
      <c r="B118" s="77" t="s">
        <v>10</v>
      </c>
      <c r="C118" s="105" t="s">
        <v>854</v>
      </c>
      <c r="D118" s="907" t="s">
        <v>853</v>
      </c>
      <c r="E118" s="77" t="s">
        <v>751</v>
      </c>
      <c r="F118" s="77" t="s">
        <v>812</v>
      </c>
      <c r="G118" s="77"/>
      <c r="H118" s="81">
        <v>74</v>
      </c>
      <c r="I118" s="82">
        <v>229</v>
      </c>
      <c r="J118" s="82"/>
      <c r="K118" s="187"/>
      <c r="L118" s="82">
        <v>3</v>
      </c>
      <c r="M118" s="81">
        <f t="shared" si="40"/>
        <v>222</v>
      </c>
      <c r="N118" s="81">
        <f t="shared" si="41"/>
        <v>687</v>
      </c>
      <c r="O118" s="670">
        <f t="shared" si="42"/>
        <v>0</v>
      </c>
      <c r="P118" s="175">
        <f t="shared" si="43"/>
        <v>0</v>
      </c>
      <c r="Q118" s="175">
        <f t="shared" si="44"/>
        <v>0</v>
      </c>
      <c r="R118" s="175">
        <f t="shared" si="45"/>
        <v>3</v>
      </c>
      <c r="S118" s="175">
        <f t="shared" si="46"/>
        <v>222</v>
      </c>
      <c r="T118" s="175">
        <f t="shared" si="47"/>
        <v>687</v>
      </c>
      <c r="U118" s="908">
        <v>0</v>
      </c>
      <c r="V118" s="893"/>
      <c r="W118" s="893"/>
      <c r="X118" s="893"/>
      <c r="Y118" s="893"/>
      <c r="Z118" s="893"/>
    </row>
    <row r="119" spans="1:26" ht="14.25" customHeight="1" x14ac:dyDescent="0.45">
      <c r="A119" s="77" t="s">
        <v>707</v>
      </c>
      <c r="B119" s="77" t="s">
        <v>10</v>
      </c>
      <c r="C119" s="77" t="s">
        <v>855</v>
      </c>
      <c r="D119" s="907" t="s">
        <v>853</v>
      </c>
      <c r="E119" s="77" t="s">
        <v>684</v>
      </c>
      <c r="F119" s="77" t="s">
        <v>710</v>
      </c>
      <c r="G119" s="77" t="s">
        <v>856</v>
      </c>
      <c r="H119" s="81">
        <v>67</v>
      </c>
      <c r="I119" s="82">
        <v>209</v>
      </c>
      <c r="J119" s="82"/>
      <c r="K119" s="187"/>
      <c r="L119" s="82">
        <v>1</v>
      </c>
      <c r="M119" s="81">
        <f t="shared" si="40"/>
        <v>67</v>
      </c>
      <c r="N119" s="81">
        <f t="shared" si="41"/>
        <v>209</v>
      </c>
      <c r="O119" s="42">
        <f t="shared" si="42"/>
        <v>0</v>
      </c>
      <c r="P119" s="175">
        <f t="shared" si="43"/>
        <v>0</v>
      </c>
      <c r="Q119" s="175">
        <f t="shared" si="44"/>
        <v>0</v>
      </c>
      <c r="R119" s="175">
        <f t="shared" si="45"/>
        <v>1</v>
      </c>
      <c r="S119" s="175">
        <f t="shared" si="46"/>
        <v>67</v>
      </c>
      <c r="T119" s="175">
        <f t="shared" si="47"/>
        <v>209</v>
      </c>
      <c r="U119" s="909">
        <v>0</v>
      </c>
      <c r="V119" s="910"/>
      <c r="W119" s="893"/>
      <c r="X119" s="893"/>
      <c r="Y119" s="893"/>
      <c r="Z119" s="893"/>
    </row>
    <row r="120" spans="1:26" ht="14.25" customHeight="1" x14ac:dyDescent="0.45">
      <c r="A120" s="77" t="s">
        <v>707</v>
      </c>
      <c r="B120" s="77" t="s">
        <v>10</v>
      </c>
      <c r="C120" s="105" t="s">
        <v>857</v>
      </c>
      <c r="D120" s="907" t="s">
        <v>853</v>
      </c>
      <c r="E120" s="77" t="s">
        <v>751</v>
      </c>
      <c r="F120" s="77" t="s">
        <v>710</v>
      </c>
      <c r="G120" s="77" t="s">
        <v>856</v>
      </c>
      <c r="H120" s="81">
        <v>67</v>
      </c>
      <c r="I120" s="82">
        <v>209</v>
      </c>
      <c r="J120" s="82"/>
      <c r="K120" s="187"/>
      <c r="L120" s="82">
        <v>1</v>
      </c>
      <c r="M120" s="81">
        <f t="shared" si="40"/>
        <v>67</v>
      </c>
      <c r="N120" s="81">
        <f t="shared" si="41"/>
        <v>209</v>
      </c>
      <c r="O120" s="68">
        <f t="shared" si="42"/>
        <v>0</v>
      </c>
      <c r="P120" s="175">
        <f t="shared" si="43"/>
        <v>0</v>
      </c>
      <c r="Q120" s="175">
        <f t="shared" si="44"/>
        <v>0</v>
      </c>
      <c r="R120" s="175">
        <f t="shared" si="45"/>
        <v>1</v>
      </c>
      <c r="S120" s="175">
        <f t="shared" si="46"/>
        <v>67</v>
      </c>
      <c r="T120" s="175">
        <f t="shared" si="47"/>
        <v>209</v>
      </c>
      <c r="U120" s="908">
        <v>0</v>
      </c>
      <c r="V120" s="893"/>
      <c r="W120" s="893"/>
      <c r="X120" s="893"/>
      <c r="Y120" s="893"/>
      <c r="Z120" s="893"/>
    </row>
    <row r="121" spans="1:26" ht="14.25" customHeight="1" x14ac:dyDescent="0.45">
      <c r="A121" s="77" t="s">
        <v>707</v>
      </c>
      <c r="B121" s="77" t="s">
        <v>10</v>
      </c>
      <c r="C121" s="77"/>
      <c r="D121" s="907"/>
      <c r="E121" s="77"/>
      <c r="F121" s="77"/>
      <c r="G121" s="77"/>
      <c r="H121" s="81"/>
      <c r="I121" s="82"/>
      <c r="J121" s="82"/>
      <c r="K121" s="187"/>
      <c r="L121" s="82"/>
      <c r="M121" s="81">
        <f t="shared" si="40"/>
        <v>0</v>
      </c>
      <c r="N121" s="81">
        <f t="shared" si="41"/>
        <v>0</v>
      </c>
      <c r="O121" s="58">
        <f t="shared" si="42"/>
        <v>0</v>
      </c>
      <c r="P121" s="175">
        <f t="shared" si="43"/>
        <v>0</v>
      </c>
      <c r="Q121" s="175">
        <f t="shared" si="44"/>
        <v>0</v>
      </c>
      <c r="R121" s="175">
        <f t="shared" si="45"/>
        <v>0</v>
      </c>
      <c r="S121" s="175">
        <f t="shared" si="46"/>
        <v>0</v>
      </c>
      <c r="T121" s="175">
        <f t="shared" si="47"/>
        <v>0</v>
      </c>
      <c r="U121" s="909"/>
      <c r="V121" s="893"/>
      <c r="W121" s="893"/>
      <c r="X121" s="893"/>
      <c r="Y121" s="893"/>
      <c r="Z121" s="893"/>
    </row>
    <row r="122" spans="1:26" ht="14.25" customHeight="1" x14ac:dyDescent="0.45">
      <c r="A122" s="77" t="s">
        <v>707</v>
      </c>
      <c r="B122" s="77" t="s">
        <v>10</v>
      </c>
      <c r="C122" s="77"/>
      <c r="D122" s="77"/>
      <c r="E122" s="77"/>
      <c r="F122" s="77"/>
      <c r="G122" s="77"/>
      <c r="H122" s="81"/>
      <c r="I122" s="82"/>
      <c r="J122" s="82"/>
      <c r="K122" s="187"/>
      <c r="L122" s="82"/>
      <c r="M122" s="81">
        <f t="shared" si="40"/>
        <v>0</v>
      </c>
      <c r="N122" s="81">
        <f t="shared" si="41"/>
        <v>0</v>
      </c>
      <c r="O122" s="58">
        <f t="shared" si="42"/>
        <v>0</v>
      </c>
      <c r="P122" s="175">
        <f t="shared" si="43"/>
        <v>0</v>
      </c>
      <c r="Q122" s="175">
        <f t="shared" si="44"/>
        <v>0</v>
      </c>
      <c r="R122" s="175">
        <f t="shared" si="45"/>
        <v>0</v>
      </c>
      <c r="S122" s="175">
        <f t="shared" si="46"/>
        <v>0</v>
      </c>
      <c r="T122" s="175">
        <f t="shared" si="47"/>
        <v>0</v>
      </c>
      <c r="U122" s="909"/>
      <c r="V122" s="893"/>
      <c r="W122" s="893"/>
      <c r="X122" s="893"/>
      <c r="Y122" s="893"/>
      <c r="Z122" s="893"/>
    </row>
    <row r="123" spans="1:26" ht="14.25" customHeight="1" x14ac:dyDescent="0.45">
      <c r="A123" s="77" t="s">
        <v>707</v>
      </c>
      <c r="B123" s="77" t="s">
        <v>10</v>
      </c>
      <c r="C123" s="907" t="s">
        <v>858</v>
      </c>
      <c r="D123" s="77" t="s">
        <v>859</v>
      </c>
      <c r="E123" s="77" t="s">
        <v>716</v>
      </c>
      <c r="F123" s="77" t="s">
        <v>860</v>
      </c>
      <c r="G123" s="77" t="s">
        <v>849</v>
      </c>
      <c r="H123" s="81">
        <v>201</v>
      </c>
      <c r="I123" s="82">
        <v>599</v>
      </c>
      <c r="J123" s="82"/>
      <c r="K123" s="187"/>
      <c r="L123" s="82">
        <v>2</v>
      </c>
      <c r="M123" s="81">
        <f t="shared" si="40"/>
        <v>402</v>
      </c>
      <c r="N123" s="81">
        <f t="shared" si="41"/>
        <v>1198</v>
      </c>
      <c r="O123" s="670">
        <f t="shared" si="42"/>
        <v>1</v>
      </c>
      <c r="P123" s="175">
        <f t="shared" si="43"/>
        <v>201</v>
      </c>
      <c r="Q123" s="175">
        <f t="shared" si="44"/>
        <v>599</v>
      </c>
      <c r="R123" s="175">
        <f t="shared" si="45"/>
        <v>1</v>
      </c>
      <c r="S123" s="175">
        <f t="shared" si="46"/>
        <v>201</v>
      </c>
      <c r="T123" s="175">
        <f t="shared" si="47"/>
        <v>599</v>
      </c>
      <c r="U123" s="908">
        <v>1</v>
      </c>
      <c r="V123" s="910"/>
      <c r="W123" s="893"/>
      <c r="X123" s="893"/>
      <c r="Y123" s="893"/>
      <c r="Z123" s="893"/>
    </row>
    <row r="124" spans="1:26" ht="14.25" customHeight="1" x14ac:dyDescent="0.45">
      <c r="A124" s="77" t="s">
        <v>707</v>
      </c>
      <c r="B124" s="77" t="s">
        <v>10</v>
      </c>
      <c r="C124" s="77" t="s">
        <v>861</v>
      </c>
      <c r="D124" s="77" t="s">
        <v>862</v>
      </c>
      <c r="E124" s="77" t="s">
        <v>716</v>
      </c>
      <c r="F124" s="77" t="s">
        <v>710</v>
      </c>
      <c r="G124" s="77" t="s">
        <v>863</v>
      </c>
      <c r="H124" s="81">
        <v>149</v>
      </c>
      <c r="I124" s="82">
        <v>449</v>
      </c>
      <c r="J124" s="82"/>
      <c r="K124" s="187"/>
      <c r="L124" s="82">
        <v>1</v>
      </c>
      <c r="M124" s="81">
        <f t="shared" si="40"/>
        <v>149</v>
      </c>
      <c r="N124" s="81">
        <f t="shared" si="41"/>
        <v>449</v>
      </c>
      <c r="O124" s="42">
        <f t="shared" si="42"/>
        <v>0</v>
      </c>
      <c r="P124" s="175">
        <f t="shared" si="43"/>
        <v>0</v>
      </c>
      <c r="Q124" s="175">
        <f t="shared" si="44"/>
        <v>0</v>
      </c>
      <c r="R124" s="175">
        <f t="shared" si="45"/>
        <v>1</v>
      </c>
      <c r="S124" s="175">
        <f t="shared" si="46"/>
        <v>149</v>
      </c>
      <c r="T124" s="175">
        <f t="shared" si="47"/>
        <v>449</v>
      </c>
      <c r="U124" s="909">
        <v>0</v>
      </c>
      <c r="V124" s="910"/>
      <c r="W124" s="893"/>
      <c r="X124" s="893"/>
      <c r="Y124" s="893"/>
      <c r="Z124" s="893"/>
    </row>
    <row r="125" spans="1:26" ht="14.25" customHeight="1" x14ac:dyDescent="0.45">
      <c r="A125" s="77" t="s">
        <v>707</v>
      </c>
      <c r="B125" s="77" t="s">
        <v>10</v>
      </c>
      <c r="C125" s="77"/>
      <c r="D125" s="77"/>
      <c r="E125" s="77"/>
      <c r="F125" s="77"/>
      <c r="G125" s="77"/>
      <c r="H125" s="81"/>
      <c r="I125" s="82"/>
      <c r="J125" s="82"/>
      <c r="K125" s="187"/>
      <c r="L125" s="82"/>
      <c r="M125" s="81">
        <f t="shared" si="40"/>
        <v>0</v>
      </c>
      <c r="N125" s="81">
        <f t="shared" si="41"/>
        <v>0</v>
      </c>
      <c r="O125" s="58">
        <f t="shared" si="42"/>
        <v>0</v>
      </c>
      <c r="P125" s="175">
        <f t="shared" si="43"/>
        <v>0</v>
      </c>
      <c r="Q125" s="175">
        <f t="shared" si="44"/>
        <v>0</v>
      </c>
      <c r="R125" s="175">
        <f t="shared" si="45"/>
        <v>0</v>
      </c>
      <c r="S125" s="175">
        <f t="shared" si="46"/>
        <v>0</v>
      </c>
      <c r="T125" s="175">
        <f t="shared" si="47"/>
        <v>0</v>
      </c>
      <c r="U125" s="909"/>
      <c r="V125" s="893"/>
      <c r="W125" s="893"/>
      <c r="X125" s="893"/>
      <c r="Y125" s="893"/>
      <c r="Z125" s="893"/>
    </row>
    <row r="126" spans="1:26" ht="14.25" customHeight="1" x14ac:dyDescent="0.45">
      <c r="A126" s="77" t="s">
        <v>707</v>
      </c>
      <c r="B126" s="77" t="s">
        <v>10</v>
      </c>
      <c r="C126" s="77"/>
      <c r="D126" s="77"/>
      <c r="E126" s="77"/>
      <c r="F126" s="77"/>
      <c r="G126" s="77"/>
      <c r="H126" s="81"/>
      <c r="I126" s="82"/>
      <c r="J126" s="82"/>
      <c r="K126" s="187"/>
      <c r="L126" s="82"/>
      <c r="M126" s="81">
        <f t="shared" si="40"/>
        <v>0</v>
      </c>
      <c r="N126" s="81">
        <f t="shared" si="41"/>
        <v>0</v>
      </c>
      <c r="O126" s="58">
        <f t="shared" si="42"/>
        <v>0</v>
      </c>
      <c r="P126" s="175">
        <f t="shared" si="43"/>
        <v>0</v>
      </c>
      <c r="Q126" s="175">
        <f t="shared" si="44"/>
        <v>0</v>
      </c>
      <c r="R126" s="175">
        <f t="shared" si="45"/>
        <v>0</v>
      </c>
      <c r="S126" s="175">
        <f t="shared" si="46"/>
        <v>0</v>
      </c>
      <c r="T126" s="175">
        <f t="shared" si="47"/>
        <v>0</v>
      </c>
      <c r="U126" s="175"/>
      <c r="V126" s="893"/>
      <c r="W126" s="893"/>
      <c r="X126" s="893"/>
      <c r="Y126" s="893"/>
      <c r="Z126" s="893"/>
    </row>
    <row r="127" spans="1:26" ht="14.25" customHeight="1" x14ac:dyDescent="0.45">
      <c r="A127" s="77" t="s">
        <v>707</v>
      </c>
      <c r="B127" s="77" t="s">
        <v>10</v>
      </c>
      <c r="C127" s="77"/>
      <c r="D127" s="77"/>
      <c r="E127" s="77"/>
      <c r="F127" s="77"/>
      <c r="G127" s="77"/>
      <c r="H127" s="81"/>
      <c r="I127" s="82"/>
      <c r="J127" s="82"/>
      <c r="K127" s="187"/>
      <c r="L127" s="82"/>
      <c r="M127" s="81">
        <f t="shared" si="40"/>
        <v>0</v>
      </c>
      <c r="N127" s="81">
        <f t="shared" si="41"/>
        <v>0</v>
      </c>
      <c r="O127" s="58">
        <f t="shared" si="42"/>
        <v>0</v>
      </c>
      <c r="P127" s="175">
        <f t="shared" si="43"/>
        <v>0</v>
      </c>
      <c r="Q127" s="175">
        <f t="shared" si="44"/>
        <v>0</v>
      </c>
      <c r="R127" s="175">
        <f t="shared" si="45"/>
        <v>0</v>
      </c>
      <c r="S127" s="175">
        <f t="shared" si="46"/>
        <v>0</v>
      </c>
      <c r="T127" s="175">
        <f t="shared" si="47"/>
        <v>0</v>
      </c>
      <c r="U127" s="175"/>
      <c r="V127" s="893"/>
      <c r="W127" s="893"/>
      <c r="X127" s="893"/>
      <c r="Y127" s="893"/>
      <c r="Z127" s="893"/>
    </row>
    <row r="128" spans="1:26" ht="14.25" customHeight="1" x14ac:dyDescent="0.45">
      <c r="A128" s="77" t="s">
        <v>707</v>
      </c>
      <c r="B128" s="77" t="s">
        <v>10</v>
      </c>
      <c r="C128" s="77"/>
      <c r="D128" s="77"/>
      <c r="E128" s="77"/>
      <c r="F128" s="77"/>
      <c r="G128" s="77"/>
      <c r="H128" s="81"/>
      <c r="I128" s="82"/>
      <c r="J128" s="82"/>
      <c r="K128" s="187"/>
      <c r="L128" s="82"/>
      <c r="M128" s="81">
        <f t="shared" si="40"/>
        <v>0</v>
      </c>
      <c r="N128" s="81">
        <f t="shared" si="41"/>
        <v>0</v>
      </c>
      <c r="O128" s="58">
        <f t="shared" si="42"/>
        <v>0</v>
      </c>
      <c r="P128" s="175">
        <f t="shared" si="43"/>
        <v>0</v>
      </c>
      <c r="Q128" s="175">
        <f t="shared" si="44"/>
        <v>0</v>
      </c>
      <c r="R128" s="175">
        <f t="shared" si="45"/>
        <v>0</v>
      </c>
      <c r="S128" s="175">
        <f t="shared" si="46"/>
        <v>0</v>
      </c>
      <c r="T128" s="175">
        <f t="shared" si="47"/>
        <v>0</v>
      </c>
      <c r="U128" s="175"/>
    </row>
    <row r="129" spans="1:23" ht="14.25" customHeight="1" x14ac:dyDescent="0.45">
      <c r="A129" s="77"/>
      <c r="B129" s="77"/>
      <c r="C129" s="77"/>
      <c r="D129" s="77"/>
      <c r="E129" s="77"/>
      <c r="F129" s="77"/>
      <c r="G129" s="77"/>
      <c r="H129" s="81"/>
      <c r="I129" s="82"/>
      <c r="J129" s="82"/>
      <c r="K129" s="187"/>
      <c r="L129" s="82"/>
      <c r="M129" s="81"/>
      <c r="N129" s="81"/>
      <c r="O129" s="183"/>
      <c r="P129" s="175"/>
      <c r="Q129" s="175"/>
      <c r="R129" s="175"/>
      <c r="S129" s="175"/>
      <c r="T129" s="175"/>
      <c r="U129" s="175"/>
    </row>
    <row r="130" spans="1:23" ht="14.25" customHeight="1" x14ac:dyDescent="0.45">
      <c r="A130" s="36"/>
      <c r="B130" s="36"/>
      <c r="C130" s="36"/>
      <c r="D130" s="36"/>
      <c r="E130" s="36"/>
      <c r="F130" s="36"/>
      <c r="G130" s="36"/>
      <c r="H130" s="38"/>
      <c r="I130" s="41"/>
      <c r="J130" s="41"/>
      <c r="K130" s="41"/>
      <c r="L130" s="41"/>
      <c r="M130" s="38"/>
      <c r="N130" s="38"/>
      <c r="O130" s="38"/>
      <c r="P130" s="139"/>
      <c r="Q130" s="139"/>
      <c r="R130" s="139"/>
      <c r="S130" s="139"/>
      <c r="T130" s="139"/>
      <c r="U130" s="139"/>
    </row>
    <row r="131" spans="1:23" ht="14.25" customHeight="1" x14ac:dyDescent="0.45">
      <c r="A131" s="36"/>
      <c r="B131" s="36"/>
      <c r="C131" s="36"/>
      <c r="D131" s="36"/>
      <c r="E131" s="36"/>
      <c r="F131" s="36"/>
      <c r="G131" s="36"/>
      <c r="H131" s="38"/>
      <c r="I131" s="41"/>
      <c r="J131" s="41"/>
      <c r="K131" s="41"/>
      <c r="L131" s="179">
        <f t="shared" ref="L131:T131" si="48">SUM(L110:L128)</f>
        <v>21</v>
      </c>
      <c r="M131" s="179">
        <f t="shared" si="48"/>
        <v>2654</v>
      </c>
      <c r="N131" s="179">
        <f t="shared" si="48"/>
        <v>7919</v>
      </c>
      <c r="O131" s="712">
        <f t="shared" si="48"/>
        <v>1</v>
      </c>
      <c r="P131" s="712">
        <f t="shared" si="48"/>
        <v>201</v>
      </c>
      <c r="Q131" s="179">
        <f t="shared" si="48"/>
        <v>599</v>
      </c>
      <c r="R131" s="179">
        <f t="shared" si="48"/>
        <v>20</v>
      </c>
      <c r="S131" s="179">
        <f t="shared" si="48"/>
        <v>2453</v>
      </c>
      <c r="T131" s="179">
        <f t="shared" si="48"/>
        <v>7320</v>
      </c>
      <c r="U131" s="139"/>
    </row>
    <row r="132" spans="1:23" ht="14.25" customHeight="1" x14ac:dyDescent="0.45">
      <c r="A132" s="36"/>
      <c r="B132" s="36"/>
      <c r="C132" s="36"/>
      <c r="D132" s="36"/>
      <c r="E132" s="36"/>
      <c r="F132" s="36"/>
      <c r="G132" s="36"/>
      <c r="H132" s="38"/>
      <c r="I132" s="41"/>
      <c r="J132" s="41" t="s">
        <v>323</v>
      </c>
      <c r="K132" s="41"/>
      <c r="L132" s="73">
        <f t="shared" ref="L132:N132" si="49">O131+R131</f>
        <v>21</v>
      </c>
      <c r="M132" s="72">
        <f t="shared" si="49"/>
        <v>2654</v>
      </c>
      <c r="N132" s="72">
        <f t="shared" si="49"/>
        <v>7919</v>
      </c>
      <c r="O132" s="38"/>
      <c r="P132" s="139"/>
      <c r="Q132" s="139"/>
      <c r="R132" s="139"/>
      <c r="S132" s="139"/>
      <c r="T132" s="139"/>
      <c r="U132" s="139"/>
    </row>
    <row r="133" spans="1:23" ht="14.25" customHeight="1" x14ac:dyDescent="0.45">
      <c r="A133" s="36"/>
      <c r="B133" s="36"/>
      <c r="C133" s="36"/>
      <c r="D133" s="36"/>
      <c r="E133" s="36"/>
      <c r="F133" s="36"/>
      <c r="G133" s="36"/>
      <c r="H133" s="38"/>
      <c r="I133" s="41"/>
      <c r="J133" s="38" t="s">
        <v>324</v>
      </c>
      <c r="K133" s="38"/>
      <c r="L133" s="41"/>
      <c r="M133" s="76">
        <f>M131/L131</f>
        <v>126.38095238095238</v>
      </c>
      <c r="N133" s="38"/>
      <c r="O133" s="38"/>
      <c r="P133" s="75">
        <f>P131/M131</f>
        <v>7.5734740015071592E-2</v>
      </c>
      <c r="Q133" s="38"/>
      <c r="R133" s="38"/>
      <c r="S133" s="75">
        <f>S131/M131</f>
        <v>0.92426525998492837</v>
      </c>
      <c r="T133" s="38"/>
      <c r="U133" s="38"/>
    </row>
    <row r="134" spans="1:23" ht="14.25" customHeight="1" x14ac:dyDescent="0.45">
      <c r="A134" s="36"/>
      <c r="B134" s="36"/>
      <c r="C134" s="36"/>
      <c r="D134" s="36"/>
      <c r="E134" s="36"/>
      <c r="F134" s="36"/>
      <c r="G134" s="36"/>
      <c r="H134" s="38"/>
      <c r="I134" s="41"/>
      <c r="J134" s="38" t="s">
        <v>325</v>
      </c>
      <c r="K134" s="38"/>
      <c r="L134" s="41"/>
      <c r="M134" s="41"/>
      <c r="N134" s="41"/>
      <c r="O134" s="41"/>
      <c r="P134" s="41"/>
      <c r="Q134" s="41"/>
      <c r="R134" s="41"/>
      <c r="S134" s="41"/>
      <c r="T134" s="181">
        <f>T131/S131</f>
        <v>2.9841011006930289</v>
      </c>
      <c r="U134" s="38"/>
    </row>
    <row r="135" spans="1:23" ht="14.25" customHeight="1" x14ac:dyDescent="0.45"/>
    <row r="136" spans="1:23" ht="14.25" customHeight="1" x14ac:dyDescent="0.45"/>
    <row r="137" spans="1:23" ht="14.25" customHeight="1" x14ac:dyDescent="0.45"/>
    <row r="138" spans="1:23" ht="14.25" customHeight="1" x14ac:dyDescent="0.45"/>
    <row r="139" spans="1:23" ht="14.25" customHeight="1" x14ac:dyDescent="0.45"/>
    <row r="140" spans="1:23" ht="14.25" customHeight="1" x14ac:dyDescent="0.45"/>
    <row r="141" spans="1:23" ht="14.25" customHeight="1" x14ac:dyDescent="0.45">
      <c r="A141" s="32" t="s">
        <v>117</v>
      </c>
      <c r="B141" s="32" t="s">
        <v>118</v>
      </c>
      <c r="C141" s="32" t="s">
        <v>120</v>
      </c>
      <c r="D141" s="32" t="s">
        <v>121</v>
      </c>
      <c r="E141" s="32" t="s">
        <v>122</v>
      </c>
      <c r="F141" s="32" t="s">
        <v>123</v>
      </c>
      <c r="G141" s="32" t="s">
        <v>124</v>
      </c>
      <c r="H141" s="32" t="s">
        <v>125</v>
      </c>
      <c r="I141" s="32" t="s">
        <v>126</v>
      </c>
      <c r="J141" s="32" t="s">
        <v>127</v>
      </c>
      <c r="K141" s="162" t="s">
        <v>706</v>
      </c>
      <c r="L141" s="34" t="s">
        <v>128</v>
      </c>
      <c r="M141" s="33" t="s">
        <v>129</v>
      </c>
      <c r="N141" s="33" t="s">
        <v>130</v>
      </c>
      <c r="O141" s="35" t="s">
        <v>131</v>
      </c>
      <c r="P141" s="829" t="s">
        <v>132</v>
      </c>
      <c r="Q141" s="828"/>
      <c r="R141" s="33" t="s">
        <v>133</v>
      </c>
      <c r="S141" s="830" t="s">
        <v>201</v>
      </c>
      <c r="T141" s="828"/>
      <c r="U141" s="32" t="s">
        <v>140</v>
      </c>
    </row>
    <row r="142" spans="1:23" ht="14.25" customHeight="1" x14ac:dyDescent="0.45">
      <c r="A142" s="143" t="s">
        <v>707</v>
      </c>
      <c r="B142" s="143" t="s">
        <v>11</v>
      </c>
      <c r="C142" s="143" t="s">
        <v>864</v>
      </c>
      <c r="D142" s="143" t="s">
        <v>865</v>
      </c>
      <c r="E142" s="143" t="s">
        <v>158</v>
      </c>
      <c r="F142" s="143" t="s">
        <v>866</v>
      </c>
      <c r="G142" s="143" t="s">
        <v>867</v>
      </c>
      <c r="H142" s="145">
        <v>35</v>
      </c>
      <c r="I142" s="147">
        <v>105</v>
      </c>
      <c r="J142" s="147"/>
      <c r="K142" s="188"/>
      <c r="L142" s="147">
        <v>3</v>
      </c>
      <c r="M142" s="145">
        <f t="shared" ref="M142:M161" si="50">L142*H142</f>
        <v>105</v>
      </c>
      <c r="N142" s="145">
        <f t="shared" ref="N142:N161" si="51">L142*I142</f>
        <v>315</v>
      </c>
      <c r="O142" s="915">
        <f t="shared" ref="O142:O161" si="52">U142</f>
        <v>0</v>
      </c>
      <c r="P142" s="189">
        <f t="shared" ref="P142:P161" si="53">O142*H142</f>
        <v>0</v>
      </c>
      <c r="Q142" s="189">
        <f t="shared" ref="Q142:Q161" si="54">O142*I142</f>
        <v>0</v>
      </c>
      <c r="R142" s="189">
        <f t="shared" ref="R142:R161" si="55">L142-O142</f>
        <v>3</v>
      </c>
      <c r="S142" s="189">
        <f t="shared" ref="S142:S161" si="56">R142*H142</f>
        <v>105</v>
      </c>
      <c r="T142" s="189">
        <f t="shared" ref="T142:T161" si="57">R142*I142</f>
        <v>315</v>
      </c>
      <c r="U142" s="913">
        <v>0</v>
      </c>
      <c r="V142" s="893"/>
      <c r="W142" s="893"/>
    </row>
    <row r="143" spans="1:23" ht="14.25" customHeight="1" x14ac:dyDescent="0.45">
      <c r="A143" s="143" t="s">
        <v>707</v>
      </c>
      <c r="B143" s="143" t="s">
        <v>11</v>
      </c>
      <c r="C143" s="911" t="s">
        <v>868</v>
      </c>
      <c r="D143" s="911" t="s">
        <v>865</v>
      </c>
      <c r="E143" s="143" t="s">
        <v>684</v>
      </c>
      <c r="F143" s="143" t="s">
        <v>866</v>
      </c>
      <c r="G143" s="143" t="s">
        <v>867</v>
      </c>
      <c r="H143" s="145">
        <v>35</v>
      </c>
      <c r="I143" s="147">
        <v>105</v>
      </c>
      <c r="J143" s="147"/>
      <c r="K143" s="188"/>
      <c r="L143" s="147">
        <v>3</v>
      </c>
      <c r="M143" s="145">
        <f t="shared" si="50"/>
        <v>105</v>
      </c>
      <c r="N143" s="145">
        <f t="shared" si="51"/>
        <v>315</v>
      </c>
      <c r="O143" s="915">
        <f t="shared" si="52"/>
        <v>2</v>
      </c>
      <c r="P143" s="189">
        <f t="shared" si="53"/>
        <v>70</v>
      </c>
      <c r="Q143" s="189">
        <f t="shared" si="54"/>
        <v>210</v>
      </c>
      <c r="R143" s="189">
        <f t="shared" si="55"/>
        <v>1</v>
      </c>
      <c r="S143" s="189">
        <f t="shared" si="56"/>
        <v>35</v>
      </c>
      <c r="T143" s="189">
        <f t="shared" si="57"/>
        <v>105</v>
      </c>
      <c r="U143" s="913">
        <v>2</v>
      </c>
      <c r="V143" s="893"/>
      <c r="W143" s="893"/>
    </row>
    <row r="144" spans="1:23" ht="14.25" customHeight="1" x14ac:dyDescent="0.45">
      <c r="A144" s="143" t="s">
        <v>707</v>
      </c>
      <c r="B144" s="143" t="s">
        <v>11</v>
      </c>
      <c r="C144" s="911" t="s">
        <v>869</v>
      </c>
      <c r="D144" s="911" t="s">
        <v>865</v>
      </c>
      <c r="E144" s="143" t="s">
        <v>178</v>
      </c>
      <c r="F144" s="143" t="s">
        <v>866</v>
      </c>
      <c r="G144" s="143" t="s">
        <v>867</v>
      </c>
      <c r="H144" s="145">
        <v>35</v>
      </c>
      <c r="I144" s="147">
        <v>105</v>
      </c>
      <c r="J144" s="147"/>
      <c r="K144" s="188"/>
      <c r="L144" s="147">
        <v>4</v>
      </c>
      <c r="M144" s="145">
        <f t="shared" si="50"/>
        <v>140</v>
      </c>
      <c r="N144" s="145">
        <f t="shared" si="51"/>
        <v>420</v>
      </c>
      <c r="O144" s="915">
        <f t="shared" si="52"/>
        <v>0</v>
      </c>
      <c r="P144" s="189">
        <f t="shared" si="53"/>
        <v>0</v>
      </c>
      <c r="Q144" s="189">
        <f t="shared" si="54"/>
        <v>0</v>
      </c>
      <c r="R144" s="189">
        <f t="shared" si="55"/>
        <v>4</v>
      </c>
      <c r="S144" s="189">
        <f t="shared" si="56"/>
        <v>140</v>
      </c>
      <c r="T144" s="189">
        <f t="shared" si="57"/>
        <v>420</v>
      </c>
      <c r="U144" s="913">
        <v>0</v>
      </c>
      <c r="V144" s="910"/>
      <c r="W144" s="893"/>
    </row>
    <row r="145" spans="1:23" ht="14.25" customHeight="1" x14ac:dyDescent="0.45">
      <c r="A145" s="143"/>
      <c r="B145" s="143" t="s">
        <v>11</v>
      </c>
      <c r="C145" s="911" t="s">
        <v>870</v>
      </c>
      <c r="D145" s="911" t="s">
        <v>865</v>
      </c>
      <c r="E145" s="143" t="s">
        <v>571</v>
      </c>
      <c r="F145" s="143" t="s">
        <v>866</v>
      </c>
      <c r="G145" s="143" t="s">
        <v>867</v>
      </c>
      <c r="H145" s="145">
        <v>35</v>
      </c>
      <c r="I145" s="147">
        <v>105</v>
      </c>
      <c r="J145" s="147"/>
      <c r="K145" s="188"/>
      <c r="L145" s="147">
        <v>3</v>
      </c>
      <c r="M145" s="145">
        <f t="shared" si="50"/>
        <v>105</v>
      </c>
      <c r="N145" s="145">
        <f t="shared" si="51"/>
        <v>315</v>
      </c>
      <c r="O145" s="915">
        <f t="shared" si="52"/>
        <v>3</v>
      </c>
      <c r="P145" s="189">
        <f t="shared" si="53"/>
        <v>105</v>
      </c>
      <c r="Q145" s="189">
        <f t="shared" si="54"/>
        <v>315</v>
      </c>
      <c r="R145" s="189">
        <f t="shared" si="55"/>
        <v>0</v>
      </c>
      <c r="S145" s="189">
        <f t="shared" si="56"/>
        <v>0</v>
      </c>
      <c r="T145" s="189">
        <f t="shared" si="57"/>
        <v>0</v>
      </c>
      <c r="U145" s="913">
        <v>3</v>
      </c>
      <c r="V145" s="893"/>
      <c r="W145" s="893"/>
    </row>
    <row r="146" spans="1:23" ht="14.25" customHeight="1" x14ac:dyDescent="0.45">
      <c r="A146" s="143" t="s">
        <v>707</v>
      </c>
      <c r="B146" s="143" t="s">
        <v>11</v>
      </c>
      <c r="C146" s="912" t="s">
        <v>871</v>
      </c>
      <c r="D146" s="911" t="s">
        <v>872</v>
      </c>
      <c r="E146" s="143" t="s">
        <v>158</v>
      </c>
      <c r="F146" s="143" t="s">
        <v>873</v>
      </c>
      <c r="G146" s="143" t="s">
        <v>874</v>
      </c>
      <c r="H146" s="145">
        <v>134</v>
      </c>
      <c r="I146" s="147">
        <v>399</v>
      </c>
      <c r="J146" s="147"/>
      <c r="K146" s="188"/>
      <c r="L146" s="147">
        <v>2</v>
      </c>
      <c r="M146" s="145">
        <f t="shared" si="50"/>
        <v>268</v>
      </c>
      <c r="N146" s="145">
        <f t="shared" si="51"/>
        <v>798</v>
      </c>
      <c r="O146" s="915">
        <f t="shared" si="52"/>
        <v>1</v>
      </c>
      <c r="P146" s="189">
        <f t="shared" si="53"/>
        <v>134</v>
      </c>
      <c r="Q146" s="189">
        <f t="shared" si="54"/>
        <v>399</v>
      </c>
      <c r="R146" s="189">
        <f t="shared" si="55"/>
        <v>1</v>
      </c>
      <c r="S146" s="189">
        <f t="shared" si="56"/>
        <v>134</v>
      </c>
      <c r="T146" s="189">
        <f t="shared" si="57"/>
        <v>399</v>
      </c>
      <c r="U146" s="913">
        <v>1</v>
      </c>
      <c r="V146" s="893"/>
      <c r="W146" s="893"/>
    </row>
    <row r="147" spans="1:23" ht="14.25" customHeight="1" x14ac:dyDescent="0.45">
      <c r="A147" s="143" t="s">
        <v>707</v>
      </c>
      <c r="B147" s="143" t="s">
        <v>11</v>
      </c>
      <c r="C147" s="912" t="s">
        <v>875</v>
      </c>
      <c r="D147" s="911" t="s">
        <v>872</v>
      </c>
      <c r="E147" s="143" t="s">
        <v>684</v>
      </c>
      <c r="F147" s="143" t="s">
        <v>873</v>
      </c>
      <c r="G147" s="143" t="s">
        <v>874</v>
      </c>
      <c r="H147" s="145">
        <v>134</v>
      </c>
      <c r="I147" s="147">
        <v>399</v>
      </c>
      <c r="J147" s="147"/>
      <c r="K147" s="188"/>
      <c r="L147" s="147">
        <v>2</v>
      </c>
      <c r="M147" s="145">
        <f t="shared" si="50"/>
        <v>268</v>
      </c>
      <c r="N147" s="145">
        <f t="shared" si="51"/>
        <v>798</v>
      </c>
      <c r="O147" s="915">
        <f t="shared" si="52"/>
        <v>0</v>
      </c>
      <c r="P147" s="189">
        <f t="shared" si="53"/>
        <v>0</v>
      </c>
      <c r="Q147" s="189">
        <f t="shared" si="54"/>
        <v>0</v>
      </c>
      <c r="R147" s="189">
        <f t="shared" si="55"/>
        <v>2</v>
      </c>
      <c r="S147" s="189">
        <f t="shared" si="56"/>
        <v>268</v>
      </c>
      <c r="T147" s="189">
        <f t="shared" si="57"/>
        <v>798</v>
      </c>
      <c r="U147" s="913">
        <v>0</v>
      </c>
      <c r="V147" s="910"/>
      <c r="W147" s="893"/>
    </row>
    <row r="148" spans="1:23" ht="14.25" customHeight="1" x14ac:dyDescent="0.45">
      <c r="A148" s="143" t="s">
        <v>707</v>
      </c>
      <c r="B148" s="143" t="s">
        <v>11</v>
      </c>
      <c r="C148" s="912" t="s">
        <v>876</v>
      </c>
      <c r="D148" s="911" t="s">
        <v>742</v>
      </c>
      <c r="E148" s="143" t="s">
        <v>158</v>
      </c>
      <c r="F148" s="143" t="s">
        <v>877</v>
      </c>
      <c r="G148" s="143" t="s">
        <v>878</v>
      </c>
      <c r="H148" s="145">
        <v>177</v>
      </c>
      <c r="I148" s="147">
        <v>529</v>
      </c>
      <c r="J148" s="147"/>
      <c r="K148" s="188"/>
      <c r="L148" s="147">
        <v>2</v>
      </c>
      <c r="M148" s="145">
        <f t="shared" si="50"/>
        <v>354</v>
      </c>
      <c r="N148" s="145">
        <f t="shared" si="51"/>
        <v>1058</v>
      </c>
      <c r="O148" s="915">
        <f t="shared" si="52"/>
        <v>0</v>
      </c>
      <c r="P148" s="189">
        <f t="shared" si="53"/>
        <v>0</v>
      </c>
      <c r="Q148" s="189">
        <f t="shared" si="54"/>
        <v>0</v>
      </c>
      <c r="R148" s="189">
        <f t="shared" si="55"/>
        <v>2</v>
      </c>
      <c r="S148" s="189">
        <f t="shared" si="56"/>
        <v>354</v>
      </c>
      <c r="T148" s="189">
        <f t="shared" si="57"/>
        <v>1058</v>
      </c>
      <c r="U148" s="913">
        <v>0</v>
      </c>
      <c r="V148" s="910"/>
      <c r="W148" s="893"/>
    </row>
    <row r="149" spans="1:23" ht="14.25" customHeight="1" x14ac:dyDescent="0.45">
      <c r="A149" s="143" t="s">
        <v>707</v>
      </c>
      <c r="B149" s="143" t="s">
        <v>11</v>
      </c>
      <c r="C149" s="912" t="s">
        <v>879</v>
      </c>
      <c r="D149" s="911" t="s">
        <v>742</v>
      </c>
      <c r="E149" s="143" t="s">
        <v>684</v>
      </c>
      <c r="F149" s="143" t="s">
        <v>877</v>
      </c>
      <c r="G149" s="143" t="s">
        <v>878</v>
      </c>
      <c r="H149" s="145">
        <v>177</v>
      </c>
      <c r="I149" s="147">
        <v>529</v>
      </c>
      <c r="J149" s="147"/>
      <c r="K149" s="188"/>
      <c r="L149" s="147">
        <v>2</v>
      </c>
      <c r="M149" s="145">
        <f t="shared" si="50"/>
        <v>354</v>
      </c>
      <c r="N149" s="145">
        <f t="shared" si="51"/>
        <v>1058</v>
      </c>
      <c r="O149" s="915">
        <f t="shared" si="52"/>
        <v>0</v>
      </c>
      <c r="P149" s="189">
        <f t="shared" si="53"/>
        <v>0</v>
      </c>
      <c r="Q149" s="189">
        <f t="shared" si="54"/>
        <v>0</v>
      </c>
      <c r="R149" s="189">
        <f t="shared" si="55"/>
        <v>2</v>
      </c>
      <c r="S149" s="189">
        <f t="shared" si="56"/>
        <v>354</v>
      </c>
      <c r="T149" s="189">
        <f t="shared" si="57"/>
        <v>1058</v>
      </c>
      <c r="U149" s="913">
        <v>0</v>
      </c>
      <c r="V149" s="910"/>
      <c r="W149" s="893"/>
    </row>
    <row r="150" spans="1:23" ht="14.25" customHeight="1" x14ac:dyDescent="0.45">
      <c r="A150" s="143" t="s">
        <v>707</v>
      </c>
      <c r="B150" s="143" t="s">
        <v>11</v>
      </c>
      <c r="C150" s="911" t="s">
        <v>880</v>
      </c>
      <c r="D150" s="143" t="s">
        <v>742</v>
      </c>
      <c r="E150" s="143" t="s">
        <v>881</v>
      </c>
      <c r="F150" s="143" t="s">
        <v>710</v>
      </c>
      <c r="G150" s="537" t="s">
        <v>3721</v>
      </c>
      <c r="H150" s="145">
        <v>113</v>
      </c>
      <c r="I150" s="147">
        <v>309</v>
      </c>
      <c r="J150" s="147"/>
      <c r="K150" s="188"/>
      <c r="L150" s="147">
        <v>2</v>
      </c>
      <c r="M150" s="145">
        <f t="shared" si="50"/>
        <v>226</v>
      </c>
      <c r="N150" s="145">
        <f t="shared" si="51"/>
        <v>618</v>
      </c>
      <c r="O150" s="916">
        <f t="shared" si="52"/>
        <v>2</v>
      </c>
      <c r="P150" s="189">
        <f t="shared" si="53"/>
        <v>226</v>
      </c>
      <c r="Q150" s="189">
        <f t="shared" si="54"/>
        <v>618</v>
      </c>
      <c r="R150" s="189">
        <f t="shared" si="55"/>
        <v>0</v>
      </c>
      <c r="S150" s="189">
        <f t="shared" si="56"/>
        <v>0</v>
      </c>
      <c r="T150" s="189">
        <f t="shared" si="57"/>
        <v>0</v>
      </c>
      <c r="U150" s="914">
        <v>2</v>
      </c>
      <c r="V150" s="893"/>
      <c r="W150" s="893"/>
    </row>
    <row r="151" spans="1:23" ht="14.25" customHeight="1" x14ac:dyDescent="0.45">
      <c r="A151" s="143" t="s">
        <v>707</v>
      </c>
      <c r="B151" s="143" t="s">
        <v>11</v>
      </c>
      <c r="C151" s="911" t="s">
        <v>882</v>
      </c>
      <c r="D151" s="143" t="s">
        <v>504</v>
      </c>
      <c r="E151" s="143" t="s">
        <v>881</v>
      </c>
      <c r="F151" s="143" t="s">
        <v>710</v>
      </c>
      <c r="G151" s="143" t="s">
        <v>883</v>
      </c>
      <c r="H151" s="145">
        <v>109</v>
      </c>
      <c r="I151" s="147">
        <v>294</v>
      </c>
      <c r="J151" s="147"/>
      <c r="K151" s="188"/>
      <c r="L151" s="147">
        <v>2</v>
      </c>
      <c r="M151" s="145">
        <f t="shared" si="50"/>
        <v>218</v>
      </c>
      <c r="N151" s="145">
        <f t="shared" si="51"/>
        <v>588</v>
      </c>
      <c r="O151" s="916">
        <f t="shared" si="52"/>
        <v>2</v>
      </c>
      <c r="P151" s="189">
        <f t="shared" si="53"/>
        <v>218</v>
      </c>
      <c r="Q151" s="189">
        <f t="shared" si="54"/>
        <v>588</v>
      </c>
      <c r="R151" s="189">
        <f t="shared" si="55"/>
        <v>0</v>
      </c>
      <c r="S151" s="189">
        <f t="shared" si="56"/>
        <v>0</v>
      </c>
      <c r="T151" s="189">
        <f t="shared" si="57"/>
        <v>0</v>
      </c>
      <c r="U151" s="914">
        <v>2</v>
      </c>
      <c r="V151" s="893"/>
      <c r="W151" s="893"/>
    </row>
    <row r="152" spans="1:23" ht="14.25" customHeight="1" x14ac:dyDescent="0.45">
      <c r="A152" s="143" t="s">
        <v>707</v>
      </c>
      <c r="B152" s="143" t="s">
        <v>11</v>
      </c>
      <c r="C152" s="911" t="s">
        <v>884</v>
      </c>
      <c r="D152" s="143" t="s">
        <v>504</v>
      </c>
      <c r="E152" s="143" t="s">
        <v>885</v>
      </c>
      <c r="F152" s="143" t="s">
        <v>710</v>
      </c>
      <c r="G152" s="143" t="s">
        <v>883</v>
      </c>
      <c r="H152" s="145">
        <v>109</v>
      </c>
      <c r="I152" s="147">
        <v>294</v>
      </c>
      <c r="J152" s="147"/>
      <c r="K152" s="188"/>
      <c r="L152" s="147">
        <v>2</v>
      </c>
      <c r="M152" s="145">
        <f t="shared" si="50"/>
        <v>218</v>
      </c>
      <c r="N152" s="145">
        <f t="shared" si="51"/>
        <v>588</v>
      </c>
      <c r="O152" s="145">
        <f t="shared" si="52"/>
        <v>0</v>
      </c>
      <c r="P152" s="189">
        <f t="shared" si="53"/>
        <v>0</v>
      </c>
      <c r="Q152" s="189">
        <f t="shared" si="54"/>
        <v>0</v>
      </c>
      <c r="R152" s="189">
        <f t="shared" si="55"/>
        <v>2</v>
      </c>
      <c r="S152" s="189">
        <f t="shared" si="56"/>
        <v>218</v>
      </c>
      <c r="T152" s="189">
        <f t="shared" si="57"/>
        <v>588</v>
      </c>
      <c r="U152" s="914">
        <v>0</v>
      </c>
      <c r="V152" s="893"/>
      <c r="W152" s="893"/>
    </row>
    <row r="153" spans="1:23" ht="14.25" customHeight="1" x14ac:dyDescent="0.45">
      <c r="A153" s="143" t="s">
        <v>707</v>
      </c>
      <c r="B153" s="143" t="s">
        <v>11</v>
      </c>
      <c r="C153" s="143" t="s">
        <v>886</v>
      </c>
      <c r="D153" s="143" t="s">
        <v>742</v>
      </c>
      <c r="E153" s="143" t="s">
        <v>881</v>
      </c>
      <c r="F153" s="143" t="s">
        <v>710</v>
      </c>
      <c r="G153" s="143"/>
      <c r="H153" s="145">
        <v>89</v>
      </c>
      <c r="I153" s="147">
        <v>249</v>
      </c>
      <c r="J153" s="147"/>
      <c r="K153" s="188"/>
      <c r="L153" s="147">
        <v>2</v>
      </c>
      <c r="M153" s="145">
        <f t="shared" si="50"/>
        <v>178</v>
      </c>
      <c r="N153" s="145">
        <f t="shared" si="51"/>
        <v>498</v>
      </c>
      <c r="O153" s="145">
        <f t="shared" si="52"/>
        <v>0</v>
      </c>
      <c r="P153" s="189">
        <f t="shared" si="53"/>
        <v>0</v>
      </c>
      <c r="Q153" s="189">
        <f t="shared" si="54"/>
        <v>0</v>
      </c>
      <c r="R153" s="189">
        <f t="shared" si="55"/>
        <v>2</v>
      </c>
      <c r="S153" s="189">
        <f t="shared" si="56"/>
        <v>178</v>
      </c>
      <c r="T153" s="189">
        <f t="shared" si="57"/>
        <v>498</v>
      </c>
      <c r="U153" s="914">
        <v>0</v>
      </c>
      <c r="V153" s="910"/>
      <c r="W153" s="893"/>
    </row>
    <row r="154" spans="1:23" ht="14.25" customHeight="1" x14ac:dyDescent="0.45">
      <c r="A154" s="143" t="s">
        <v>707</v>
      </c>
      <c r="B154" s="143" t="s">
        <v>11</v>
      </c>
      <c r="C154" s="143"/>
      <c r="D154" s="143"/>
      <c r="E154" s="143"/>
      <c r="F154" s="143"/>
      <c r="G154" s="143"/>
      <c r="H154" s="145"/>
      <c r="I154" s="147"/>
      <c r="J154" s="147"/>
      <c r="K154" s="188"/>
      <c r="L154" s="147"/>
      <c r="M154" s="145">
        <f t="shared" si="50"/>
        <v>0</v>
      </c>
      <c r="N154" s="145">
        <f t="shared" si="51"/>
        <v>0</v>
      </c>
      <c r="O154" s="145">
        <f t="shared" si="52"/>
        <v>0</v>
      </c>
      <c r="P154" s="189">
        <f t="shared" si="53"/>
        <v>0</v>
      </c>
      <c r="Q154" s="189">
        <f t="shared" si="54"/>
        <v>0</v>
      </c>
      <c r="R154" s="189">
        <f t="shared" si="55"/>
        <v>0</v>
      </c>
      <c r="S154" s="189">
        <f t="shared" si="56"/>
        <v>0</v>
      </c>
      <c r="T154" s="189">
        <f t="shared" si="57"/>
        <v>0</v>
      </c>
      <c r="U154" s="914"/>
    </row>
    <row r="155" spans="1:23" ht="14.25" customHeight="1" x14ac:dyDescent="0.45">
      <c r="A155" s="143" t="s">
        <v>707</v>
      </c>
      <c r="B155" s="143" t="s">
        <v>11</v>
      </c>
      <c r="C155" s="143"/>
      <c r="D155" s="143"/>
      <c r="E155" s="143"/>
      <c r="F155" s="143"/>
      <c r="G155" s="143"/>
      <c r="H155" s="145"/>
      <c r="I155" s="147"/>
      <c r="J155" s="147"/>
      <c r="K155" s="188"/>
      <c r="L155" s="147"/>
      <c r="M155" s="145">
        <f t="shared" si="50"/>
        <v>0</v>
      </c>
      <c r="N155" s="145">
        <f t="shared" si="51"/>
        <v>0</v>
      </c>
      <c r="O155" s="145">
        <f t="shared" si="52"/>
        <v>0</v>
      </c>
      <c r="P155" s="189">
        <f t="shared" si="53"/>
        <v>0</v>
      </c>
      <c r="Q155" s="189">
        <f t="shared" si="54"/>
        <v>0</v>
      </c>
      <c r="R155" s="189">
        <f t="shared" si="55"/>
        <v>0</v>
      </c>
      <c r="S155" s="189">
        <f t="shared" si="56"/>
        <v>0</v>
      </c>
      <c r="T155" s="189">
        <f t="shared" si="57"/>
        <v>0</v>
      </c>
      <c r="U155" s="914"/>
    </row>
    <row r="156" spans="1:23" ht="14.25" customHeight="1" x14ac:dyDescent="0.45">
      <c r="A156" s="143" t="s">
        <v>707</v>
      </c>
      <c r="B156" s="143" t="s">
        <v>11</v>
      </c>
      <c r="C156" s="143"/>
      <c r="D156" s="143"/>
      <c r="E156" s="143"/>
      <c r="F156" s="143"/>
      <c r="G156" s="143"/>
      <c r="H156" s="145"/>
      <c r="I156" s="147"/>
      <c r="J156" s="147"/>
      <c r="K156" s="188"/>
      <c r="L156" s="147"/>
      <c r="M156" s="145">
        <f t="shared" si="50"/>
        <v>0</v>
      </c>
      <c r="N156" s="145">
        <f t="shared" si="51"/>
        <v>0</v>
      </c>
      <c r="O156" s="145">
        <f t="shared" si="52"/>
        <v>0</v>
      </c>
      <c r="P156" s="189">
        <f t="shared" si="53"/>
        <v>0</v>
      </c>
      <c r="Q156" s="189">
        <f t="shared" si="54"/>
        <v>0</v>
      </c>
      <c r="R156" s="189">
        <f t="shared" si="55"/>
        <v>0</v>
      </c>
      <c r="S156" s="189">
        <f t="shared" si="56"/>
        <v>0</v>
      </c>
      <c r="T156" s="189">
        <f t="shared" si="57"/>
        <v>0</v>
      </c>
      <c r="U156" s="189"/>
    </row>
    <row r="157" spans="1:23" ht="14.25" customHeight="1" x14ac:dyDescent="0.45">
      <c r="A157" s="143" t="s">
        <v>707</v>
      </c>
      <c r="B157" s="143" t="s">
        <v>11</v>
      </c>
      <c r="C157" s="143"/>
      <c r="D157" s="143"/>
      <c r="E157" s="143"/>
      <c r="F157" s="143"/>
      <c r="G157" s="143"/>
      <c r="H157" s="145"/>
      <c r="I157" s="147"/>
      <c r="J157" s="147"/>
      <c r="K157" s="188"/>
      <c r="L157" s="147"/>
      <c r="M157" s="145">
        <f t="shared" si="50"/>
        <v>0</v>
      </c>
      <c r="N157" s="145">
        <f t="shared" si="51"/>
        <v>0</v>
      </c>
      <c r="O157" s="145">
        <f t="shared" si="52"/>
        <v>0</v>
      </c>
      <c r="P157" s="189">
        <f t="shared" si="53"/>
        <v>0</v>
      </c>
      <c r="Q157" s="189">
        <f t="shared" si="54"/>
        <v>0</v>
      </c>
      <c r="R157" s="189">
        <f t="shared" si="55"/>
        <v>0</v>
      </c>
      <c r="S157" s="189">
        <f t="shared" si="56"/>
        <v>0</v>
      </c>
      <c r="T157" s="189">
        <f t="shared" si="57"/>
        <v>0</v>
      </c>
      <c r="U157" s="189"/>
    </row>
    <row r="158" spans="1:23" ht="14.25" customHeight="1" x14ac:dyDescent="0.45">
      <c r="A158" s="143" t="s">
        <v>707</v>
      </c>
      <c r="B158" s="143" t="s">
        <v>11</v>
      </c>
      <c r="C158" s="143"/>
      <c r="D158" s="143"/>
      <c r="E158" s="143"/>
      <c r="F158" s="143"/>
      <c r="G158" s="143"/>
      <c r="H158" s="145"/>
      <c r="I158" s="147"/>
      <c r="J158" s="147"/>
      <c r="K158" s="188"/>
      <c r="L158" s="147"/>
      <c r="M158" s="145">
        <f t="shared" si="50"/>
        <v>0</v>
      </c>
      <c r="N158" s="145">
        <f t="shared" si="51"/>
        <v>0</v>
      </c>
      <c r="O158" s="145">
        <f t="shared" si="52"/>
        <v>0</v>
      </c>
      <c r="P158" s="189">
        <f t="shared" si="53"/>
        <v>0</v>
      </c>
      <c r="Q158" s="189">
        <f t="shared" si="54"/>
        <v>0</v>
      </c>
      <c r="R158" s="189">
        <f t="shared" si="55"/>
        <v>0</v>
      </c>
      <c r="S158" s="189">
        <f t="shared" si="56"/>
        <v>0</v>
      </c>
      <c r="T158" s="189">
        <f t="shared" si="57"/>
        <v>0</v>
      </c>
      <c r="U158" s="189"/>
    </row>
    <row r="159" spans="1:23" ht="14.25" customHeight="1" x14ac:dyDescent="0.45">
      <c r="A159" s="143" t="s">
        <v>707</v>
      </c>
      <c r="B159" s="143" t="s">
        <v>11</v>
      </c>
      <c r="C159" s="143"/>
      <c r="D159" s="143"/>
      <c r="E159" s="143"/>
      <c r="F159" s="143"/>
      <c r="G159" s="143"/>
      <c r="H159" s="145"/>
      <c r="I159" s="147"/>
      <c r="J159" s="147"/>
      <c r="K159" s="188"/>
      <c r="L159" s="147"/>
      <c r="M159" s="145">
        <f t="shared" si="50"/>
        <v>0</v>
      </c>
      <c r="N159" s="145">
        <f t="shared" si="51"/>
        <v>0</v>
      </c>
      <c r="O159" s="145">
        <f t="shared" si="52"/>
        <v>0</v>
      </c>
      <c r="P159" s="189">
        <f t="shared" si="53"/>
        <v>0</v>
      </c>
      <c r="Q159" s="189">
        <f t="shared" si="54"/>
        <v>0</v>
      </c>
      <c r="R159" s="189">
        <f t="shared" si="55"/>
        <v>0</v>
      </c>
      <c r="S159" s="189">
        <f t="shared" si="56"/>
        <v>0</v>
      </c>
      <c r="T159" s="189">
        <f t="shared" si="57"/>
        <v>0</v>
      </c>
      <c r="U159" s="189"/>
    </row>
    <row r="160" spans="1:23" ht="14.25" customHeight="1" x14ac:dyDescent="0.45">
      <c r="A160" s="143" t="s">
        <v>707</v>
      </c>
      <c r="B160" s="143" t="s">
        <v>11</v>
      </c>
      <c r="C160" s="143"/>
      <c r="D160" s="143"/>
      <c r="E160" s="143"/>
      <c r="F160" s="143"/>
      <c r="G160" s="143"/>
      <c r="H160" s="145"/>
      <c r="I160" s="147"/>
      <c r="J160" s="147"/>
      <c r="K160" s="188"/>
      <c r="L160" s="147"/>
      <c r="M160" s="145">
        <f t="shared" si="50"/>
        <v>0</v>
      </c>
      <c r="N160" s="145">
        <f t="shared" si="51"/>
        <v>0</v>
      </c>
      <c r="O160" s="145">
        <f t="shared" si="52"/>
        <v>0</v>
      </c>
      <c r="P160" s="189">
        <f t="shared" si="53"/>
        <v>0</v>
      </c>
      <c r="Q160" s="189">
        <f t="shared" si="54"/>
        <v>0</v>
      </c>
      <c r="R160" s="189">
        <f t="shared" si="55"/>
        <v>0</v>
      </c>
      <c r="S160" s="189">
        <f t="shared" si="56"/>
        <v>0</v>
      </c>
      <c r="T160" s="189">
        <f t="shared" si="57"/>
        <v>0</v>
      </c>
      <c r="U160" s="189"/>
    </row>
    <row r="161" spans="1:24" ht="14.25" customHeight="1" x14ac:dyDescent="0.45">
      <c r="A161" s="143" t="s">
        <v>707</v>
      </c>
      <c r="B161" s="143" t="s">
        <v>11</v>
      </c>
      <c r="C161" s="143"/>
      <c r="D161" s="143"/>
      <c r="E161" s="143"/>
      <c r="F161" s="143"/>
      <c r="G161" s="143"/>
      <c r="H161" s="145"/>
      <c r="I161" s="147"/>
      <c r="J161" s="147"/>
      <c r="K161" s="188"/>
      <c r="L161" s="147"/>
      <c r="M161" s="145">
        <f t="shared" si="50"/>
        <v>0</v>
      </c>
      <c r="N161" s="145">
        <f t="shared" si="51"/>
        <v>0</v>
      </c>
      <c r="O161" s="145">
        <f t="shared" si="52"/>
        <v>0</v>
      </c>
      <c r="P161" s="189">
        <f t="shared" si="53"/>
        <v>0</v>
      </c>
      <c r="Q161" s="189">
        <f t="shared" si="54"/>
        <v>0</v>
      </c>
      <c r="R161" s="189">
        <f t="shared" si="55"/>
        <v>0</v>
      </c>
      <c r="S161" s="189">
        <f t="shared" si="56"/>
        <v>0</v>
      </c>
      <c r="T161" s="189">
        <f t="shared" si="57"/>
        <v>0</v>
      </c>
      <c r="U161" s="189"/>
    </row>
    <row r="162" spans="1:24" ht="14.25" customHeight="1" x14ac:dyDescent="0.45">
      <c r="A162" s="143"/>
      <c r="B162" s="143"/>
      <c r="C162" s="143"/>
      <c r="D162" s="143"/>
      <c r="E162" s="143"/>
      <c r="F162" s="143"/>
      <c r="G162" s="143"/>
      <c r="H162" s="145"/>
      <c r="I162" s="147"/>
      <c r="J162" s="147"/>
      <c r="K162" s="188"/>
      <c r="L162" s="147"/>
      <c r="M162" s="145"/>
      <c r="N162" s="145"/>
      <c r="O162" s="145"/>
      <c r="P162" s="189"/>
      <c r="Q162" s="189"/>
      <c r="R162" s="189"/>
      <c r="S162" s="189"/>
      <c r="T162" s="189"/>
      <c r="U162" s="189"/>
    </row>
    <row r="163" spans="1:24" ht="14.25" customHeight="1" x14ac:dyDescent="0.45">
      <c r="A163" s="36"/>
      <c r="B163" s="36"/>
      <c r="C163" s="36"/>
      <c r="D163" s="36"/>
      <c r="E163" s="36"/>
      <c r="F163" s="36"/>
      <c r="G163" s="36"/>
      <c r="H163" s="38"/>
      <c r="I163" s="41"/>
      <c r="J163" s="41"/>
      <c r="K163" s="41"/>
      <c r="L163" s="41"/>
      <c r="M163" s="38"/>
      <c r="N163" s="38"/>
      <c r="O163" s="38"/>
      <c r="P163" s="139"/>
      <c r="Q163" s="139"/>
      <c r="R163" s="139"/>
      <c r="S163" s="139"/>
      <c r="T163" s="139"/>
      <c r="U163" s="139"/>
    </row>
    <row r="164" spans="1:24" ht="14.25" customHeight="1" x14ac:dyDescent="0.45">
      <c r="A164" s="36"/>
      <c r="B164" s="36"/>
      <c r="C164" s="36"/>
      <c r="D164" s="36"/>
      <c r="E164" s="36"/>
      <c r="F164" s="36"/>
      <c r="G164" s="36"/>
      <c r="H164" s="38"/>
      <c r="I164" s="41"/>
      <c r="J164" s="41"/>
      <c r="K164" s="41"/>
      <c r="L164" s="179">
        <f t="shared" ref="L164:T164" si="58">SUM(L142:L161)</f>
        <v>29</v>
      </c>
      <c r="M164" s="179">
        <f t="shared" si="58"/>
        <v>2539</v>
      </c>
      <c r="N164" s="179">
        <f t="shared" si="58"/>
        <v>7369</v>
      </c>
      <c r="O164" s="712">
        <f t="shared" si="58"/>
        <v>10</v>
      </c>
      <c r="P164" s="712">
        <f t="shared" si="58"/>
        <v>753</v>
      </c>
      <c r="Q164" s="179">
        <f t="shared" si="58"/>
        <v>2130</v>
      </c>
      <c r="R164" s="179">
        <f t="shared" si="58"/>
        <v>19</v>
      </c>
      <c r="S164" s="179">
        <f t="shared" si="58"/>
        <v>1786</v>
      </c>
      <c r="T164" s="179">
        <f t="shared" si="58"/>
        <v>5239</v>
      </c>
      <c r="U164" s="139"/>
    </row>
    <row r="165" spans="1:24" ht="14.25" customHeight="1" x14ac:dyDescent="0.45">
      <c r="A165" s="36"/>
      <c r="B165" s="36"/>
      <c r="C165" s="36"/>
      <c r="D165" s="36"/>
      <c r="E165" s="36"/>
      <c r="F165" s="36"/>
      <c r="G165" s="36"/>
      <c r="H165" s="38"/>
      <c r="I165" s="41"/>
      <c r="J165" s="41" t="s">
        <v>323</v>
      </c>
      <c r="K165" s="41"/>
      <c r="L165" s="73">
        <f t="shared" ref="L165:N165" si="59">O164+R164</f>
        <v>29</v>
      </c>
      <c r="M165" s="72">
        <f t="shared" si="59"/>
        <v>2539</v>
      </c>
      <c r="N165" s="72">
        <f t="shared" si="59"/>
        <v>7369</v>
      </c>
      <c r="O165" s="38"/>
      <c r="P165" s="139"/>
      <c r="Q165" s="139"/>
      <c r="R165" s="139"/>
      <c r="S165" s="139"/>
      <c r="T165" s="139"/>
      <c r="U165" s="139"/>
    </row>
    <row r="166" spans="1:24" ht="14.25" customHeight="1" x14ac:dyDescent="0.45">
      <c r="A166" s="36"/>
      <c r="B166" s="36"/>
      <c r="C166" s="36"/>
      <c r="D166" s="36"/>
      <c r="E166" s="36"/>
      <c r="F166" s="36"/>
      <c r="G166" s="36"/>
      <c r="H166" s="38"/>
      <c r="I166" s="41"/>
      <c r="J166" s="38" t="s">
        <v>324</v>
      </c>
      <c r="K166" s="38"/>
      <c r="L166" s="41"/>
      <c r="M166" s="76">
        <f>M164/L164</f>
        <v>87.551724137931032</v>
      </c>
      <c r="N166" s="38"/>
      <c r="O166" s="38"/>
      <c r="P166" s="75">
        <f>P164/M164</f>
        <v>0.29657345411579361</v>
      </c>
      <c r="Q166" s="38"/>
      <c r="R166" s="38"/>
      <c r="S166" s="75">
        <f>S164/M164</f>
        <v>0.70342654588420639</v>
      </c>
      <c r="T166" s="38"/>
      <c r="U166" s="38"/>
    </row>
    <row r="167" spans="1:24" ht="14.25" customHeight="1" x14ac:dyDescent="0.45">
      <c r="A167" s="36"/>
      <c r="B167" s="36"/>
      <c r="C167" s="36"/>
      <c r="D167" s="36"/>
      <c r="E167" s="36"/>
      <c r="F167" s="36"/>
      <c r="G167" s="36"/>
      <c r="H167" s="38"/>
      <c r="I167" s="41"/>
      <c r="J167" s="38" t="s">
        <v>325</v>
      </c>
      <c r="K167" s="38"/>
      <c r="L167" s="41"/>
      <c r="M167" s="41"/>
      <c r="N167" s="41"/>
      <c r="O167" s="41"/>
      <c r="P167" s="41"/>
      <c r="Q167" s="41"/>
      <c r="R167" s="41"/>
      <c r="S167" s="41"/>
      <c r="T167" s="181">
        <f>T164/S164</f>
        <v>2.9333706606942891</v>
      </c>
      <c r="U167" s="38"/>
    </row>
    <row r="168" spans="1:24" ht="14.25" customHeight="1" x14ac:dyDescent="0.45"/>
    <row r="169" spans="1:24" ht="14.25" customHeight="1" x14ac:dyDescent="0.45"/>
    <row r="170" spans="1:24" ht="14.25" customHeight="1" x14ac:dyDescent="0.45"/>
    <row r="171" spans="1:24" ht="14.25" customHeight="1" x14ac:dyDescent="0.45"/>
    <row r="172" spans="1:24" ht="14.25" customHeight="1" x14ac:dyDescent="0.45"/>
    <row r="173" spans="1:24" ht="14.25" customHeight="1" x14ac:dyDescent="0.45">
      <c r="A173" s="32" t="s">
        <v>117</v>
      </c>
      <c r="B173" s="32" t="s">
        <v>118</v>
      </c>
      <c r="C173" s="32" t="s">
        <v>120</v>
      </c>
      <c r="D173" s="32" t="s">
        <v>121</v>
      </c>
      <c r="E173" s="32" t="s">
        <v>122</v>
      </c>
      <c r="F173" s="32" t="s">
        <v>123</v>
      </c>
      <c r="G173" s="32" t="s">
        <v>124</v>
      </c>
      <c r="H173" s="32" t="s">
        <v>125</v>
      </c>
      <c r="I173" s="32" t="s">
        <v>126</v>
      </c>
      <c r="J173" s="32" t="s">
        <v>127</v>
      </c>
      <c r="K173" s="162" t="s">
        <v>706</v>
      </c>
      <c r="L173" s="34" t="s">
        <v>128</v>
      </c>
      <c r="M173" s="33" t="s">
        <v>129</v>
      </c>
      <c r="N173" s="33" t="s">
        <v>130</v>
      </c>
      <c r="O173" s="35" t="s">
        <v>131</v>
      </c>
      <c r="P173" s="829" t="s">
        <v>132</v>
      </c>
      <c r="Q173" s="828"/>
      <c r="R173" s="33" t="s">
        <v>133</v>
      </c>
      <c r="S173" s="830" t="s">
        <v>201</v>
      </c>
      <c r="T173" s="828"/>
      <c r="U173" s="32" t="s">
        <v>140</v>
      </c>
    </row>
    <row r="174" spans="1:24" ht="14.25" customHeight="1" x14ac:dyDescent="0.45">
      <c r="A174" s="157" t="s">
        <v>707</v>
      </c>
      <c r="B174" s="157" t="s">
        <v>675</v>
      </c>
      <c r="C174" s="503" t="s">
        <v>887</v>
      </c>
      <c r="D174" s="157" t="s">
        <v>742</v>
      </c>
      <c r="E174" s="157" t="s">
        <v>158</v>
      </c>
      <c r="F174" s="157" t="s">
        <v>888</v>
      </c>
      <c r="G174" s="157" t="s">
        <v>874</v>
      </c>
      <c r="H174" s="158">
        <v>136</v>
      </c>
      <c r="I174" s="160">
        <v>369</v>
      </c>
      <c r="J174" s="160"/>
      <c r="K174" s="190">
        <v>350</v>
      </c>
      <c r="L174" s="160">
        <v>1</v>
      </c>
      <c r="M174" s="158">
        <f t="shared" ref="M174:M201" si="60">L174*H174</f>
        <v>136</v>
      </c>
      <c r="N174" s="158">
        <f t="shared" ref="N174:N201" si="61">L174*I174</f>
        <v>369</v>
      </c>
      <c r="O174" s="918">
        <f t="shared" ref="O174:O201" si="62">U174</f>
        <v>0</v>
      </c>
      <c r="P174" s="191">
        <f t="shared" ref="P174:P201" si="63">O174*H174</f>
        <v>0</v>
      </c>
      <c r="Q174" s="191">
        <f t="shared" ref="Q174:Q201" si="64">O174*I174</f>
        <v>0</v>
      </c>
      <c r="R174" s="191">
        <f t="shared" ref="R174:R201" si="65">L174-O174</f>
        <v>1</v>
      </c>
      <c r="S174" s="191">
        <f t="shared" ref="S174:S201" si="66">R174*H174</f>
        <v>136</v>
      </c>
      <c r="T174" s="191">
        <f t="shared" ref="T174:T201" si="67">R174*I174</f>
        <v>369</v>
      </c>
      <c r="U174" s="919">
        <v>0</v>
      </c>
      <c r="V174" s="893"/>
      <c r="W174" s="893"/>
      <c r="X174" s="893"/>
    </row>
    <row r="175" spans="1:24" ht="14.25" customHeight="1" x14ac:dyDescent="0.45">
      <c r="A175" s="157" t="s">
        <v>707</v>
      </c>
      <c r="B175" s="157" t="s">
        <v>675</v>
      </c>
      <c r="C175" s="157" t="s">
        <v>889</v>
      </c>
      <c r="D175" s="157" t="s">
        <v>742</v>
      </c>
      <c r="E175" s="157" t="s">
        <v>716</v>
      </c>
      <c r="F175" s="157" t="s">
        <v>888</v>
      </c>
      <c r="G175" s="157" t="s">
        <v>874</v>
      </c>
      <c r="H175" s="158">
        <v>136</v>
      </c>
      <c r="I175" s="160">
        <v>369</v>
      </c>
      <c r="J175" s="160"/>
      <c r="K175" s="190">
        <v>350</v>
      </c>
      <c r="L175" s="160">
        <v>2</v>
      </c>
      <c r="M175" s="158">
        <f t="shared" si="60"/>
        <v>272</v>
      </c>
      <c r="N175" s="158">
        <f t="shared" si="61"/>
        <v>738</v>
      </c>
      <c r="O175" s="918">
        <f t="shared" si="62"/>
        <v>0</v>
      </c>
      <c r="P175" s="191">
        <f t="shared" si="63"/>
        <v>0</v>
      </c>
      <c r="Q175" s="191">
        <f t="shared" si="64"/>
        <v>0</v>
      </c>
      <c r="R175" s="191">
        <f t="shared" si="65"/>
        <v>2</v>
      </c>
      <c r="S175" s="191">
        <f t="shared" si="66"/>
        <v>272</v>
      </c>
      <c r="T175" s="191">
        <f t="shared" si="67"/>
        <v>738</v>
      </c>
      <c r="U175" s="920">
        <v>0</v>
      </c>
      <c r="V175" s="893"/>
      <c r="W175" s="893"/>
      <c r="X175" s="893"/>
    </row>
    <row r="176" spans="1:24" ht="14.25" customHeight="1" x14ac:dyDescent="0.45">
      <c r="A176" s="157" t="s">
        <v>707</v>
      </c>
      <c r="B176" s="157" t="s">
        <v>675</v>
      </c>
      <c r="C176" s="157" t="s">
        <v>890</v>
      </c>
      <c r="D176" s="157" t="s">
        <v>742</v>
      </c>
      <c r="E176" s="157" t="s">
        <v>684</v>
      </c>
      <c r="F176" s="157" t="s">
        <v>888</v>
      </c>
      <c r="G176" s="157" t="s">
        <v>874</v>
      </c>
      <c r="H176" s="158">
        <v>136</v>
      </c>
      <c r="I176" s="160">
        <v>369</v>
      </c>
      <c r="J176" s="160"/>
      <c r="K176" s="190">
        <v>350</v>
      </c>
      <c r="L176" s="160">
        <v>1</v>
      </c>
      <c r="M176" s="158">
        <f t="shared" si="60"/>
        <v>136</v>
      </c>
      <c r="N176" s="158">
        <f t="shared" si="61"/>
        <v>369</v>
      </c>
      <c r="O176" s="918">
        <f t="shared" si="62"/>
        <v>0</v>
      </c>
      <c r="P176" s="191">
        <f t="shared" si="63"/>
        <v>0</v>
      </c>
      <c r="Q176" s="191">
        <f t="shared" si="64"/>
        <v>0</v>
      </c>
      <c r="R176" s="191">
        <f t="shared" si="65"/>
        <v>1</v>
      </c>
      <c r="S176" s="191">
        <f t="shared" si="66"/>
        <v>136</v>
      </c>
      <c r="T176" s="191">
        <f t="shared" si="67"/>
        <v>369</v>
      </c>
      <c r="U176" s="920">
        <v>0</v>
      </c>
      <c r="V176" s="893"/>
      <c r="W176" s="893"/>
      <c r="X176" s="893"/>
    </row>
    <row r="177" spans="1:24" ht="14.25" customHeight="1" x14ac:dyDescent="0.45">
      <c r="A177" s="157" t="s">
        <v>707</v>
      </c>
      <c r="B177" s="157" t="s">
        <v>675</v>
      </c>
      <c r="C177" s="503" t="s">
        <v>891</v>
      </c>
      <c r="D177" s="503" t="s">
        <v>892</v>
      </c>
      <c r="E177" s="157" t="s">
        <v>716</v>
      </c>
      <c r="F177" s="157" t="s">
        <v>893</v>
      </c>
      <c r="G177" s="157"/>
      <c r="H177" s="158">
        <v>51</v>
      </c>
      <c r="I177" s="160">
        <v>149</v>
      </c>
      <c r="J177" s="160"/>
      <c r="K177" s="190" t="s">
        <v>894</v>
      </c>
      <c r="L177" s="160">
        <v>1</v>
      </c>
      <c r="M177" s="158">
        <f t="shared" si="60"/>
        <v>51</v>
      </c>
      <c r="N177" s="158">
        <f t="shared" si="61"/>
        <v>149</v>
      </c>
      <c r="O177" s="918">
        <f t="shared" si="62"/>
        <v>0</v>
      </c>
      <c r="P177" s="191">
        <f t="shared" si="63"/>
        <v>0</v>
      </c>
      <c r="Q177" s="191">
        <f t="shared" si="64"/>
        <v>0</v>
      </c>
      <c r="R177" s="191">
        <f t="shared" si="65"/>
        <v>1</v>
      </c>
      <c r="S177" s="191">
        <f t="shared" si="66"/>
        <v>51</v>
      </c>
      <c r="T177" s="191">
        <f t="shared" si="67"/>
        <v>149</v>
      </c>
      <c r="U177" s="920">
        <v>0</v>
      </c>
      <c r="V177" s="893"/>
      <c r="W177" s="893"/>
      <c r="X177" s="893"/>
    </row>
    <row r="178" spans="1:24" ht="14.25" customHeight="1" x14ac:dyDescent="0.45">
      <c r="A178" s="157" t="s">
        <v>707</v>
      </c>
      <c r="B178" s="157" t="s">
        <v>675</v>
      </c>
      <c r="C178" s="503" t="s">
        <v>895</v>
      </c>
      <c r="D178" s="503" t="s">
        <v>892</v>
      </c>
      <c r="E178" s="157" t="s">
        <v>684</v>
      </c>
      <c r="F178" s="157" t="s">
        <v>893</v>
      </c>
      <c r="G178" s="157"/>
      <c r="H178" s="158">
        <v>51</v>
      </c>
      <c r="I178" s="160">
        <v>149</v>
      </c>
      <c r="J178" s="160"/>
      <c r="K178" s="190" t="s">
        <v>894</v>
      </c>
      <c r="L178" s="160">
        <v>1</v>
      </c>
      <c r="M178" s="158">
        <f t="shared" si="60"/>
        <v>51</v>
      </c>
      <c r="N178" s="158">
        <f t="shared" si="61"/>
        <v>149</v>
      </c>
      <c r="O178" s="918">
        <f t="shared" si="62"/>
        <v>0</v>
      </c>
      <c r="P178" s="191">
        <f t="shared" si="63"/>
        <v>0</v>
      </c>
      <c r="Q178" s="191">
        <f t="shared" si="64"/>
        <v>0</v>
      </c>
      <c r="R178" s="191">
        <f t="shared" si="65"/>
        <v>1</v>
      </c>
      <c r="S178" s="191">
        <f t="shared" si="66"/>
        <v>51</v>
      </c>
      <c r="T178" s="191">
        <f t="shared" si="67"/>
        <v>149</v>
      </c>
      <c r="U178" s="919">
        <v>0</v>
      </c>
      <c r="V178" s="893"/>
      <c r="W178" s="893"/>
      <c r="X178" s="893"/>
    </row>
    <row r="179" spans="1:24" ht="14.25" customHeight="1" x14ac:dyDescent="0.45">
      <c r="A179" s="157" t="s">
        <v>707</v>
      </c>
      <c r="B179" s="157" t="s">
        <v>675</v>
      </c>
      <c r="C179" s="503" t="s">
        <v>896</v>
      </c>
      <c r="D179" s="503" t="s">
        <v>892</v>
      </c>
      <c r="E179" s="157" t="s">
        <v>897</v>
      </c>
      <c r="F179" s="157" t="s">
        <v>893</v>
      </c>
      <c r="G179" s="157"/>
      <c r="H179" s="158">
        <v>51</v>
      </c>
      <c r="I179" s="160">
        <v>149</v>
      </c>
      <c r="J179" s="160"/>
      <c r="K179" s="190" t="s">
        <v>894</v>
      </c>
      <c r="L179" s="160">
        <v>1</v>
      </c>
      <c r="M179" s="158">
        <f t="shared" si="60"/>
        <v>51</v>
      </c>
      <c r="N179" s="158">
        <f t="shared" si="61"/>
        <v>149</v>
      </c>
      <c r="O179" s="918">
        <f t="shared" si="62"/>
        <v>0</v>
      </c>
      <c r="P179" s="191">
        <f t="shared" si="63"/>
        <v>0</v>
      </c>
      <c r="Q179" s="191">
        <f t="shared" si="64"/>
        <v>0</v>
      </c>
      <c r="R179" s="191">
        <f t="shared" si="65"/>
        <v>1</v>
      </c>
      <c r="S179" s="191">
        <f t="shared" si="66"/>
        <v>51</v>
      </c>
      <c r="T179" s="191">
        <f t="shared" si="67"/>
        <v>149</v>
      </c>
      <c r="U179" s="919">
        <v>0</v>
      </c>
      <c r="V179" s="893"/>
      <c r="W179" s="893"/>
      <c r="X179" s="893"/>
    </row>
    <row r="180" spans="1:24" ht="14.25" customHeight="1" x14ac:dyDescent="0.45">
      <c r="A180" s="157" t="s">
        <v>707</v>
      </c>
      <c r="B180" s="157" t="s">
        <v>675</v>
      </c>
      <c r="C180" s="503" t="s">
        <v>898</v>
      </c>
      <c r="D180" s="503" t="s">
        <v>899</v>
      </c>
      <c r="E180" s="157" t="s">
        <v>900</v>
      </c>
      <c r="F180" s="157" t="s">
        <v>901</v>
      </c>
      <c r="G180" s="157"/>
      <c r="H180" s="158">
        <v>106</v>
      </c>
      <c r="I180" s="160">
        <v>289</v>
      </c>
      <c r="J180" s="160"/>
      <c r="K180" s="190" t="s">
        <v>894</v>
      </c>
      <c r="L180" s="160">
        <v>1</v>
      </c>
      <c r="M180" s="158">
        <f t="shared" si="60"/>
        <v>106</v>
      </c>
      <c r="N180" s="158">
        <f t="shared" si="61"/>
        <v>289</v>
      </c>
      <c r="O180" s="918">
        <f t="shared" si="62"/>
        <v>0</v>
      </c>
      <c r="P180" s="191">
        <f t="shared" si="63"/>
        <v>0</v>
      </c>
      <c r="Q180" s="191">
        <f t="shared" si="64"/>
        <v>0</v>
      </c>
      <c r="R180" s="191">
        <f t="shared" si="65"/>
        <v>1</v>
      </c>
      <c r="S180" s="191">
        <f t="shared" si="66"/>
        <v>106</v>
      </c>
      <c r="T180" s="191">
        <f t="shared" si="67"/>
        <v>289</v>
      </c>
      <c r="U180" s="919">
        <v>0</v>
      </c>
      <c r="V180" s="893"/>
      <c r="W180" s="893"/>
      <c r="X180" s="893"/>
    </row>
    <row r="181" spans="1:24" ht="14.25" customHeight="1" x14ac:dyDescent="0.45">
      <c r="A181" s="157" t="s">
        <v>707</v>
      </c>
      <c r="B181" s="157" t="s">
        <v>675</v>
      </c>
      <c r="C181" s="503" t="s">
        <v>902</v>
      </c>
      <c r="D181" s="503" t="s">
        <v>721</v>
      </c>
      <c r="E181" s="157" t="s">
        <v>716</v>
      </c>
      <c r="F181" s="157" t="s">
        <v>903</v>
      </c>
      <c r="G181" s="157"/>
      <c r="H181" s="158">
        <v>199</v>
      </c>
      <c r="I181" s="160">
        <v>539</v>
      </c>
      <c r="J181" s="160"/>
      <c r="K181" s="190" t="s">
        <v>894</v>
      </c>
      <c r="L181" s="160">
        <v>2</v>
      </c>
      <c r="M181" s="158">
        <f t="shared" si="60"/>
        <v>398</v>
      </c>
      <c r="N181" s="158">
        <f t="shared" si="61"/>
        <v>1078</v>
      </c>
      <c r="O181" s="918">
        <f t="shared" si="62"/>
        <v>0</v>
      </c>
      <c r="P181" s="191">
        <f t="shared" si="63"/>
        <v>0</v>
      </c>
      <c r="Q181" s="191">
        <f t="shared" si="64"/>
        <v>0</v>
      </c>
      <c r="R181" s="191">
        <f t="shared" si="65"/>
        <v>2</v>
      </c>
      <c r="S181" s="191">
        <f t="shared" si="66"/>
        <v>398</v>
      </c>
      <c r="T181" s="191">
        <f t="shared" si="67"/>
        <v>1078</v>
      </c>
      <c r="U181" s="920">
        <v>0</v>
      </c>
      <c r="V181" s="893"/>
      <c r="W181" s="893"/>
      <c r="X181" s="893"/>
    </row>
    <row r="182" spans="1:24" ht="14.25" customHeight="1" x14ac:dyDescent="0.45">
      <c r="A182" s="157" t="s">
        <v>707</v>
      </c>
      <c r="B182" s="157" t="s">
        <v>675</v>
      </c>
      <c r="C182" s="503" t="s">
        <v>904</v>
      </c>
      <c r="D182" s="503" t="s">
        <v>742</v>
      </c>
      <c r="E182" s="157" t="s">
        <v>716</v>
      </c>
      <c r="F182" s="157" t="s">
        <v>905</v>
      </c>
      <c r="G182" s="157" t="s">
        <v>874</v>
      </c>
      <c r="H182" s="158">
        <v>113</v>
      </c>
      <c r="I182" s="160">
        <v>309</v>
      </c>
      <c r="J182" s="160"/>
      <c r="K182" s="190" t="s">
        <v>894</v>
      </c>
      <c r="L182" s="160">
        <v>1</v>
      </c>
      <c r="M182" s="158">
        <f t="shared" si="60"/>
        <v>113</v>
      </c>
      <c r="N182" s="158">
        <f t="shared" si="61"/>
        <v>309</v>
      </c>
      <c r="O182" s="918">
        <f t="shared" si="62"/>
        <v>0</v>
      </c>
      <c r="P182" s="191">
        <f t="shared" si="63"/>
        <v>0</v>
      </c>
      <c r="Q182" s="191">
        <f t="shared" si="64"/>
        <v>0</v>
      </c>
      <c r="R182" s="191">
        <f t="shared" si="65"/>
        <v>1</v>
      </c>
      <c r="S182" s="191">
        <f t="shared" si="66"/>
        <v>113</v>
      </c>
      <c r="T182" s="191">
        <f t="shared" si="67"/>
        <v>309</v>
      </c>
      <c r="U182" s="919">
        <v>0</v>
      </c>
      <c r="V182" s="893"/>
      <c r="W182" s="893"/>
      <c r="X182" s="893"/>
    </row>
    <row r="183" spans="1:24" ht="14.25" customHeight="1" x14ac:dyDescent="0.45">
      <c r="A183" s="157" t="s">
        <v>707</v>
      </c>
      <c r="B183" s="157" t="s">
        <v>675</v>
      </c>
      <c r="C183" s="917" t="s">
        <v>906</v>
      </c>
      <c r="D183" s="503" t="s">
        <v>742</v>
      </c>
      <c r="E183" s="157" t="s">
        <v>684</v>
      </c>
      <c r="F183" s="157" t="s">
        <v>905</v>
      </c>
      <c r="G183" s="157" t="s">
        <v>874</v>
      </c>
      <c r="H183" s="158">
        <v>113</v>
      </c>
      <c r="I183" s="160">
        <v>309</v>
      </c>
      <c r="J183" s="160"/>
      <c r="K183" s="190" t="s">
        <v>894</v>
      </c>
      <c r="L183" s="160">
        <v>1</v>
      </c>
      <c r="M183" s="158">
        <f t="shared" si="60"/>
        <v>113</v>
      </c>
      <c r="N183" s="158">
        <f t="shared" si="61"/>
        <v>309</v>
      </c>
      <c r="O183" s="918">
        <f t="shared" si="62"/>
        <v>0</v>
      </c>
      <c r="P183" s="191">
        <f t="shared" si="63"/>
        <v>0</v>
      </c>
      <c r="Q183" s="191">
        <f t="shared" si="64"/>
        <v>0</v>
      </c>
      <c r="R183" s="191">
        <f t="shared" si="65"/>
        <v>1</v>
      </c>
      <c r="S183" s="191">
        <f t="shared" si="66"/>
        <v>113</v>
      </c>
      <c r="T183" s="191">
        <f t="shared" si="67"/>
        <v>309</v>
      </c>
      <c r="U183" s="919">
        <v>0</v>
      </c>
      <c r="V183" s="893"/>
      <c r="W183" s="893"/>
      <c r="X183" s="893"/>
    </row>
    <row r="184" spans="1:24" ht="14.25" customHeight="1" x14ac:dyDescent="0.45">
      <c r="A184" s="157" t="s">
        <v>707</v>
      </c>
      <c r="B184" s="157" t="s">
        <v>675</v>
      </c>
      <c r="C184" s="503" t="s">
        <v>907</v>
      </c>
      <c r="D184" s="503" t="s">
        <v>908</v>
      </c>
      <c r="E184" s="157" t="s">
        <v>900</v>
      </c>
      <c r="F184" s="157" t="s">
        <v>909</v>
      </c>
      <c r="G184" s="157"/>
      <c r="H184" s="158">
        <v>196</v>
      </c>
      <c r="I184" s="160">
        <v>529</v>
      </c>
      <c r="J184" s="160"/>
      <c r="K184" s="190" t="s">
        <v>894</v>
      </c>
      <c r="L184" s="160">
        <v>2</v>
      </c>
      <c r="M184" s="158">
        <f t="shared" si="60"/>
        <v>392</v>
      </c>
      <c r="N184" s="158">
        <f t="shared" si="61"/>
        <v>1058</v>
      </c>
      <c r="O184" s="918">
        <f t="shared" si="62"/>
        <v>0</v>
      </c>
      <c r="P184" s="191">
        <f t="shared" si="63"/>
        <v>0</v>
      </c>
      <c r="Q184" s="191">
        <f t="shared" si="64"/>
        <v>0</v>
      </c>
      <c r="R184" s="191">
        <f t="shared" si="65"/>
        <v>2</v>
      </c>
      <c r="S184" s="191">
        <f t="shared" si="66"/>
        <v>392</v>
      </c>
      <c r="T184" s="191">
        <f t="shared" si="67"/>
        <v>1058</v>
      </c>
      <c r="U184" s="920">
        <v>0</v>
      </c>
      <c r="V184" s="893"/>
      <c r="W184" s="893"/>
      <c r="X184" s="893"/>
    </row>
    <row r="185" spans="1:24" ht="14.25" customHeight="1" x14ac:dyDescent="0.45">
      <c r="A185" s="157" t="s">
        <v>707</v>
      </c>
      <c r="B185" s="157" t="s">
        <v>675</v>
      </c>
      <c r="C185" s="503" t="s">
        <v>910</v>
      </c>
      <c r="D185" s="503" t="s">
        <v>911</v>
      </c>
      <c r="E185" s="157" t="s">
        <v>158</v>
      </c>
      <c r="F185" s="157" t="s">
        <v>912</v>
      </c>
      <c r="G185" s="157" t="s">
        <v>913</v>
      </c>
      <c r="H185" s="158">
        <v>163</v>
      </c>
      <c r="I185" s="160">
        <v>439</v>
      </c>
      <c r="J185" s="160"/>
      <c r="K185" s="190">
        <v>420</v>
      </c>
      <c r="L185" s="160">
        <v>1</v>
      </c>
      <c r="M185" s="158">
        <f t="shared" si="60"/>
        <v>163</v>
      </c>
      <c r="N185" s="158">
        <f t="shared" si="61"/>
        <v>439</v>
      </c>
      <c r="O185" s="918">
        <f t="shared" si="62"/>
        <v>0</v>
      </c>
      <c r="P185" s="191">
        <f t="shared" si="63"/>
        <v>0</v>
      </c>
      <c r="Q185" s="191">
        <f t="shared" si="64"/>
        <v>0</v>
      </c>
      <c r="R185" s="191">
        <f t="shared" si="65"/>
        <v>1</v>
      </c>
      <c r="S185" s="191">
        <f t="shared" si="66"/>
        <v>163</v>
      </c>
      <c r="T185" s="191">
        <f t="shared" si="67"/>
        <v>439</v>
      </c>
      <c r="U185" s="919">
        <v>0</v>
      </c>
      <c r="V185" s="893"/>
      <c r="W185" s="893"/>
      <c r="X185" s="893"/>
    </row>
    <row r="186" spans="1:24" ht="14.25" customHeight="1" x14ac:dyDescent="0.45">
      <c r="A186" s="157" t="s">
        <v>707</v>
      </c>
      <c r="B186" s="157" t="s">
        <v>675</v>
      </c>
      <c r="C186" s="917" t="s">
        <v>914</v>
      </c>
      <c r="D186" s="503" t="s">
        <v>915</v>
      </c>
      <c r="E186" s="157" t="s">
        <v>684</v>
      </c>
      <c r="F186" s="157" t="s">
        <v>916</v>
      </c>
      <c r="G186" s="157"/>
      <c r="H186" s="158">
        <v>231</v>
      </c>
      <c r="I186" s="160">
        <v>619</v>
      </c>
      <c r="J186" s="160"/>
      <c r="K186" s="190">
        <v>595</v>
      </c>
      <c r="L186" s="160">
        <v>2</v>
      </c>
      <c r="M186" s="158">
        <f t="shared" si="60"/>
        <v>462</v>
      </c>
      <c r="N186" s="158">
        <f t="shared" si="61"/>
        <v>1238</v>
      </c>
      <c r="O186" s="918">
        <f t="shared" si="62"/>
        <v>1</v>
      </c>
      <c r="P186" s="191">
        <f t="shared" si="63"/>
        <v>231</v>
      </c>
      <c r="Q186" s="191">
        <f t="shared" si="64"/>
        <v>619</v>
      </c>
      <c r="R186" s="191">
        <f t="shared" si="65"/>
        <v>1</v>
      </c>
      <c r="S186" s="191">
        <f t="shared" si="66"/>
        <v>231</v>
      </c>
      <c r="T186" s="191">
        <f t="shared" si="67"/>
        <v>619</v>
      </c>
      <c r="U186" s="920">
        <v>1</v>
      </c>
      <c r="V186" s="893"/>
      <c r="W186" s="893"/>
      <c r="X186" s="893"/>
    </row>
    <row r="187" spans="1:24" ht="14.25" customHeight="1" x14ac:dyDescent="0.45">
      <c r="A187" s="157" t="s">
        <v>707</v>
      </c>
      <c r="B187" s="157" t="s">
        <v>675</v>
      </c>
      <c r="C187" s="503" t="s">
        <v>917</v>
      </c>
      <c r="D187" s="503" t="s">
        <v>918</v>
      </c>
      <c r="E187" s="157" t="s">
        <v>716</v>
      </c>
      <c r="F187" s="157" t="s">
        <v>919</v>
      </c>
      <c r="G187" s="157"/>
      <c r="H187" s="158">
        <v>122</v>
      </c>
      <c r="I187" s="160">
        <v>329</v>
      </c>
      <c r="J187" s="160"/>
      <c r="K187" s="190" t="s">
        <v>894</v>
      </c>
      <c r="L187" s="160">
        <v>1</v>
      </c>
      <c r="M187" s="158">
        <f t="shared" si="60"/>
        <v>122</v>
      </c>
      <c r="N187" s="158">
        <f t="shared" si="61"/>
        <v>329</v>
      </c>
      <c r="O187" s="918">
        <f t="shared" si="62"/>
        <v>0</v>
      </c>
      <c r="P187" s="191">
        <f t="shared" si="63"/>
        <v>0</v>
      </c>
      <c r="Q187" s="191">
        <f t="shared" si="64"/>
        <v>0</v>
      </c>
      <c r="R187" s="191">
        <f t="shared" si="65"/>
        <v>1</v>
      </c>
      <c r="S187" s="191">
        <f t="shared" si="66"/>
        <v>122</v>
      </c>
      <c r="T187" s="191">
        <f t="shared" si="67"/>
        <v>329</v>
      </c>
      <c r="U187" s="919">
        <v>0</v>
      </c>
      <c r="V187" s="893"/>
      <c r="W187" s="893"/>
      <c r="X187" s="893"/>
    </row>
    <row r="188" spans="1:24" ht="14.25" customHeight="1" x14ac:dyDescent="0.45">
      <c r="A188" s="157" t="s">
        <v>707</v>
      </c>
      <c r="B188" s="157" t="s">
        <v>675</v>
      </c>
      <c r="C188" s="503" t="s">
        <v>920</v>
      </c>
      <c r="D188" s="503" t="s">
        <v>918</v>
      </c>
      <c r="E188" s="157" t="s">
        <v>684</v>
      </c>
      <c r="F188" s="157" t="s">
        <v>919</v>
      </c>
      <c r="G188" s="157"/>
      <c r="H188" s="158">
        <v>122</v>
      </c>
      <c r="I188" s="160">
        <v>329</v>
      </c>
      <c r="J188" s="160"/>
      <c r="K188" s="190" t="s">
        <v>894</v>
      </c>
      <c r="L188" s="160">
        <v>1</v>
      </c>
      <c r="M188" s="158">
        <f t="shared" si="60"/>
        <v>122</v>
      </c>
      <c r="N188" s="158">
        <f t="shared" si="61"/>
        <v>329</v>
      </c>
      <c r="O188" s="918">
        <f t="shared" si="62"/>
        <v>0</v>
      </c>
      <c r="P188" s="191">
        <f t="shared" si="63"/>
        <v>0</v>
      </c>
      <c r="Q188" s="191">
        <f t="shared" si="64"/>
        <v>0</v>
      </c>
      <c r="R188" s="191">
        <f t="shared" si="65"/>
        <v>1</v>
      </c>
      <c r="S188" s="191">
        <f t="shared" si="66"/>
        <v>122</v>
      </c>
      <c r="T188" s="191">
        <f t="shared" si="67"/>
        <v>329</v>
      </c>
      <c r="U188" s="919">
        <v>0</v>
      </c>
      <c r="V188" s="893"/>
      <c r="W188" s="893"/>
      <c r="X188" s="893"/>
    </row>
    <row r="189" spans="1:24" ht="14.25" customHeight="1" x14ac:dyDescent="0.45">
      <c r="A189" s="157" t="s">
        <v>707</v>
      </c>
      <c r="B189" s="157" t="s">
        <v>675</v>
      </c>
      <c r="C189" s="503" t="s">
        <v>921</v>
      </c>
      <c r="D189" s="503" t="s">
        <v>841</v>
      </c>
      <c r="E189" s="157" t="s">
        <v>716</v>
      </c>
      <c r="F189" s="157" t="s">
        <v>922</v>
      </c>
      <c r="G189" s="157"/>
      <c r="H189" s="158">
        <v>142</v>
      </c>
      <c r="I189" s="160">
        <v>389</v>
      </c>
      <c r="J189" s="160"/>
      <c r="K189" s="190">
        <v>370</v>
      </c>
      <c r="L189" s="160">
        <v>1</v>
      </c>
      <c r="M189" s="158">
        <f t="shared" si="60"/>
        <v>142</v>
      </c>
      <c r="N189" s="158">
        <f t="shared" si="61"/>
        <v>389</v>
      </c>
      <c r="O189" s="918">
        <f t="shared" si="62"/>
        <v>0</v>
      </c>
      <c r="P189" s="191">
        <f t="shared" si="63"/>
        <v>0</v>
      </c>
      <c r="Q189" s="191">
        <f t="shared" si="64"/>
        <v>0</v>
      </c>
      <c r="R189" s="191">
        <f t="shared" si="65"/>
        <v>1</v>
      </c>
      <c r="S189" s="191">
        <f t="shared" si="66"/>
        <v>142</v>
      </c>
      <c r="T189" s="191">
        <f t="shared" si="67"/>
        <v>389</v>
      </c>
      <c r="U189" s="919">
        <v>0</v>
      </c>
      <c r="V189" s="893"/>
      <c r="W189" s="893"/>
      <c r="X189" s="893"/>
    </row>
    <row r="190" spans="1:24" ht="14.25" customHeight="1" x14ac:dyDescent="0.45">
      <c r="A190" s="157" t="s">
        <v>707</v>
      </c>
      <c r="B190" s="157" t="s">
        <v>675</v>
      </c>
      <c r="C190" s="503" t="s">
        <v>923</v>
      </c>
      <c r="D190" s="503" t="s">
        <v>841</v>
      </c>
      <c r="E190" s="157" t="s">
        <v>684</v>
      </c>
      <c r="F190" s="157" t="s">
        <v>922</v>
      </c>
      <c r="G190" s="157"/>
      <c r="H190" s="158">
        <v>142</v>
      </c>
      <c r="I190" s="160">
        <v>389</v>
      </c>
      <c r="J190" s="160"/>
      <c r="K190" s="190">
        <v>370</v>
      </c>
      <c r="L190" s="160">
        <v>2</v>
      </c>
      <c r="M190" s="158">
        <f t="shared" si="60"/>
        <v>284</v>
      </c>
      <c r="N190" s="158">
        <f t="shared" si="61"/>
        <v>778</v>
      </c>
      <c r="O190" s="918">
        <f t="shared" si="62"/>
        <v>0</v>
      </c>
      <c r="P190" s="191">
        <f t="shared" si="63"/>
        <v>0</v>
      </c>
      <c r="Q190" s="191">
        <f t="shared" si="64"/>
        <v>0</v>
      </c>
      <c r="R190" s="191">
        <f t="shared" si="65"/>
        <v>2</v>
      </c>
      <c r="S190" s="191">
        <f t="shared" si="66"/>
        <v>284</v>
      </c>
      <c r="T190" s="191">
        <f t="shared" si="67"/>
        <v>778</v>
      </c>
      <c r="U190" s="920">
        <v>0</v>
      </c>
      <c r="V190" s="893"/>
      <c r="W190" s="893"/>
      <c r="X190" s="893"/>
    </row>
    <row r="191" spans="1:24" ht="14.25" customHeight="1" x14ac:dyDescent="0.45">
      <c r="A191" s="157" t="s">
        <v>707</v>
      </c>
      <c r="B191" s="157" t="s">
        <v>675</v>
      </c>
      <c r="C191" s="503" t="s">
        <v>924</v>
      </c>
      <c r="D191" s="503" t="s">
        <v>908</v>
      </c>
      <c r="E191" s="157" t="s">
        <v>158</v>
      </c>
      <c r="F191" s="157" t="s">
        <v>925</v>
      </c>
      <c r="G191" s="157"/>
      <c r="H191" s="158">
        <v>199</v>
      </c>
      <c r="I191" s="160">
        <v>539</v>
      </c>
      <c r="J191" s="160"/>
      <c r="K191" s="190" t="s">
        <v>894</v>
      </c>
      <c r="L191" s="160">
        <v>1</v>
      </c>
      <c r="M191" s="158">
        <f t="shared" si="60"/>
        <v>199</v>
      </c>
      <c r="N191" s="158">
        <f t="shared" si="61"/>
        <v>539</v>
      </c>
      <c r="O191" s="918">
        <f t="shared" si="62"/>
        <v>0</v>
      </c>
      <c r="P191" s="191">
        <f t="shared" si="63"/>
        <v>0</v>
      </c>
      <c r="Q191" s="191">
        <f t="shared" si="64"/>
        <v>0</v>
      </c>
      <c r="R191" s="191">
        <f t="shared" si="65"/>
        <v>1</v>
      </c>
      <c r="S191" s="191">
        <f t="shared" si="66"/>
        <v>199</v>
      </c>
      <c r="T191" s="191">
        <f t="shared" si="67"/>
        <v>539</v>
      </c>
      <c r="U191" s="919">
        <v>0</v>
      </c>
      <c r="V191" s="893"/>
      <c r="W191" s="893"/>
      <c r="X191" s="893"/>
    </row>
    <row r="192" spans="1:24" ht="14.25" customHeight="1" x14ac:dyDescent="0.45">
      <c r="A192" s="157" t="s">
        <v>707</v>
      </c>
      <c r="B192" s="157" t="s">
        <v>675</v>
      </c>
      <c r="C192" s="503" t="s">
        <v>926</v>
      </c>
      <c r="D192" s="503" t="s">
        <v>908</v>
      </c>
      <c r="E192" s="157" t="s">
        <v>716</v>
      </c>
      <c r="F192" s="157" t="s">
        <v>925</v>
      </c>
      <c r="G192" s="157"/>
      <c r="H192" s="158">
        <v>199</v>
      </c>
      <c r="I192" s="160">
        <v>539</v>
      </c>
      <c r="J192" s="160"/>
      <c r="K192" s="190" t="s">
        <v>894</v>
      </c>
      <c r="L192" s="160">
        <v>2</v>
      </c>
      <c r="M192" s="158">
        <f t="shared" si="60"/>
        <v>398</v>
      </c>
      <c r="N192" s="158">
        <f t="shared" si="61"/>
        <v>1078</v>
      </c>
      <c r="O192" s="918">
        <f t="shared" si="62"/>
        <v>1</v>
      </c>
      <c r="P192" s="191">
        <f t="shared" si="63"/>
        <v>199</v>
      </c>
      <c r="Q192" s="191">
        <f t="shared" si="64"/>
        <v>539</v>
      </c>
      <c r="R192" s="191">
        <f t="shared" si="65"/>
        <v>1</v>
      </c>
      <c r="S192" s="191">
        <f t="shared" si="66"/>
        <v>199</v>
      </c>
      <c r="T192" s="191">
        <f t="shared" si="67"/>
        <v>539</v>
      </c>
      <c r="U192" s="920">
        <v>1</v>
      </c>
      <c r="V192" s="893"/>
      <c r="W192" s="893"/>
      <c r="X192" s="893"/>
    </row>
    <row r="193" spans="1:24" ht="14.25" customHeight="1" x14ac:dyDescent="0.45">
      <c r="A193" s="157" t="s">
        <v>707</v>
      </c>
      <c r="B193" s="157" t="s">
        <v>675</v>
      </c>
      <c r="C193" s="503" t="s">
        <v>927</v>
      </c>
      <c r="D193" s="503" t="s">
        <v>928</v>
      </c>
      <c r="E193" s="157" t="s">
        <v>158</v>
      </c>
      <c r="F193" s="157"/>
      <c r="G193" s="157"/>
      <c r="H193" s="158">
        <v>66</v>
      </c>
      <c r="I193" s="160">
        <v>179</v>
      </c>
      <c r="J193" s="160"/>
      <c r="K193" s="190"/>
      <c r="L193" s="160">
        <v>1</v>
      </c>
      <c r="M193" s="158">
        <f t="shared" si="60"/>
        <v>66</v>
      </c>
      <c r="N193" s="158">
        <f t="shared" si="61"/>
        <v>179</v>
      </c>
      <c r="O193" s="918">
        <f t="shared" si="62"/>
        <v>0</v>
      </c>
      <c r="P193" s="191">
        <f t="shared" si="63"/>
        <v>0</v>
      </c>
      <c r="Q193" s="191">
        <f t="shared" si="64"/>
        <v>0</v>
      </c>
      <c r="R193" s="191">
        <f t="shared" si="65"/>
        <v>1</v>
      </c>
      <c r="S193" s="191">
        <f t="shared" si="66"/>
        <v>66</v>
      </c>
      <c r="T193" s="191">
        <f t="shared" si="67"/>
        <v>179</v>
      </c>
      <c r="U193" s="919">
        <v>0</v>
      </c>
      <c r="V193" s="893"/>
      <c r="W193" s="893"/>
      <c r="X193" s="893"/>
    </row>
    <row r="194" spans="1:24" ht="14.25" customHeight="1" x14ac:dyDescent="0.45">
      <c r="A194" s="157" t="s">
        <v>707</v>
      </c>
      <c r="B194" s="157" t="s">
        <v>675</v>
      </c>
      <c r="C194" s="503" t="s">
        <v>929</v>
      </c>
      <c r="D194" s="503" t="s">
        <v>928</v>
      </c>
      <c r="E194" s="157" t="s">
        <v>716</v>
      </c>
      <c r="F194" s="157"/>
      <c r="G194" s="157"/>
      <c r="H194" s="158">
        <v>66</v>
      </c>
      <c r="I194" s="160">
        <v>179</v>
      </c>
      <c r="J194" s="160"/>
      <c r="K194" s="190"/>
      <c r="L194" s="160">
        <v>1</v>
      </c>
      <c r="M194" s="158">
        <f t="shared" si="60"/>
        <v>66</v>
      </c>
      <c r="N194" s="158">
        <f t="shared" si="61"/>
        <v>179</v>
      </c>
      <c r="O194" s="918">
        <f t="shared" si="62"/>
        <v>0</v>
      </c>
      <c r="P194" s="191">
        <f t="shared" si="63"/>
        <v>0</v>
      </c>
      <c r="Q194" s="191">
        <f t="shared" si="64"/>
        <v>0</v>
      </c>
      <c r="R194" s="191">
        <f t="shared" si="65"/>
        <v>1</v>
      </c>
      <c r="S194" s="191">
        <f t="shared" si="66"/>
        <v>66</v>
      </c>
      <c r="T194" s="191">
        <f t="shared" si="67"/>
        <v>179</v>
      </c>
      <c r="U194" s="919">
        <v>0</v>
      </c>
      <c r="V194" s="893"/>
      <c r="W194" s="893"/>
      <c r="X194" s="893"/>
    </row>
    <row r="195" spans="1:24" ht="14.25" customHeight="1" x14ac:dyDescent="0.45">
      <c r="A195" s="157" t="s">
        <v>707</v>
      </c>
      <c r="B195" s="157" t="s">
        <v>675</v>
      </c>
      <c r="C195" s="503" t="s">
        <v>930</v>
      </c>
      <c r="D195" s="503" t="s">
        <v>928</v>
      </c>
      <c r="E195" s="157" t="s">
        <v>684</v>
      </c>
      <c r="F195" s="157"/>
      <c r="G195" s="157"/>
      <c r="H195" s="158">
        <v>66</v>
      </c>
      <c r="I195" s="160">
        <v>179</v>
      </c>
      <c r="J195" s="160"/>
      <c r="K195" s="190"/>
      <c r="L195" s="160">
        <v>2</v>
      </c>
      <c r="M195" s="158">
        <f t="shared" si="60"/>
        <v>132</v>
      </c>
      <c r="N195" s="158">
        <f t="shared" si="61"/>
        <v>358</v>
      </c>
      <c r="O195" s="918">
        <f t="shared" si="62"/>
        <v>0</v>
      </c>
      <c r="P195" s="191">
        <f t="shared" si="63"/>
        <v>0</v>
      </c>
      <c r="Q195" s="191">
        <f t="shared" si="64"/>
        <v>0</v>
      </c>
      <c r="R195" s="191">
        <f t="shared" si="65"/>
        <v>2</v>
      </c>
      <c r="S195" s="191">
        <f t="shared" si="66"/>
        <v>132</v>
      </c>
      <c r="T195" s="191">
        <f t="shared" si="67"/>
        <v>358</v>
      </c>
      <c r="U195" s="920">
        <v>0</v>
      </c>
      <c r="V195" s="893"/>
      <c r="W195" s="893"/>
      <c r="X195" s="893"/>
    </row>
    <row r="196" spans="1:24" ht="14.25" customHeight="1" x14ac:dyDescent="0.45">
      <c r="A196" s="157" t="s">
        <v>707</v>
      </c>
      <c r="B196" s="157" t="s">
        <v>675</v>
      </c>
      <c r="C196" s="503" t="s">
        <v>931</v>
      </c>
      <c r="D196" s="503" t="s">
        <v>928</v>
      </c>
      <c r="E196" s="157" t="s">
        <v>716</v>
      </c>
      <c r="F196" s="157"/>
      <c r="G196" s="157"/>
      <c r="H196" s="158">
        <v>66</v>
      </c>
      <c r="I196" s="160">
        <v>179</v>
      </c>
      <c r="J196" s="160"/>
      <c r="K196" s="190"/>
      <c r="L196" s="160">
        <v>2</v>
      </c>
      <c r="M196" s="158">
        <f t="shared" si="60"/>
        <v>132</v>
      </c>
      <c r="N196" s="158">
        <f t="shared" si="61"/>
        <v>358</v>
      </c>
      <c r="O196" s="918">
        <f t="shared" si="62"/>
        <v>1</v>
      </c>
      <c r="P196" s="191">
        <f t="shared" si="63"/>
        <v>66</v>
      </c>
      <c r="Q196" s="191">
        <f t="shared" si="64"/>
        <v>179</v>
      </c>
      <c r="R196" s="191">
        <f t="shared" si="65"/>
        <v>1</v>
      </c>
      <c r="S196" s="191">
        <f t="shared" si="66"/>
        <v>66</v>
      </c>
      <c r="T196" s="191">
        <f t="shared" si="67"/>
        <v>179</v>
      </c>
      <c r="U196" s="920">
        <v>1</v>
      </c>
      <c r="V196" s="893"/>
      <c r="W196" s="893"/>
      <c r="X196" s="893"/>
    </row>
    <row r="197" spans="1:24" ht="14.25" customHeight="1" x14ac:dyDescent="0.45">
      <c r="A197" s="157" t="s">
        <v>707</v>
      </c>
      <c r="B197" s="157" t="s">
        <v>675</v>
      </c>
      <c r="C197" s="503"/>
      <c r="D197" s="503"/>
      <c r="E197" s="157"/>
      <c r="F197" s="157"/>
      <c r="G197" s="157"/>
      <c r="H197" s="158"/>
      <c r="I197" s="160"/>
      <c r="J197" s="160"/>
      <c r="K197" s="190"/>
      <c r="L197" s="160"/>
      <c r="M197" s="158">
        <f t="shared" si="60"/>
        <v>0</v>
      </c>
      <c r="N197" s="158">
        <f t="shared" si="61"/>
        <v>0</v>
      </c>
      <c r="O197" s="918">
        <f t="shared" si="62"/>
        <v>0</v>
      </c>
      <c r="P197" s="191">
        <f t="shared" si="63"/>
        <v>0</v>
      </c>
      <c r="Q197" s="191">
        <f t="shared" si="64"/>
        <v>0</v>
      </c>
      <c r="R197" s="191">
        <f t="shared" si="65"/>
        <v>0</v>
      </c>
      <c r="S197" s="191">
        <f t="shared" si="66"/>
        <v>0</v>
      </c>
      <c r="T197" s="191">
        <f t="shared" si="67"/>
        <v>0</v>
      </c>
      <c r="U197" s="919"/>
      <c r="V197" s="893"/>
      <c r="W197" s="893"/>
      <c r="X197" s="893"/>
    </row>
    <row r="198" spans="1:24" ht="14.25" customHeight="1" x14ac:dyDescent="0.45">
      <c r="A198" s="157" t="s">
        <v>707</v>
      </c>
      <c r="B198" s="157" t="s">
        <v>675</v>
      </c>
      <c r="C198" s="157"/>
      <c r="D198" s="157"/>
      <c r="E198" s="157"/>
      <c r="F198" s="157"/>
      <c r="G198" s="157"/>
      <c r="H198" s="158"/>
      <c r="I198" s="160"/>
      <c r="J198" s="160"/>
      <c r="K198" s="190"/>
      <c r="L198" s="160"/>
      <c r="M198" s="158">
        <f t="shared" si="60"/>
        <v>0</v>
      </c>
      <c r="N198" s="158">
        <f t="shared" si="61"/>
        <v>0</v>
      </c>
      <c r="O198" s="918">
        <f t="shared" si="62"/>
        <v>0</v>
      </c>
      <c r="P198" s="191">
        <f t="shared" si="63"/>
        <v>0</v>
      </c>
      <c r="Q198" s="191">
        <f t="shared" si="64"/>
        <v>0</v>
      </c>
      <c r="R198" s="191">
        <f t="shared" si="65"/>
        <v>0</v>
      </c>
      <c r="S198" s="191">
        <f t="shared" si="66"/>
        <v>0</v>
      </c>
      <c r="T198" s="191">
        <f t="shared" si="67"/>
        <v>0</v>
      </c>
      <c r="U198" s="191"/>
      <c r="V198" s="893"/>
      <c r="W198" s="893"/>
      <c r="X198" s="893"/>
    </row>
    <row r="199" spans="1:24" ht="14.25" customHeight="1" x14ac:dyDescent="0.45">
      <c r="A199" s="157" t="s">
        <v>707</v>
      </c>
      <c r="B199" s="157" t="s">
        <v>675</v>
      </c>
      <c r="C199" s="157"/>
      <c r="D199" s="157"/>
      <c r="E199" s="157"/>
      <c r="F199" s="157"/>
      <c r="G199" s="157"/>
      <c r="H199" s="158"/>
      <c r="I199" s="160"/>
      <c r="J199" s="160"/>
      <c r="K199" s="190"/>
      <c r="L199" s="160"/>
      <c r="M199" s="158">
        <f t="shared" si="60"/>
        <v>0</v>
      </c>
      <c r="N199" s="158">
        <f t="shared" si="61"/>
        <v>0</v>
      </c>
      <c r="O199" s="158">
        <f t="shared" si="62"/>
        <v>0</v>
      </c>
      <c r="P199" s="191">
        <f t="shared" si="63"/>
        <v>0</v>
      </c>
      <c r="Q199" s="191">
        <f t="shared" si="64"/>
        <v>0</v>
      </c>
      <c r="R199" s="191">
        <f t="shared" si="65"/>
        <v>0</v>
      </c>
      <c r="S199" s="191">
        <f t="shared" si="66"/>
        <v>0</v>
      </c>
      <c r="T199" s="191">
        <f t="shared" si="67"/>
        <v>0</v>
      </c>
      <c r="U199" s="191"/>
    </row>
    <row r="200" spans="1:24" ht="14.25" customHeight="1" x14ac:dyDescent="0.45">
      <c r="A200" s="157" t="s">
        <v>707</v>
      </c>
      <c r="B200" s="157" t="s">
        <v>675</v>
      </c>
      <c r="C200" s="157"/>
      <c r="D200" s="157"/>
      <c r="E200" s="157"/>
      <c r="F200" s="157"/>
      <c r="G200" s="157"/>
      <c r="H200" s="158"/>
      <c r="I200" s="160"/>
      <c r="J200" s="160"/>
      <c r="K200" s="190"/>
      <c r="L200" s="160"/>
      <c r="M200" s="158">
        <f t="shared" si="60"/>
        <v>0</v>
      </c>
      <c r="N200" s="158">
        <f t="shared" si="61"/>
        <v>0</v>
      </c>
      <c r="O200" s="158">
        <f t="shared" si="62"/>
        <v>0</v>
      </c>
      <c r="P200" s="191">
        <f t="shared" si="63"/>
        <v>0</v>
      </c>
      <c r="Q200" s="191">
        <f t="shared" si="64"/>
        <v>0</v>
      </c>
      <c r="R200" s="191">
        <f t="shared" si="65"/>
        <v>0</v>
      </c>
      <c r="S200" s="191">
        <f t="shared" si="66"/>
        <v>0</v>
      </c>
      <c r="T200" s="191">
        <f t="shared" si="67"/>
        <v>0</v>
      </c>
      <c r="U200" s="191"/>
    </row>
    <row r="201" spans="1:24" ht="14.25" customHeight="1" x14ac:dyDescent="0.45">
      <c r="A201" s="157" t="s">
        <v>707</v>
      </c>
      <c r="B201" s="157" t="s">
        <v>675</v>
      </c>
      <c r="C201" s="157"/>
      <c r="D201" s="157"/>
      <c r="E201" s="157"/>
      <c r="F201" s="157"/>
      <c r="G201" s="157"/>
      <c r="H201" s="158"/>
      <c r="I201" s="160"/>
      <c r="J201" s="160"/>
      <c r="K201" s="190"/>
      <c r="L201" s="160"/>
      <c r="M201" s="158">
        <f t="shared" si="60"/>
        <v>0</v>
      </c>
      <c r="N201" s="158">
        <f t="shared" si="61"/>
        <v>0</v>
      </c>
      <c r="O201" s="158">
        <f t="shared" si="62"/>
        <v>0</v>
      </c>
      <c r="P201" s="191">
        <f t="shared" si="63"/>
        <v>0</v>
      </c>
      <c r="Q201" s="191">
        <f t="shared" si="64"/>
        <v>0</v>
      </c>
      <c r="R201" s="191">
        <f t="shared" si="65"/>
        <v>0</v>
      </c>
      <c r="S201" s="191">
        <f t="shared" si="66"/>
        <v>0</v>
      </c>
      <c r="T201" s="191">
        <f t="shared" si="67"/>
        <v>0</v>
      </c>
      <c r="U201" s="191"/>
    </row>
    <row r="202" spans="1:24" ht="14.25" customHeight="1" x14ac:dyDescent="0.45">
      <c r="A202" s="157" t="s">
        <v>707</v>
      </c>
      <c r="B202" s="157" t="s">
        <v>675</v>
      </c>
      <c r="C202" s="157"/>
      <c r="D202" s="157"/>
      <c r="E202" s="157"/>
      <c r="F202" s="157"/>
      <c r="G202" s="157"/>
      <c r="H202" s="158"/>
      <c r="I202" s="160"/>
      <c r="J202" s="160"/>
      <c r="K202" s="190"/>
      <c r="L202" s="160"/>
      <c r="M202" s="158"/>
      <c r="N202" s="158"/>
      <c r="O202" s="158"/>
      <c r="P202" s="191"/>
      <c r="Q202" s="191"/>
      <c r="R202" s="191"/>
      <c r="S202" s="191"/>
      <c r="T202" s="191"/>
      <c r="U202" s="191"/>
    </row>
    <row r="203" spans="1:24" ht="14.25" customHeight="1" x14ac:dyDescent="0.45">
      <c r="A203" s="36"/>
      <c r="B203" s="36"/>
      <c r="C203" s="36"/>
      <c r="D203" s="36"/>
      <c r="E203" s="36"/>
      <c r="F203" s="36"/>
      <c r="G203" s="36"/>
      <c r="H203" s="38"/>
      <c r="I203" s="41"/>
      <c r="J203" s="41"/>
      <c r="K203" s="41"/>
      <c r="L203" s="41"/>
      <c r="M203" s="38"/>
      <c r="N203" s="38"/>
      <c r="O203" s="38"/>
      <c r="P203" s="139"/>
      <c r="Q203" s="139"/>
      <c r="R203" s="139"/>
      <c r="S203" s="139"/>
      <c r="T203" s="139"/>
      <c r="U203" s="139"/>
    </row>
    <row r="204" spans="1:24" ht="14.25" customHeight="1" x14ac:dyDescent="0.45">
      <c r="A204" s="36"/>
      <c r="B204" s="36"/>
      <c r="C204" s="36"/>
      <c r="D204" s="36"/>
      <c r="E204" s="36"/>
      <c r="F204" s="36"/>
      <c r="G204" s="36"/>
      <c r="H204" s="38"/>
      <c r="I204" s="41"/>
      <c r="J204" s="41"/>
      <c r="K204" s="41"/>
      <c r="L204" s="179">
        <f t="shared" ref="L204:T204" si="68">SUM(L174:L201)</f>
        <v>31</v>
      </c>
      <c r="M204" s="179">
        <f t="shared" si="68"/>
        <v>4107</v>
      </c>
      <c r="N204" s="179">
        <f t="shared" si="68"/>
        <v>11159</v>
      </c>
      <c r="O204" s="712">
        <f t="shared" si="68"/>
        <v>3</v>
      </c>
      <c r="P204" s="712">
        <f t="shared" si="68"/>
        <v>496</v>
      </c>
      <c r="Q204" s="179">
        <f t="shared" si="68"/>
        <v>1337</v>
      </c>
      <c r="R204" s="179">
        <f t="shared" si="68"/>
        <v>28</v>
      </c>
      <c r="S204" s="179">
        <f t="shared" si="68"/>
        <v>3611</v>
      </c>
      <c r="T204" s="179">
        <f t="shared" si="68"/>
        <v>9822</v>
      </c>
      <c r="U204" s="139"/>
    </row>
    <row r="205" spans="1:24" ht="14.25" customHeight="1" x14ac:dyDescent="0.45">
      <c r="A205" s="36"/>
      <c r="B205" s="36"/>
      <c r="C205" s="36"/>
      <c r="D205" s="36"/>
      <c r="E205" s="36"/>
      <c r="F205" s="36"/>
      <c r="G205" s="36"/>
      <c r="H205" s="38"/>
      <c r="I205" s="41"/>
      <c r="J205" s="41" t="s">
        <v>323</v>
      </c>
      <c r="K205" s="41"/>
      <c r="L205" s="73">
        <f t="shared" ref="L205:N205" si="69">O204+R204</f>
        <v>31</v>
      </c>
      <c r="M205" s="72">
        <f t="shared" si="69"/>
        <v>4107</v>
      </c>
      <c r="N205" s="72">
        <f t="shared" si="69"/>
        <v>11159</v>
      </c>
      <c r="O205" s="38"/>
      <c r="P205" s="139"/>
      <c r="Q205" s="139"/>
      <c r="R205" s="139"/>
      <c r="S205" s="139"/>
      <c r="T205" s="139"/>
      <c r="U205" s="139"/>
    </row>
    <row r="206" spans="1:24" ht="14.25" customHeight="1" x14ac:dyDescent="0.45">
      <c r="A206" s="36"/>
      <c r="B206" s="36"/>
      <c r="C206" s="36"/>
      <c r="D206" s="36"/>
      <c r="E206" s="36"/>
      <c r="F206" s="36"/>
      <c r="G206" s="36"/>
      <c r="H206" s="38"/>
      <c r="I206" s="41"/>
      <c r="J206" s="38" t="s">
        <v>324</v>
      </c>
      <c r="K206" s="38"/>
      <c r="L206" s="41"/>
      <c r="M206" s="76">
        <f>M204/L204</f>
        <v>132.48387096774192</v>
      </c>
      <c r="N206" s="38"/>
      <c r="O206" s="38"/>
      <c r="P206" s="75">
        <f>P204/M204</f>
        <v>0.12076941806671536</v>
      </c>
      <c r="Q206" s="38"/>
      <c r="R206" s="38"/>
      <c r="S206" s="75">
        <f>S204/M204</f>
        <v>0.87923058193328463</v>
      </c>
      <c r="T206" s="38"/>
      <c r="U206" s="38"/>
    </row>
    <row r="207" spans="1:24" ht="14.25" customHeight="1" x14ac:dyDescent="0.45">
      <c r="A207" s="36"/>
      <c r="B207" s="36"/>
      <c r="C207" s="36"/>
      <c r="D207" s="36"/>
      <c r="E207" s="36"/>
      <c r="F207" s="36"/>
      <c r="G207" s="36"/>
      <c r="H207" s="38"/>
      <c r="I207" s="41"/>
      <c r="J207" s="38" t="s">
        <v>325</v>
      </c>
      <c r="K207" s="38"/>
      <c r="L207" s="41"/>
      <c r="M207" s="41"/>
      <c r="N207" s="41"/>
      <c r="O207" s="41"/>
      <c r="P207" s="41"/>
      <c r="Q207" s="41"/>
      <c r="R207" s="41"/>
      <c r="S207" s="41"/>
      <c r="T207" s="181">
        <f>T204/S204</f>
        <v>2.7200221545278316</v>
      </c>
      <c r="U207" s="38"/>
    </row>
    <row r="208" spans="1:24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</sheetData>
  <mergeCells count="12">
    <mergeCell ref="P1:Q1"/>
    <mergeCell ref="S1:T1"/>
    <mergeCell ref="P51:Q51"/>
    <mergeCell ref="S51:T51"/>
    <mergeCell ref="P79:Q79"/>
    <mergeCell ref="S79:T79"/>
    <mergeCell ref="P109:Q109"/>
    <mergeCell ref="P141:Q141"/>
    <mergeCell ref="S141:T141"/>
    <mergeCell ref="P173:Q173"/>
    <mergeCell ref="S173:T173"/>
    <mergeCell ref="S109:T109"/>
  </mergeCells>
  <pageMargins left="0.23622047244094491" right="0.23622047244094491" top="0.74803149606299213" bottom="0.74803149606299213" header="0" footer="0"/>
  <pageSetup paperSize="9" orientation="landscape" r:id="rId1"/>
  <headerFooter>
    <oddFooter>&amp;Rpage &amp;P sur</oddFooter>
  </headerFooter>
  <rowBreaks count="1" manualBreakCount="1">
    <brk id="5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AO942"/>
  <sheetViews>
    <sheetView zoomScale="70" zoomScaleNormal="70" workbookViewId="0">
      <pane ySplit="1" topLeftCell="A2" activePane="bottomLeft" state="frozen"/>
      <selection activeCell="M12" sqref="M12"/>
      <selection pane="bottomLeft" activeCell="A2" sqref="A2"/>
    </sheetView>
  </sheetViews>
  <sheetFormatPr baseColWidth="10" defaultColWidth="14.3984375" defaultRowHeight="15" customHeight="1" x14ac:dyDescent="0.45"/>
  <cols>
    <col min="1" max="1" width="20.265625" customWidth="1"/>
    <col min="2" max="2" width="11.1328125" customWidth="1"/>
    <col min="3" max="3" width="13.1328125" customWidth="1"/>
    <col min="4" max="4" width="23.73046875" customWidth="1"/>
    <col min="5" max="7" width="17.1328125" customWidth="1"/>
    <col min="8" max="8" width="19.265625" customWidth="1"/>
    <col min="9" max="13" width="9" customWidth="1"/>
    <col min="14" max="14" width="10.1328125" customWidth="1"/>
    <col min="15" max="15" width="10.53125" customWidth="1"/>
    <col min="16" max="16" width="9" customWidth="1"/>
    <col min="17" max="17" width="9.73046875" customWidth="1"/>
    <col min="18" max="40" width="9" customWidth="1"/>
  </cols>
  <sheetData>
    <row r="1" spans="1:27" ht="52.5" customHeight="1" x14ac:dyDescent="0.45">
      <c r="A1" s="32" t="s">
        <v>932</v>
      </c>
      <c r="B1" s="32" t="s">
        <v>118</v>
      </c>
      <c r="C1" s="32"/>
      <c r="D1" s="32" t="s">
        <v>120</v>
      </c>
      <c r="E1" s="32" t="s">
        <v>121</v>
      </c>
      <c r="F1" s="32" t="s">
        <v>122</v>
      </c>
      <c r="G1" s="32" t="s">
        <v>123</v>
      </c>
      <c r="H1" s="32" t="s">
        <v>124</v>
      </c>
      <c r="I1" s="32" t="s">
        <v>125</v>
      </c>
      <c r="J1" s="32" t="s">
        <v>126</v>
      </c>
      <c r="K1" s="162" t="s">
        <v>706</v>
      </c>
      <c r="L1" s="32" t="s">
        <v>127</v>
      </c>
      <c r="M1" s="34" t="s">
        <v>128</v>
      </c>
      <c r="N1" s="33" t="s">
        <v>129</v>
      </c>
      <c r="O1" s="33" t="s">
        <v>933</v>
      </c>
      <c r="P1" s="35" t="s">
        <v>131</v>
      </c>
      <c r="Q1" s="829" t="s">
        <v>132</v>
      </c>
      <c r="R1" s="828"/>
      <c r="S1" s="33" t="s">
        <v>133</v>
      </c>
      <c r="T1" s="830" t="s">
        <v>134</v>
      </c>
      <c r="U1" s="827"/>
      <c r="V1" s="828"/>
      <c r="W1" s="32" t="s">
        <v>593</v>
      </c>
      <c r="X1" s="32" t="s">
        <v>594</v>
      </c>
      <c r="Y1" s="32" t="s">
        <v>595</v>
      </c>
      <c r="Z1" s="32" t="s">
        <v>596</v>
      </c>
      <c r="AA1" s="32" t="s">
        <v>934</v>
      </c>
    </row>
    <row r="2" spans="1:27" ht="15" customHeight="1" x14ac:dyDescent="0.45">
      <c r="A2" s="36" t="s">
        <v>935</v>
      </c>
      <c r="B2" s="45" t="s">
        <v>150</v>
      </c>
      <c r="C2" s="45"/>
      <c r="D2" s="36" t="s">
        <v>936</v>
      </c>
      <c r="E2" s="36" t="s">
        <v>368</v>
      </c>
      <c r="F2" s="36" t="s">
        <v>937</v>
      </c>
      <c r="G2" s="36" t="s">
        <v>186</v>
      </c>
      <c r="H2" s="36" t="s">
        <v>376</v>
      </c>
      <c r="I2" s="38"/>
      <c r="J2" s="38">
        <v>199</v>
      </c>
      <c r="K2" s="38"/>
      <c r="L2" s="38"/>
      <c r="M2" s="38"/>
      <c r="N2" s="38"/>
      <c r="O2" s="38"/>
      <c r="P2" s="64">
        <f t="shared" ref="P2:P18" si="0">SUM(W2:AC2)</f>
        <v>0</v>
      </c>
      <c r="Q2" s="38">
        <f t="shared" ref="Q2:Q18" si="1">P2*I2</f>
        <v>0</v>
      </c>
      <c r="R2" s="38">
        <f t="shared" ref="R2:R18" si="2">P2*J2</f>
        <v>0</v>
      </c>
      <c r="S2" s="38"/>
      <c r="T2" s="38"/>
      <c r="U2" s="38"/>
      <c r="V2" s="38"/>
      <c r="W2" s="41"/>
      <c r="X2" s="41"/>
      <c r="Y2" s="41"/>
      <c r="Z2" s="848">
        <v>0</v>
      </c>
      <c r="AA2" s="41"/>
    </row>
    <row r="3" spans="1:27" ht="15" customHeight="1" x14ac:dyDescent="0.45">
      <c r="A3" s="36" t="s">
        <v>935</v>
      </c>
      <c r="B3" s="45" t="s">
        <v>150</v>
      </c>
      <c r="C3" s="45"/>
      <c r="D3" s="36" t="s">
        <v>938</v>
      </c>
      <c r="E3" s="36" t="s">
        <v>164</v>
      </c>
      <c r="F3" s="36" t="s">
        <v>304</v>
      </c>
      <c r="G3" s="36"/>
      <c r="H3" s="36"/>
      <c r="I3" s="38"/>
      <c r="J3" s="38">
        <v>149</v>
      </c>
      <c r="K3" s="38"/>
      <c r="L3" s="38"/>
      <c r="M3" s="38"/>
      <c r="N3" s="38"/>
      <c r="O3" s="38"/>
      <c r="P3" s="58">
        <f t="shared" si="0"/>
        <v>0</v>
      </c>
      <c r="Q3" s="38">
        <f t="shared" si="1"/>
        <v>0</v>
      </c>
      <c r="R3" s="38">
        <f t="shared" si="2"/>
        <v>0</v>
      </c>
      <c r="S3" s="38"/>
      <c r="T3" s="38"/>
      <c r="U3" s="38"/>
      <c r="V3" s="38"/>
      <c r="W3" s="41"/>
      <c r="X3" s="41"/>
      <c r="Y3" s="41"/>
      <c r="Z3" s="41"/>
      <c r="AA3" s="41"/>
    </row>
    <row r="4" spans="1:27" ht="15" customHeight="1" x14ac:dyDescent="0.45">
      <c r="A4" s="36" t="s">
        <v>935</v>
      </c>
      <c r="B4" s="45" t="s">
        <v>150</v>
      </c>
      <c r="C4" s="45"/>
      <c r="D4" s="36" t="s">
        <v>939</v>
      </c>
      <c r="E4" s="36" t="s">
        <v>278</v>
      </c>
      <c r="F4" s="36" t="s">
        <v>559</v>
      </c>
      <c r="G4" s="36" t="s">
        <v>166</v>
      </c>
      <c r="H4" s="36"/>
      <c r="I4" s="38"/>
      <c r="J4" s="38">
        <v>140</v>
      </c>
      <c r="K4" s="38"/>
      <c r="L4" s="38"/>
      <c r="M4" s="38">
        <v>4</v>
      </c>
      <c r="N4" s="38"/>
      <c r="O4" s="38"/>
      <c r="P4" s="58">
        <f t="shared" si="0"/>
        <v>0</v>
      </c>
      <c r="Q4" s="38">
        <f t="shared" si="1"/>
        <v>0</v>
      </c>
      <c r="R4" s="38">
        <f t="shared" si="2"/>
        <v>0</v>
      </c>
      <c r="S4" s="38"/>
      <c r="T4" s="38"/>
      <c r="U4" s="38"/>
      <c r="V4" s="38"/>
      <c r="W4" s="41"/>
      <c r="X4" s="41"/>
      <c r="Y4" s="41"/>
      <c r="Z4" s="41"/>
      <c r="AA4" s="41"/>
    </row>
    <row r="5" spans="1:27" ht="15" customHeight="1" x14ac:dyDescent="0.45">
      <c r="A5" s="36" t="s">
        <v>935</v>
      </c>
      <c r="B5" s="45" t="s">
        <v>150</v>
      </c>
      <c r="C5" s="45"/>
      <c r="D5" s="36" t="s">
        <v>940</v>
      </c>
      <c r="E5" s="36" t="s">
        <v>164</v>
      </c>
      <c r="F5" s="166" t="s">
        <v>941</v>
      </c>
      <c r="G5" s="36" t="s">
        <v>942</v>
      </c>
      <c r="H5" s="36"/>
      <c r="I5" s="38"/>
      <c r="J5" s="38">
        <v>219</v>
      </c>
      <c r="K5" s="38"/>
      <c r="L5" s="38"/>
      <c r="M5" s="38">
        <v>7</v>
      </c>
      <c r="N5" s="38"/>
      <c r="O5" s="38"/>
      <c r="P5" s="58">
        <f t="shared" si="0"/>
        <v>0</v>
      </c>
      <c r="Q5" s="38">
        <f t="shared" si="1"/>
        <v>0</v>
      </c>
      <c r="R5" s="38">
        <f t="shared" si="2"/>
        <v>0</v>
      </c>
      <c r="S5" s="38"/>
      <c r="T5" s="38"/>
      <c r="U5" s="38"/>
      <c r="V5" s="38"/>
      <c r="W5" s="41"/>
      <c r="X5" s="41"/>
      <c r="Y5" s="41"/>
      <c r="Z5" s="41"/>
      <c r="AA5" s="41"/>
    </row>
    <row r="6" spans="1:27" ht="15" customHeight="1" x14ac:dyDescent="0.45">
      <c r="A6" s="36" t="s">
        <v>935</v>
      </c>
      <c r="B6" s="45" t="s">
        <v>150</v>
      </c>
      <c r="C6" s="45"/>
      <c r="D6" s="36" t="s">
        <v>943</v>
      </c>
      <c r="E6" s="36" t="s">
        <v>164</v>
      </c>
      <c r="F6" s="36" t="s">
        <v>158</v>
      </c>
      <c r="G6" s="36" t="s">
        <v>166</v>
      </c>
      <c r="H6" s="36" t="s">
        <v>944</v>
      </c>
      <c r="I6" s="38"/>
      <c r="J6" s="38">
        <v>160</v>
      </c>
      <c r="K6" s="38"/>
      <c r="L6" s="38"/>
      <c r="M6" s="38"/>
      <c r="N6" s="38"/>
      <c r="O6" s="38"/>
      <c r="P6" s="58">
        <f t="shared" si="0"/>
        <v>0</v>
      </c>
      <c r="Q6" s="38">
        <f t="shared" si="1"/>
        <v>0</v>
      </c>
      <c r="R6" s="38">
        <f t="shared" si="2"/>
        <v>0</v>
      </c>
      <c r="S6" s="38"/>
      <c r="T6" s="38"/>
      <c r="U6" s="38"/>
      <c r="V6" s="38"/>
      <c r="W6" s="41"/>
      <c r="X6" s="41"/>
      <c r="Y6" s="41"/>
      <c r="Z6" s="41"/>
      <c r="AA6" s="41"/>
    </row>
    <row r="7" spans="1:27" ht="15" customHeight="1" x14ac:dyDescent="0.45">
      <c r="A7" s="36" t="s">
        <v>935</v>
      </c>
      <c r="B7" s="45" t="s">
        <v>150</v>
      </c>
      <c r="C7" s="45"/>
      <c r="D7" s="36" t="s">
        <v>945</v>
      </c>
      <c r="E7" s="36" t="s">
        <v>164</v>
      </c>
      <c r="F7" s="36" t="s">
        <v>304</v>
      </c>
      <c r="G7" s="36" t="s">
        <v>166</v>
      </c>
      <c r="H7" s="36" t="s">
        <v>944</v>
      </c>
      <c r="I7" s="38">
        <v>59.25</v>
      </c>
      <c r="J7" s="38">
        <v>160</v>
      </c>
      <c r="K7" s="38"/>
      <c r="L7" s="845"/>
      <c r="M7" s="38"/>
      <c r="N7" s="38"/>
      <c r="O7" s="38"/>
      <c r="P7" s="42">
        <f t="shared" si="0"/>
        <v>0</v>
      </c>
      <c r="Q7" s="38">
        <f t="shared" si="1"/>
        <v>0</v>
      </c>
      <c r="R7" s="38">
        <f t="shared" si="2"/>
        <v>0</v>
      </c>
      <c r="S7" s="38"/>
      <c r="T7" s="38"/>
      <c r="U7" s="38"/>
      <c r="V7" s="38"/>
      <c r="W7" s="41"/>
      <c r="X7" s="41"/>
      <c r="Y7" s="597">
        <v>0</v>
      </c>
      <c r="Z7" s="921"/>
      <c r="AA7" s="41"/>
    </row>
    <row r="8" spans="1:27" ht="15" customHeight="1" x14ac:dyDescent="0.45">
      <c r="A8" s="36" t="s">
        <v>935</v>
      </c>
      <c r="B8" s="45" t="s">
        <v>150</v>
      </c>
      <c r="C8" s="89"/>
      <c r="D8" s="36" t="s">
        <v>946</v>
      </c>
      <c r="E8" s="36" t="s">
        <v>210</v>
      </c>
      <c r="F8" s="166" t="s">
        <v>947</v>
      </c>
      <c r="G8" s="36" t="s">
        <v>186</v>
      </c>
      <c r="H8" s="36" t="s">
        <v>948</v>
      </c>
      <c r="I8" s="38">
        <v>62.96</v>
      </c>
      <c r="J8" s="38">
        <v>170</v>
      </c>
      <c r="K8" s="38"/>
      <c r="L8" s="845"/>
      <c r="M8" s="38"/>
      <c r="N8" s="38"/>
      <c r="O8" s="38"/>
      <c r="P8" s="68">
        <f t="shared" si="0"/>
        <v>0</v>
      </c>
      <c r="Q8" s="38">
        <f t="shared" si="1"/>
        <v>0</v>
      </c>
      <c r="R8" s="38">
        <f t="shared" si="2"/>
        <v>0</v>
      </c>
      <c r="S8" s="38"/>
      <c r="T8" s="38"/>
      <c r="U8" s="38"/>
      <c r="V8" s="38"/>
      <c r="W8" s="47">
        <v>0</v>
      </c>
      <c r="X8" s="47">
        <v>0</v>
      </c>
      <c r="Y8" s="47">
        <v>0</v>
      </c>
      <c r="Z8" s="41"/>
      <c r="AA8" s="41"/>
    </row>
    <row r="9" spans="1:27" ht="15" customHeight="1" x14ac:dyDescent="0.45">
      <c r="A9" s="36" t="s">
        <v>935</v>
      </c>
      <c r="B9" s="45" t="s">
        <v>150</v>
      </c>
      <c r="C9" s="45"/>
      <c r="D9" s="36" t="s">
        <v>949</v>
      </c>
      <c r="E9" s="36" t="s">
        <v>950</v>
      </c>
      <c r="F9" s="36" t="s">
        <v>178</v>
      </c>
      <c r="G9" s="36" t="s">
        <v>951</v>
      </c>
      <c r="H9" s="36" t="s">
        <v>948</v>
      </c>
      <c r="I9" s="38">
        <v>98.14</v>
      </c>
      <c r="J9" s="38">
        <v>265</v>
      </c>
      <c r="K9" s="38"/>
      <c r="L9" s="845">
        <v>130</v>
      </c>
      <c r="M9" s="38"/>
      <c r="N9" s="38"/>
      <c r="O9" s="38"/>
      <c r="P9" s="58">
        <f t="shared" si="0"/>
        <v>0</v>
      </c>
      <c r="Q9" s="38">
        <f t="shared" si="1"/>
        <v>0</v>
      </c>
      <c r="R9" s="38">
        <f t="shared" si="2"/>
        <v>0</v>
      </c>
      <c r="S9" s="38"/>
      <c r="T9" s="38"/>
      <c r="U9" s="38"/>
      <c r="V9" s="38"/>
      <c r="W9" s="41"/>
      <c r="X9" s="43">
        <v>0</v>
      </c>
      <c r="Y9" s="41"/>
      <c r="Z9" s="43">
        <v>0</v>
      </c>
      <c r="AA9" s="41"/>
    </row>
    <row r="10" spans="1:27" ht="15" customHeight="1" x14ac:dyDescent="0.45">
      <c r="A10" s="36" t="s">
        <v>935</v>
      </c>
      <c r="B10" s="45" t="s">
        <v>150</v>
      </c>
      <c r="C10" s="45"/>
      <c r="D10" s="36" t="s">
        <v>952</v>
      </c>
      <c r="E10" s="36" t="s">
        <v>508</v>
      </c>
      <c r="F10" s="166" t="s">
        <v>953</v>
      </c>
      <c r="G10" s="36" t="s">
        <v>186</v>
      </c>
      <c r="H10" s="36"/>
      <c r="I10" s="38">
        <v>135</v>
      </c>
      <c r="J10" s="38">
        <v>369</v>
      </c>
      <c r="K10" s="38"/>
      <c r="L10" s="845">
        <v>295</v>
      </c>
      <c r="M10" s="38">
        <v>4</v>
      </c>
      <c r="N10" s="38"/>
      <c r="O10" s="38"/>
      <c r="P10" s="58">
        <f t="shared" si="0"/>
        <v>0</v>
      </c>
      <c r="Q10" s="38">
        <f t="shared" si="1"/>
        <v>0</v>
      </c>
      <c r="R10" s="38">
        <f t="shared" si="2"/>
        <v>0</v>
      </c>
      <c r="S10" s="38"/>
      <c r="T10" s="38"/>
      <c r="U10" s="38"/>
      <c r="V10" s="38"/>
      <c r="W10" s="41"/>
      <c r="X10" s="41"/>
      <c r="Y10" s="41"/>
      <c r="Z10" s="846"/>
      <c r="AA10" s="921"/>
    </row>
    <row r="11" spans="1:27" ht="15" customHeight="1" x14ac:dyDescent="0.45">
      <c r="A11" s="36" t="s">
        <v>935</v>
      </c>
      <c r="B11" s="45" t="s">
        <v>150</v>
      </c>
      <c r="C11" s="45"/>
      <c r="D11" s="36" t="s">
        <v>954</v>
      </c>
      <c r="E11" s="36" t="s">
        <v>180</v>
      </c>
      <c r="F11" s="166" t="s">
        <v>955</v>
      </c>
      <c r="G11" s="36"/>
      <c r="H11" s="166" t="s">
        <v>956</v>
      </c>
      <c r="I11" s="38">
        <v>77.400000000000006</v>
      </c>
      <c r="J11" s="38">
        <v>209</v>
      </c>
      <c r="K11" s="38"/>
      <c r="L11" s="845">
        <v>105</v>
      </c>
      <c r="M11" s="38"/>
      <c r="N11" s="38"/>
      <c r="O11" s="38"/>
      <c r="P11" s="42">
        <f t="shared" si="0"/>
        <v>0</v>
      </c>
      <c r="Q11" s="38">
        <f t="shared" si="1"/>
        <v>0</v>
      </c>
      <c r="R11" s="38">
        <f t="shared" si="2"/>
        <v>0</v>
      </c>
      <c r="S11" s="38"/>
      <c r="T11" s="38"/>
      <c r="U11" s="38"/>
      <c r="V11" s="38"/>
      <c r="W11" s="40">
        <v>0</v>
      </c>
      <c r="X11" s="41"/>
      <c r="Y11" s="41"/>
      <c r="Z11" s="40">
        <v>0</v>
      </c>
      <c r="AA11" s="41"/>
    </row>
    <row r="12" spans="1:27" ht="15" customHeight="1" x14ac:dyDescent="0.45">
      <c r="A12" s="36" t="s">
        <v>935</v>
      </c>
      <c r="B12" s="45" t="s">
        <v>150</v>
      </c>
      <c r="C12" s="89"/>
      <c r="D12" s="36" t="s">
        <v>957</v>
      </c>
      <c r="E12" s="36" t="s">
        <v>180</v>
      </c>
      <c r="F12" s="36" t="s">
        <v>158</v>
      </c>
      <c r="G12" s="36" t="s">
        <v>186</v>
      </c>
      <c r="H12" s="166" t="s">
        <v>958</v>
      </c>
      <c r="I12" s="38">
        <v>67</v>
      </c>
      <c r="J12" s="38">
        <v>199</v>
      </c>
      <c r="K12" s="38"/>
      <c r="L12" s="845"/>
      <c r="M12" s="38">
        <v>9</v>
      </c>
      <c r="N12" s="38"/>
      <c r="O12" s="38"/>
      <c r="P12" s="42">
        <f t="shared" si="0"/>
        <v>0</v>
      </c>
      <c r="Q12" s="38">
        <f t="shared" si="1"/>
        <v>0</v>
      </c>
      <c r="R12" s="38">
        <f t="shared" si="2"/>
        <v>0</v>
      </c>
      <c r="S12" s="38"/>
      <c r="T12" s="38"/>
      <c r="U12" s="38"/>
      <c r="V12" s="38"/>
      <c r="W12" s="40">
        <v>0</v>
      </c>
      <c r="X12" s="41"/>
      <c r="Y12" s="41"/>
      <c r="Z12" s="577">
        <v>0</v>
      </c>
      <c r="AA12" s="40">
        <v>0</v>
      </c>
    </row>
    <row r="13" spans="1:27" ht="15" customHeight="1" x14ac:dyDescent="0.45">
      <c r="A13" s="36" t="s">
        <v>935</v>
      </c>
      <c r="B13" s="45" t="s">
        <v>150</v>
      </c>
      <c r="C13" s="45"/>
      <c r="D13" s="36" t="s">
        <v>959</v>
      </c>
      <c r="E13" s="36" t="s">
        <v>180</v>
      </c>
      <c r="F13" s="36" t="s">
        <v>937</v>
      </c>
      <c r="G13" s="36" t="s">
        <v>186</v>
      </c>
      <c r="H13" s="36" t="s">
        <v>960</v>
      </c>
      <c r="I13" s="38">
        <v>66.290000000000006</v>
      </c>
      <c r="J13" s="38">
        <v>179</v>
      </c>
      <c r="K13" s="38"/>
      <c r="L13" s="845">
        <v>89</v>
      </c>
      <c r="M13" s="38"/>
      <c r="N13" s="38"/>
      <c r="O13" s="38"/>
      <c r="P13" s="58">
        <f t="shared" si="0"/>
        <v>0</v>
      </c>
      <c r="Q13" s="38">
        <f t="shared" si="1"/>
        <v>0</v>
      </c>
      <c r="R13" s="38">
        <f t="shared" si="2"/>
        <v>0</v>
      </c>
      <c r="S13" s="38"/>
      <c r="T13" s="38"/>
      <c r="U13" s="38"/>
      <c r="V13" s="38"/>
      <c r="W13" s="41"/>
      <c r="X13" s="41"/>
      <c r="Y13" s="41"/>
      <c r="Z13" s="43">
        <v>0</v>
      </c>
      <c r="AA13" s="41"/>
    </row>
    <row r="14" spans="1:27" ht="15" customHeight="1" x14ac:dyDescent="0.45">
      <c r="A14" s="36" t="s">
        <v>935</v>
      </c>
      <c r="B14" s="45" t="s">
        <v>150</v>
      </c>
      <c r="C14" s="45"/>
      <c r="D14" s="192" t="s">
        <v>961</v>
      </c>
      <c r="E14" s="45" t="s">
        <v>180</v>
      </c>
      <c r="F14" s="45" t="s">
        <v>176</v>
      </c>
      <c r="G14" s="45" t="s">
        <v>186</v>
      </c>
      <c r="H14" s="193" t="s">
        <v>962</v>
      </c>
      <c r="I14" s="41">
        <v>75</v>
      </c>
      <c r="J14" s="41">
        <v>229</v>
      </c>
      <c r="K14" s="41"/>
      <c r="L14" s="846"/>
      <c r="M14" s="41">
        <v>6</v>
      </c>
      <c r="N14" s="38"/>
      <c r="O14" s="38"/>
      <c r="P14" s="58">
        <f t="shared" si="0"/>
        <v>0</v>
      </c>
      <c r="Q14" s="38">
        <f t="shared" si="1"/>
        <v>0</v>
      </c>
      <c r="R14" s="38">
        <f t="shared" si="2"/>
        <v>0</v>
      </c>
      <c r="S14" s="38"/>
      <c r="T14" s="38"/>
      <c r="U14" s="38"/>
      <c r="V14" s="38"/>
      <c r="W14" s="43">
        <v>0</v>
      </c>
      <c r="X14" s="41"/>
      <c r="Y14" s="41"/>
      <c r="Z14" s="41"/>
      <c r="AA14" s="41"/>
    </row>
    <row r="15" spans="1:27" ht="15" customHeight="1" x14ac:dyDescent="0.45">
      <c r="A15" s="36" t="s">
        <v>935</v>
      </c>
      <c r="B15" s="45" t="s">
        <v>150</v>
      </c>
      <c r="C15" s="45"/>
      <c r="D15" s="45" t="s">
        <v>963</v>
      </c>
      <c r="E15" s="45" t="s">
        <v>964</v>
      </c>
      <c r="F15" s="45"/>
      <c r="G15" s="45"/>
      <c r="H15" s="194"/>
      <c r="I15" s="41">
        <v>58</v>
      </c>
      <c r="J15" s="41">
        <v>159</v>
      </c>
      <c r="K15" s="41"/>
      <c r="L15" s="41"/>
      <c r="M15" s="41">
        <v>6</v>
      </c>
      <c r="N15" s="38"/>
      <c r="O15" s="38"/>
      <c r="P15" s="58">
        <f t="shared" si="0"/>
        <v>0</v>
      </c>
      <c r="Q15" s="38">
        <f t="shared" si="1"/>
        <v>0</v>
      </c>
      <c r="R15" s="38">
        <f t="shared" si="2"/>
        <v>0</v>
      </c>
      <c r="S15" s="38"/>
      <c r="T15" s="38"/>
      <c r="U15" s="38"/>
      <c r="V15" s="38"/>
      <c r="W15" s="41"/>
      <c r="X15" s="41"/>
      <c r="Y15" s="41"/>
      <c r="Z15" s="41"/>
      <c r="AA15" s="41"/>
    </row>
    <row r="16" spans="1:27" ht="15" customHeight="1" x14ac:dyDescent="0.45">
      <c r="A16" s="36" t="s">
        <v>935</v>
      </c>
      <c r="B16" s="45" t="s">
        <v>150</v>
      </c>
      <c r="C16" s="45"/>
      <c r="D16" s="45" t="s">
        <v>965</v>
      </c>
      <c r="E16" s="45" t="s">
        <v>966</v>
      </c>
      <c r="F16" s="45" t="s">
        <v>967</v>
      </c>
      <c r="G16" s="45" t="s">
        <v>968</v>
      </c>
      <c r="H16" s="194"/>
      <c r="I16" s="41">
        <v>74</v>
      </c>
      <c r="J16" s="41">
        <v>205</v>
      </c>
      <c r="K16" s="41"/>
      <c r="L16" s="41">
        <v>186</v>
      </c>
      <c r="M16" s="41">
        <v>4</v>
      </c>
      <c r="N16" s="38"/>
      <c r="O16" s="38"/>
      <c r="P16" s="58">
        <f t="shared" si="0"/>
        <v>0</v>
      </c>
      <c r="Q16" s="38">
        <f t="shared" si="1"/>
        <v>0</v>
      </c>
      <c r="R16" s="38">
        <f t="shared" si="2"/>
        <v>0</v>
      </c>
      <c r="S16" s="38"/>
      <c r="T16" s="38"/>
      <c r="U16" s="38"/>
      <c r="V16" s="38"/>
      <c r="W16" s="41"/>
      <c r="X16" s="41"/>
      <c r="Y16" s="41"/>
      <c r="Z16" s="41"/>
      <c r="AA16" s="41"/>
    </row>
    <row r="17" spans="1:27" ht="15" customHeight="1" x14ac:dyDescent="0.45">
      <c r="A17" s="36" t="s">
        <v>935</v>
      </c>
      <c r="B17" s="45" t="s">
        <v>150</v>
      </c>
      <c r="C17" s="45"/>
      <c r="D17" s="36" t="s">
        <v>969</v>
      </c>
      <c r="E17" s="36" t="s">
        <v>368</v>
      </c>
      <c r="F17" s="36" t="s">
        <v>970</v>
      </c>
      <c r="G17" s="36" t="s">
        <v>186</v>
      </c>
      <c r="H17" s="36"/>
      <c r="I17" s="38">
        <v>119</v>
      </c>
      <c r="J17" s="38">
        <v>325</v>
      </c>
      <c r="K17" s="38"/>
      <c r="L17" s="38"/>
      <c r="M17" s="38">
        <v>4</v>
      </c>
      <c r="N17" s="38"/>
      <c r="O17" s="38"/>
      <c r="P17" s="58">
        <f t="shared" si="0"/>
        <v>0</v>
      </c>
      <c r="Q17" s="38">
        <f t="shared" si="1"/>
        <v>0</v>
      </c>
      <c r="R17" s="38">
        <f t="shared" si="2"/>
        <v>0</v>
      </c>
      <c r="S17" s="38"/>
      <c r="T17" s="38"/>
      <c r="U17" s="38"/>
      <c r="V17" s="38"/>
      <c r="W17" s="41"/>
      <c r="X17" s="41"/>
      <c r="Y17" s="41"/>
      <c r="Z17" s="41"/>
      <c r="AA17" s="41"/>
    </row>
    <row r="18" spans="1:27" ht="15" customHeight="1" x14ac:dyDescent="0.45">
      <c r="A18" s="45" t="s">
        <v>935</v>
      </c>
      <c r="B18" s="45" t="s">
        <v>150</v>
      </c>
      <c r="C18" s="45"/>
      <c r="D18" s="36" t="s">
        <v>971</v>
      </c>
      <c r="E18" s="36" t="s">
        <v>368</v>
      </c>
      <c r="F18" s="36" t="s">
        <v>178</v>
      </c>
      <c r="G18" s="36" t="s">
        <v>951</v>
      </c>
      <c r="H18" s="36"/>
      <c r="I18" s="38">
        <v>150</v>
      </c>
      <c r="J18" s="38">
        <v>409</v>
      </c>
      <c r="K18" s="38"/>
      <c r="L18" s="38"/>
      <c r="M18" s="38">
        <v>4</v>
      </c>
      <c r="N18" s="38"/>
      <c r="O18" s="38"/>
      <c r="P18" s="58">
        <f t="shared" si="0"/>
        <v>0</v>
      </c>
      <c r="Q18" s="38">
        <f t="shared" si="1"/>
        <v>0</v>
      </c>
      <c r="R18" s="38">
        <f t="shared" si="2"/>
        <v>0</v>
      </c>
      <c r="S18" s="38"/>
      <c r="T18" s="38"/>
      <c r="U18" s="38"/>
      <c r="V18" s="38"/>
      <c r="W18" s="41"/>
      <c r="X18" s="41"/>
      <c r="Y18" s="41"/>
      <c r="Z18" s="41"/>
      <c r="AA18" s="41"/>
    </row>
    <row r="19" spans="1:27" ht="15" customHeight="1" x14ac:dyDescent="0.45">
      <c r="A19" s="45"/>
      <c r="B19" s="45"/>
      <c r="C19" s="45"/>
      <c r="D19" s="36"/>
      <c r="E19" s="36"/>
      <c r="F19" s="36"/>
      <c r="G19" s="36"/>
      <c r="H19" s="36"/>
      <c r="I19" s="38"/>
      <c r="J19" s="38"/>
      <c r="K19" s="38"/>
      <c r="L19" s="38"/>
      <c r="M19" s="38"/>
      <c r="N19" s="49">
        <f t="shared" ref="N19:V19" si="3">SUM(N2:N18)</f>
        <v>0</v>
      </c>
      <c r="O19" s="49">
        <f t="shared" si="3"/>
        <v>0</v>
      </c>
      <c r="P19" s="49">
        <f t="shared" si="3"/>
        <v>0</v>
      </c>
      <c r="Q19" s="49">
        <f t="shared" si="3"/>
        <v>0</v>
      </c>
      <c r="R19" s="49">
        <f t="shared" si="3"/>
        <v>0</v>
      </c>
      <c r="S19" s="49">
        <f t="shared" si="3"/>
        <v>0</v>
      </c>
      <c r="T19" s="49">
        <f t="shared" si="3"/>
        <v>0</v>
      </c>
      <c r="U19" s="49">
        <f t="shared" si="3"/>
        <v>0</v>
      </c>
      <c r="V19" s="49">
        <f t="shared" si="3"/>
        <v>0</v>
      </c>
      <c r="W19" s="41"/>
      <c r="X19" s="41"/>
      <c r="Y19" s="41"/>
      <c r="Z19" s="41"/>
      <c r="AA19" s="41"/>
    </row>
    <row r="20" spans="1:27" ht="15" customHeight="1" x14ac:dyDescent="0.45">
      <c r="A20" s="45"/>
      <c r="B20" s="45"/>
      <c r="C20" s="45"/>
      <c r="D20" s="36"/>
      <c r="E20" s="36"/>
      <c r="F20" s="36"/>
      <c r="G20" s="36"/>
      <c r="H20" s="36"/>
      <c r="I20" s="38"/>
      <c r="J20" s="38"/>
      <c r="K20" s="38"/>
      <c r="L20" s="38"/>
      <c r="M20" s="38"/>
      <c r="N20" s="38">
        <v>1074.49</v>
      </c>
      <c r="O20" s="38">
        <v>1074.49</v>
      </c>
      <c r="P20" s="195" t="s">
        <v>972</v>
      </c>
      <c r="Q20" s="38"/>
      <c r="R20" s="38"/>
      <c r="S20" s="38"/>
      <c r="T20" s="38"/>
      <c r="U20" s="38"/>
      <c r="V20" s="38"/>
      <c r="W20" s="41"/>
      <c r="X20" s="41"/>
      <c r="Y20" s="41"/>
      <c r="Z20" s="41"/>
      <c r="AA20" s="41"/>
    </row>
    <row r="21" spans="1:27" ht="15" customHeight="1" x14ac:dyDescent="0.45">
      <c r="A21" s="45"/>
      <c r="B21" s="45"/>
      <c r="C21" s="45"/>
      <c r="D21" s="36"/>
      <c r="E21" s="36"/>
      <c r="F21" s="36"/>
      <c r="G21" s="36"/>
      <c r="H21" s="36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41"/>
      <c r="X21" s="41"/>
      <c r="Y21" s="41"/>
      <c r="Z21" s="41"/>
      <c r="AA21" s="41"/>
    </row>
    <row r="22" spans="1:27" ht="15" customHeight="1" x14ac:dyDescent="0.45">
      <c r="A22" s="45"/>
      <c r="B22" s="45"/>
      <c r="C22" s="45"/>
      <c r="D22" s="36"/>
      <c r="E22" s="36"/>
      <c r="F22" s="36"/>
      <c r="G22" s="36"/>
      <c r="H22" s="36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41"/>
      <c r="X22" s="41"/>
      <c r="Y22" s="41"/>
      <c r="Z22" s="41"/>
      <c r="AA22" s="41"/>
    </row>
    <row r="23" spans="1:27" ht="15" customHeight="1" x14ac:dyDescent="0.45">
      <c r="A23" s="45"/>
      <c r="B23" s="45"/>
      <c r="C23" s="45"/>
      <c r="D23" s="36"/>
      <c r="E23" s="36"/>
      <c r="F23" s="36"/>
      <c r="G23" s="36"/>
      <c r="H23" s="36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41"/>
      <c r="X23" s="41"/>
      <c r="Y23" s="41"/>
      <c r="Z23" s="41"/>
      <c r="AA23" s="41"/>
    </row>
    <row r="24" spans="1:27" ht="44.25" customHeight="1" x14ac:dyDescent="0.45">
      <c r="A24" s="32" t="s">
        <v>117</v>
      </c>
      <c r="B24" s="32" t="s">
        <v>118</v>
      </c>
      <c r="C24" s="32"/>
      <c r="D24" s="32" t="s">
        <v>120</v>
      </c>
      <c r="E24" s="32" t="s">
        <v>121</v>
      </c>
      <c r="F24" s="32" t="s">
        <v>122</v>
      </c>
      <c r="G24" s="32" t="s">
        <v>123</v>
      </c>
      <c r="H24" s="32" t="s">
        <v>124</v>
      </c>
      <c r="I24" s="32" t="s">
        <v>125</v>
      </c>
      <c r="J24" s="32" t="s">
        <v>126</v>
      </c>
      <c r="K24" s="32"/>
      <c r="L24" s="32" t="s">
        <v>127</v>
      </c>
      <c r="M24" s="34" t="s">
        <v>128</v>
      </c>
      <c r="N24" s="33" t="s">
        <v>129</v>
      </c>
      <c r="O24" s="33" t="s">
        <v>933</v>
      </c>
      <c r="P24" s="52" t="s">
        <v>131</v>
      </c>
      <c r="Q24" s="829" t="s">
        <v>132</v>
      </c>
      <c r="R24" s="828"/>
      <c r="S24" s="33" t="s">
        <v>133</v>
      </c>
      <c r="T24" s="830" t="s">
        <v>134</v>
      </c>
      <c r="U24" s="827"/>
      <c r="V24" s="828"/>
      <c r="W24" s="32" t="s">
        <v>593</v>
      </c>
      <c r="X24" s="32" t="s">
        <v>594</v>
      </c>
      <c r="Y24" s="32" t="s">
        <v>595</v>
      </c>
      <c r="Z24" s="32" t="s">
        <v>596</v>
      </c>
      <c r="AA24" s="32" t="s">
        <v>934</v>
      </c>
    </row>
    <row r="25" spans="1:27" ht="15" customHeight="1" x14ac:dyDescent="0.45">
      <c r="A25" s="196" t="s">
        <v>935</v>
      </c>
      <c r="B25" s="196" t="s">
        <v>203</v>
      </c>
      <c r="C25" s="196"/>
      <c r="D25" s="54" t="s">
        <v>973</v>
      </c>
      <c r="E25" s="54" t="s">
        <v>164</v>
      </c>
      <c r="F25" s="54" t="s">
        <v>974</v>
      </c>
      <c r="G25" s="54" t="s">
        <v>166</v>
      </c>
      <c r="H25" s="54" t="s">
        <v>975</v>
      </c>
      <c r="I25" s="49">
        <v>57</v>
      </c>
      <c r="J25" s="56">
        <v>159</v>
      </c>
      <c r="K25" s="56"/>
      <c r="L25" s="39">
        <v>79</v>
      </c>
      <c r="M25" s="56">
        <f>SUM(W25:AC25)</f>
        <v>5</v>
      </c>
      <c r="N25" s="56">
        <f>M25*I25</f>
        <v>285</v>
      </c>
      <c r="O25" s="56"/>
      <c r="P25" s="56"/>
      <c r="Q25" s="56">
        <f>P26*I25</f>
        <v>0</v>
      </c>
      <c r="R25" s="56"/>
      <c r="S25" s="56"/>
      <c r="T25" s="56">
        <f>S26*I25</f>
        <v>285</v>
      </c>
      <c r="U25" s="56"/>
      <c r="V25" s="56"/>
      <c r="W25" s="57">
        <v>2</v>
      </c>
      <c r="X25" s="57">
        <v>3</v>
      </c>
      <c r="Y25" s="57"/>
      <c r="Z25" s="57"/>
      <c r="AA25" s="57"/>
    </row>
    <row r="26" spans="1:27" ht="15" customHeight="1" x14ac:dyDescent="0.45">
      <c r="A26" s="45"/>
      <c r="B26" s="45"/>
      <c r="C26" s="45"/>
      <c r="D26" s="36"/>
      <c r="E26" s="36"/>
      <c r="F26" s="36"/>
      <c r="G26" s="36"/>
      <c r="H26" s="36"/>
      <c r="I26" s="38"/>
      <c r="J26" s="38"/>
      <c r="K26" s="38"/>
      <c r="L26" s="38"/>
      <c r="M26" s="38"/>
      <c r="N26" s="38"/>
      <c r="O26" s="38">
        <f>M25*J25</f>
        <v>795</v>
      </c>
      <c r="P26" s="42">
        <f>SUM(W26:AC26)</f>
        <v>0</v>
      </c>
      <c r="Q26" s="38"/>
      <c r="R26" s="38">
        <f>P26*J25</f>
        <v>0</v>
      </c>
      <c r="S26" s="38">
        <f>M25-P26</f>
        <v>5</v>
      </c>
      <c r="T26" s="38"/>
      <c r="U26" s="38">
        <f>S26*J25</f>
        <v>795</v>
      </c>
      <c r="V26" s="38"/>
      <c r="W26" s="853">
        <v>0</v>
      </c>
      <c r="X26" s="40">
        <v>0</v>
      </c>
      <c r="Y26" s="41"/>
      <c r="Z26" s="41"/>
      <c r="AA26" s="41"/>
    </row>
    <row r="27" spans="1:27" ht="15" customHeight="1" x14ac:dyDescent="0.45">
      <c r="A27" s="196" t="s">
        <v>935</v>
      </c>
      <c r="B27" s="196" t="s">
        <v>203</v>
      </c>
      <c r="C27" s="196"/>
      <c r="D27" s="54" t="s">
        <v>976</v>
      </c>
      <c r="E27" s="54" t="s">
        <v>368</v>
      </c>
      <c r="F27" s="54" t="s">
        <v>977</v>
      </c>
      <c r="G27" s="54" t="s">
        <v>424</v>
      </c>
      <c r="H27" s="54" t="s">
        <v>978</v>
      </c>
      <c r="I27" s="49">
        <v>105</v>
      </c>
      <c r="J27" s="56">
        <v>319</v>
      </c>
      <c r="K27" s="56"/>
      <c r="L27" s="39">
        <v>191</v>
      </c>
      <c r="M27" s="56">
        <f>SUM(W27:AC27)</f>
        <v>4</v>
      </c>
      <c r="N27" s="56">
        <f>M27*I27</f>
        <v>420</v>
      </c>
      <c r="O27" s="56"/>
      <c r="P27" s="56"/>
      <c r="Q27" s="56">
        <f>P28*I27</f>
        <v>0</v>
      </c>
      <c r="R27" s="56"/>
      <c r="S27" s="56"/>
      <c r="T27" s="56">
        <f>S28*I27</f>
        <v>420</v>
      </c>
      <c r="U27" s="56"/>
      <c r="V27" s="56"/>
      <c r="W27" s="57">
        <v>1</v>
      </c>
      <c r="X27" s="57">
        <v>1</v>
      </c>
      <c r="Y27" s="57">
        <v>1</v>
      </c>
      <c r="Z27" s="57">
        <v>1</v>
      </c>
      <c r="AA27" s="57"/>
    </row>
    <row r="28" spans="1:27" ht="15" customHeight="1" x14ac:dyDescent="0.45">
      <c r="A28" s="45"/>
      <c r="B28" s="45"/>
      <c r="C28" s="45"/>
      <c r="D28" s="36"/>
      <c r="E28" s="36"/>
      <c r="F28" s="36"/>
      <c r="G28" s="36"/>
      <c r="H28" s="36"/>
      <c r="I28" s="38"/>
      <c r="J28" s="38"/>
      <c r="K28" s="38"/>
      <c r="L28" s="38"/>
      <c r="M28" s="38"/>
      <c r="N28" s="38"/>
      <c r="O28" s="38">
        <f>M27*J27</f>
        <v>1276</v>
      </c>
      <c r="P28" s="42">
        <f>SUM(W28:AC28)</f>
        <v>0</v>
      </c>
      <c r="Q28" s="38"/>
      <c r="R28" s="38">
        <f>P28*J27</f>
        <v>0</v>
      </c>
      <c r="S28" s="38">
        <f>M27-P28</f>
        <v>4</v>
      </c>
      <c r="T28" s="38"/>
      <c r="U28" s="38">
        <f>S28*J27</f>
        <v>1276</v>
      </c>
      <c r="V28" s="38"/>
      <c r="W28" s="40">
        <v>0</v>
      </c>
      <c r="X28" s="40">
        <v>0</v>
      </c>
      <c r="Y28" s="40">
        <v>0</v>
      </c>
      <c r="Z28" s="40">
        <v>0</v>
      </c>
      <c r="AA28" s="41"/>
    </row>
    <row r="29" spans="1:27" ht="15" customHeight="1" x14ac:dyDescent="0.45">
      <c r="A29" s="196" t="s">
        <v>935</v>
      </c>
      <c r="B29" s="196" t="s">
        <v>203</v>
      </c>
      <c r="C29" s="196"/>
      <c r="D29" s="54" t="s">
        <v>979</v>
      </c>
      <c r="E29" s="54" t="s">
        <v>210</v>
      </c>
      <c r="F29" s="54" t="s">
        <v>980</v>
      </c>
      <c r="G29" s="54" t="s">
        <v>424</v>
      </c>
      <c r="H29" s="54" t="s">
        <v>212</v>
      </c>
      <c r="I29" s="49">
        <v>62</v>
      </c>
      <c r="J29" s="56">
        <v>169</v>
      </c>
      <c r="K29" s="56"/>
      <c r="L29" s="39">
        <v>84.5</v>
      </c>
      <c r="M29" s="56">
        <f>SUM(W29:AC29)</f>
        <v>4</v>
      </c>
      <c r="N29" s="56">
        <f>M29*I29</f>
        <v>248</v>
      </c>
      <c r="O29" s="56"/>
      <c r="P29" s="56"/>
      <c r="Q29" s="56">
        <f>P30*I29</f>
        <v>0</v>
      </c>
      <c r="R29" s="56"/>
      <c r="S29" s="56"/>
      <c r="T29" s="56">
        <f>S30*I29</f>
        <v>248</v>
      </c>
      <c r="U29" s="56"/>
      <c r="V29" s="56"/>
      <c r="W29" s="57">
        <v>1</v>
      </c>
      <c r="X29" s="57">
        <v>1</v>
      </c>
      <c r="Y29" s="57">
        <v>1</v>
      </c>
      <c r="Z29" s="57">
        <v>1</v>
      </c>
      <c r="AA29" s="57"/>
    </row>
    <row r="30" spans="1:27" ht="15" customHeight="1" x14ac:dyDescent="0.45">
      <c r="A30" s="45"/>
      <c r="B30" s="45"/>
      <c r="C30" s="45"/>
      <c r="D30" s="46"/>
      <c r="E30" s="36"/>
      <c r="F30" s="36"/>
      <c r="G30" s="36"/>
      <c r="H30" s="36"/>
      <c r="I30" s="38"/>
      <c r="J30" s="38"/>
      <c r="K30" s="38"/>
      <c r="L30" s="38"/>
      <c r="M30" s="38"/>
      <c r="N30" s="38"/>
      <c r="O30" s="38">
        <f>M29*J29</f>
        <v>676</v>
      </c>
      <c r="P30" s="42">
        <f>SUM(W30:AC30)</f>
        <v>0</v>
      </c>
      <c r="Q30" s="38"/>
      <c r="R30" s="38">
        <f>P30*J29</f>
        <v>0</v>
      </c>
      <c r="S30" s="38">
        <f>M29-P30</f>
        <v>4</v>
      </c>
      <c r="T30" s="38"/>
      <c r="U30" s="38">
        <f>S30*J29</f>
        <v>676</v>
      </c>
      <c r="V30" s="38"/>
      <c r="W30" s="40">
        <v>0</v>
      </c>
      <c r="X30" s="40">
        <v>0</v>
      </c>
      <c r="Y30" s="40">
        <v>0</v>
      </c>
      <c r="Z30" s="40">
        <v>0</v>
      </c>
      <c r="AA30" s="41"/>
    </row>
    <row r="31" spans="1:27" ht="15" customHeight="1" x14ac:dyDescent="0.45">
      <c r="A31" s="196" t="s">
        <v>935</v>
      </c>
      <c r="B31" s="196" t="s">
        <v>203</v>
      </c>
      <c r="C31" s="196"/>
      <c r="D31" s="661" t="s">
        <v>981</v>
      </c>
      <c r="E31" s="54" t="s">
        <v>210</v>
      </c>
      <c r="F31" s="54" t="s">
        <v>982</v>
      </c>
      <c r="G31" s="54" t="s">
        <v>166</v>
      </c>
      <c r="H31" s="54" t="s">
        <v>212</v>
      </c>
      <c r="I31" s="49">
        <v>59</v>
      </c>
      <c r="J31" s="56">
        <v>169</v>
      </c>
      <c r="K31" s="56"/>
      <c r="L31" s="39">
        <v>101.4</v>
      </c>
      <c r="M31" s="56">
        <f>SUM(W31:AC31)</f>
        <v>4</v>
      </c>
      <c r="N31" s="56">
        <f>M31*I31</f>
        <v>236</v>
      </c>
      <c r="O31" s="56"/>
      <c r="P31" s="56"/>
      <c r="Q31" s="56">
        <f>P32*I31</f>
        <v>118</v>
      </c>
      <c r="R31" s="56"/>
      <c r="S31" s="56"/>
      <c r="T31" s="56">
        <f>S32*I31</f>
        <v>118</v>
      </c>
      <c r="U31" s="56"/>
      <c r="V31" s="56"/>
      <c r="W31" s="57">
        <v>1</v>
      </c>
      <c r="X31" s="57">
        <v>1</v>
      </c>
      <c r="Y31" s="57">
        <v>1</v>
      </c>
      <c r="Z31" s="57">
        <v>1</v>
      </c>
      <c r="AA31" s="57"/>
    </row>
    <row r="32" spans="1:27" ht="15" customHeight="1" x14ac:dyDescent="0.45">
      <c r="A32" s="45"/>
      <c r="B32" s="45"/>
      <c r="C32" s="45"/>
      <c r="D32" s="36"/>
      <c r="E32" s="36"/>
      <c r="F32" s="36"/>
      <c r="G32" s="36"/>
      <c r="H32" s="36"/>
      <c r="I32" s="38"/>
      <c r="J32" s="38"/>
      <c r="K32" s="38"/>
      <c r="L32" s="38"/>
      <c r="M32" s="38"/>
      <c r="N32" s="38"/>
      <c r="O32" s="38">
        <f>M31*J31</f>
        <v>676</v>
      </c>
      <c r="P32" s="675">
        <f>SUM(W32:AC32)</f>
        <v>2</v>
      </c>
      <c r="Q32" s="38"/>
      <c r="R32" s="38">
        <f>P32*J31</f>
        <v>338</v>
      </c>
      <c r="S32" s="38">
        <f>M31-P32</f>
        <v>2</v>
      </c>
      <c r="T32" s="38"/>
      <c r="U32" s="38">
        <f>S32*J31</f>
        <v>338</v>
      </c>
      <c r="V32" s="38"/>
      <c r="W32" s="687">
        <v>1</v>
      </c>
      <c r="X32" s="40">
        <v>0</v>
      </c>
      <c r="Y32" s="40">
        <v>0</v>
      </c>
      <c r="Z32" s="700">
        <v>1</v>
      </c>
      <c r="AA32" s="41"/>
    </row>
    <row r="33" spans="1:27" ht="15" customHeight="1" x14ac:dyDescent="0.45">
      <c r="A33" s="196" t="s">
        <v>935</v>
      </c>
      <c r="B33" s="196" t="s">
        <v>203</v>
      </c>
      <c r="C33" s="196"/>
      <c r="D33" s="661" t="s">
        <v>981</v>
      </c>
      <c r="E33" s="54" t="s">
        <v>210</v>
      </c>
      <c r="F33" s="54" t="s">
        <v>983</v>
      </c>
      <c r="G33" s="54" t="s">
        <v>166</v>
      </c>
      <c r="H33" s="54" t="s">
        <v>212</v>
      </c>
      <c r="I33" s="49">
        <v>59</v>
      </c>
      <c r="J33" s="56">
        <v>169</v>
      </c>
      <c r="K33" s="56"/>
      <c r="L33" s="39">
        <v>101.4</v>
      </c>
      <c r="M33" s="56">
        <f>SUM(W33:AC33)</f>
        <v>4</v>
      </c>
      <c r="N33" s="56">
        <f>M33*I33</f>
        <v>236</v>
      </c>
      <c r="O33" s="56"/>
      <c r="P33" s="56"/>
      <c r="Q33" s="56">
        <f>P34*I33</f>
        <v>118</v>
      </c>
      <c r="R33" s="56"/>
      <c r="S33" s="56"/>
      <c r="T33" s="56">
        <f>S34*I33</f>
        <v>118</v>
      </c>
      <c r="U33" s="56"/>
      <c r="V33" s="56"/>
      <c r="W33" s="57">
        <v>1</v>
      </c>
      <c r="X33" s="57">
        <v>1</v>
      </c>
      <c r="Y33" s="57">
        <v>1</v>
      </c>
      <c r="Z33" s="57">
        <v>1</v>
      </c>
      <c r="AA33" s="57"/>
    </row>
    <row r="34" spans="1:27" ht="15" customHeight="1" x14ac:dyDescent="0.45">
      <c r="A34" s="45"/>
      <c r="B34" s="45"/>
      <c r="C34" s="45"/>
      <c r="D34" s="36"/>
      <c r="E34" s="36"/>
      <c r="F34" s="36"/>
      <c r="G34" s="36"/>
      <c r="H34" s="36"/>
      <c r="I34" s="38"/>
      <c r="J34" s="38"/>
      <c r="K34" s="38"/>
      <c r="L34" s="38"/>
      <c r="M34" s="38"/>
      <c r="N34" s="38"/>
      <c r="O34" s="38">
        <f>M33*J33</f>
        <v>676</v>
      </c>
      <c r="P34" s="675">
        <f>SUM(W34:AC34)</f>
        <v>2</v>
      </c>
      <c r="Q34" s="38"/>
      <c r="R34" s="38">
        <f>P34*J33</f>
        <v>338</v>
      </c>
      <c r="S34" s="38">
        <f>M33-P34</f>
        <v>2</v>
      </c>
      <c r="T34" s="38"/>
      <c r="U34" s="38">
        <f>S34*J33</f>
        <v>338</v>
      </c>
      <c r="V34" s="38"/>
      <c r="W34" s="687">
        <v>1</v>
      </c>
      <c r="X34" s="40">
        <v>0</v>
      </c>
      <c r="Y34" s="687">
        <v>1</v>
      </c>
      <c r="Z34" s="40">
        <v>0</v>
      </c>
      <c r="AA34" s="41"/>
    </row>
    <row r="35" spans="1:27" ht="15" customHeight="1" x14ac:dyDescent="0.45">
      <c r="A35" s="196" t="s">
        <v>935</v>
      </c>
      <c r="B35" s="196" t="s">
        <v>203</v>
      </c>
      <c r="C35" s="196"/>
      <c r="D35" s="661" t="s">
        <v>984</v>
      </c>
      <c r="E35" s="54" t="s">
        <v>210</v>
      </c>
      <c r="F35" s="59" t="s">
        <v>985</v>
      </c>
      <c r="G35" s="54" t="s">
        <v>166</v>
      </c>
      <c r="H35" s="54" t="s">
        <v>212</v>
      </c>
      <c r="I35" s="49">
        <v>69</v>
      </c>
      <c r="J35" s="56">
        <v>207</v>
      </c>
      <c r="K35" s="56"/>
      <c r="L35" s="39">
        <v>103</v>
      </c>
      <c r="M35" s="56">
        <f>SUM(W35:AC35)</f>
        <v>4</v>
      </c>
      <c r="N35" s="56">
        <f>M35*I35</f>
        <v>276</v>
      </c>
      <c r="O35" s="56"/>
      <c r="P35" s="56"/>
      <c r="Q35" s="56">
        <f>P36*I35</f>
        <v>69</v>
      </c>
      <c r="R35" s="56"/>
      <c r="S35" s="56"/>
      <c r="T35" s="56">
        <f>S36*I35</f>
        <v>207</v>
      </c>
      <c r="U35" s="56"/>
      <c r="V35" s="56"/>
      <c r="W35" s="57">
        <v>1</v>
      </c>
      <c r="X35" s="57">
        <v>1</v>
      </c>
      <c r="Y35" s="57">
        <v>1</v>
      </c>
      <c r="Z35" s="57">
        <v>1</v>
      </c>
      <c r="AA35" s="57"/>
    </row>
    <row r="36" spans="1:27" ht="15" customHeight="1" x14ac:dyDescent="0.45">
      <c r="A36" s="45"/>
      <c r="B36" s="45"/>
      <c r="C36" s="45"/>
      <c r="D36" s="36"/>
      <c r="E36" s="36"/>
      <c r="F36" s="36"/>
      <c r="G36" s="36"/>
      <c r="H36" s="36"/>
      <c r="I36" s="38"/>
      <c r="J36" s="38"/>
      <c r="K36" s="38"/>
      <c r="L36" s="38"/>
      <c r="M36" s="38"/>
      <c r="N36" s="38"/>
      <c r="O36" s="38">
        <f>M35*J35</f>
        <v>828</v>
      </c>
      <c r="P36" s="675">
        <f>SUM(W36:AC36)</f>
        <v>1</v>
      </c>
      <c r="Q36" s="38"/>
      <c r="R36" s="38">
        <f>P36*J35</f>
        <v>207</v>
      </c>
      <c r="S36" s="38">
        <f>M35-P36</f>
        <v>3</v>
      </c>
      <c r="T36" s="38"/>
      <c r="U36" s="38">
        <f>S36*J35</f>
        <v>621</v>
      </c>
      <c r="V36" s="38"/>
      <c r="W36" s="687">
        <v>1</v>
      </c>
      <c r="X36" s="40">
        <v>0</v>
      </c>
      <c r="Y36" s="40">
        <v>0</v>
      </c>
      <c r="Z36" s="51">
        <v>0</v>
      </c>
      <c r="AA36" s="119" t="s">
        <v>392</v>
      </c>
    </row>
    <row r="37" spans="1:27" ht="15" customHeight="1" x14ac:dyDescent="0.45">
      <c r="A37" s="196" t="s">
        <v>935</v>
      </c>
      <c r="B37" s="196" t="s">
        <v>203</v>
      </c>
      <c r="C37" s="196"/>
      <c r="D37" s="54" t="s">
        <v>984</v>
      </c>
      <c r="E37" s="54" t="s">
        <v>210</v>
      </c>
      <c r="F37" s="59" t="s">
        <v>986</v>
      </c>
      <c r="G37" s="54" t="s">
        <v>166</v>
      </c>
      <c r="H37" s="54" t="s">
        <v>212</v>
      </c>
      <c r="I37" s="49">
        <v>69</v>
      </c>
      <c r="J37" s="56">
        <v>207</v>
      </c>
      <c r="K37" s="56"/>
      <c r="L37" s="39">
        <v>166</v>
      </c>
      <c r="M37" s="56">
        <f>SUM(W37:AC37)</f>
        <v>3</v>
      </c>
      <c r="N37" s="56">
        <f>M37*I37</f>
        <v>207</v>
      </c>
      <c r="O37" s="56"/>
      <c r="P37" s="56"/>
      <c r="Q37" s="56">
        <f>P38*I37</f>
        <v>0</v>
      </c>
      <c r="R37" s="56"/>
      <c r="S37" s="56"/>
      <c r="T37" s="56">
        <f>S38*I37</f>
        <v>207</v>
      </c>
      <c r="U37" s="56"/>
      <c r="V37" s="56"/>
      <c r="W37" s="57">
        <v>1</v>
      </c>
      <c r="X37" s="57">
        <v>1</v>
      </c>
      <c r="Y37" s="57">
        <v>1</v>
      </c>
      <c r="Z37" s="57">
        <v>0</v>
      </c>
      <c r="AA37" s="57"/>
    </row>
    <row r="38" spans="1:27" ht="15" customHeight="1" x14ac:dyDescent="0.45">
      <c r="A38" s="45"/>
      <c r="B38" s="45"/>
      <c r="C38" s="45"/>
      <c r="D38" s="36"/>
      <c r="E38" s="36"/>
      <c r="F38" s="36"/>
      <c r="G38" s="36"/>
      <c r="H38" s="36"/>
      <c r="I38" s="38"/>
      <c r="J38" s="38"/>
      <c r="K38" s="38"/>
      <c r="L38" s="38"/>
      <c r="M38" s="38"/>
      <c r="N38" s="38"/>
      <c r="O38" s="38">
        <f>M37*J37</f>
        <v>621</v>
      </c>
      <c r="P38" s="64">
        <f>SUM(W38:AC38)</f>
        <v>0</v>
      </c>
      <c r="Q38" s="38"/>
      <c r="R38" s="38">
        <f>P38*J37</f>
        <v>0</v>
      </c>
      <c r="S38" s="38">
        <f>M37-P38</f>
        <v>3</v>
      </c>
      <c r="T38" s="38"/>
      <c r="U38" s="38">
        <f>S38*J37</f>
        <v>621</v>
      </c>
      <c r="V38" s="38"/>
      <c r="W38" s="43">
        <v>0</v>
      </c>
      <c r="X38" s="43">
        <v>0</v>
      </c>
      <c r="Y38" s="43">
        <v>0</v>
      </c>
      <c r="Z38" s="848">
        <v>0</v>
      </c>
      <c r="AA38" s="41"/>
    </row>
    <row r="39" spans="1:27" ht="15" customHeight="1" x14ac:dyDescent="0.45">
      <c r="A39" s="196" t="s">
        <v>935</v>
      </c>
      <c r="B39" s="196" t="s">
        <v>203</v>
      </c>
      <c r="C39" s="196"/>
      <c r="D39" s="54" t="s">
        <v>987</v>
      </c>
      <c r="E39" s="54" t="s">
        <v>180</v>
      </c>
      <c r="F39" s="54" t="s">
        <v>982</v>
      </c>
      <c r="G39" s="54" t="s">
        <v>166</v>
      </c>
      <c r="H39" s="54" t="s">
        <v>988</v>
      </c>
      <c r="I39" s="49">
        <v>47</v>
      </c>
      <c r="J39" s="56">
        <v>139</v>
      </c>
      <c r="K39" s="56"/>
      <c r="L39" s="39">
        <v>69</v>
      </c>
      <c r="M39" s="56">
        <f>SUM(W39:AC39)</f>
        <v>4</v>
      </c>
      <c r="N39" s="56">
        <f>M39*I39</f>
        <v>188</v>
      </c>
      <c r="O39" s="56"/>
      <c r="P39" s="56"/>
      <c r="Q39" s="56">
        <f>P40*I39</f>
        <v>0</v>
      </c>
      <c r="R39" s="56"/>
      <c r="S39" s="56"/>
      <c r="T39" s="56">
        <f>S40*I39</f>
        <v>188</v>
      </c>
      <c r="U39" s="56"/>
      <c r="V39" s="56"/>
      <c r="W39" s="57">
        <v>1</v>
      </c>
      <c r="X39" s="57">
        <v>1</v>
      </c>
      <c r="Y39" s="57">
        <v>1</v>
      </c>
      <c r="Z39" s="57">
        <v>1</v>
      </c>
      <c r="AA39" s="57"/>
    </row>
    <row r="40" spans="1:27" ht="15" customHeight="1" x14ac:dyDescent="0.45">
      <c r="A40" s="45"/>
      <c r="B40" s="45"/>
      <c r="C40" s="45"/>
      <c r="D40" s="46"/>
      <c r="E40" s="36"/>
      <c r="F40" s="36"/>
      <c r="G40" s="36"/>
      <c r="H40" s="36"/>
      <c r="I40" s="38"/>
      <c r="J40" s="38"/>
      <c r="K40" s="38"/>
      <c r="L40" s="38"/>
      <c r="M40" s="38"/>
      <c r="N40" s="38"/>
      <c r="O40" s="38">
        <f>M39*J39</f>
        <v>556</v>
      </c>
      <c r="P40" s="42">
        <f>SUM(W40:AC40)</f>
        <v>0</v>
      </c>
      <c r="Q40" s="38"/>
      <c r="R40" s="38">
        <f>P40*J39</f>
        <v>0</v>
      </c>
      <c r="S40" s="38">
        <f>M39-P40</f>
        <v>4</v>
      </c>
      <c r="T40" s="38"/>
      <c r="U40" s="38">
        <f>S40*J39</f>
        <v>556</v>
      </c>
      <c r="V40" s="38"/>
      <c r="W40" s="40">
        <v>0</v>
      </c>
      <c r="X40" s="40">
        <v>0</v>
      </c>
      <c r="Y40" s="40">
        <v>0</v>
      </c>
      <c r="Z40" s="40">
        <v>0</v>
      </c>
      <c r="AA40" s="41"/>
    </row>
    <row r="41" spans="1:27" ht="15" customHeight="1" x14ac:dyDescent="0.45">
      <c r="A41" s="196" t="s">
        <v>935</v>
      </c>
      <c r="B41" s="196" t="s">
        <v>203</v>
      </c>
      <c r="C41" s="196"/>
      <c r="D41" s="54" t="s">
        <v>989</v>
      </c>
      <c r="E41" s="54" t="s">
        <v>180</v>
      </c>
      <c r="F41" s="54" t="s">
        <v>990</v>
      </c>
      <c r="G41" s="54" t="s">
        <v>166</v>
      </c>
      <c r="H41" s="54" t="s">
        <v>988</v>
      </c>
      <c r="I41" s="49">
        <v>57</v>
      </c>
      <c r="J41" s="38">
        <v>159</v>
      </c>
      <c r="K41" s="38"/>
      <c r="L41" s="39">
        <v>127</v>
      </c>
      <c r="M41" s="56">
        <f>SUM(W41:AC41)</f>
        <v>11</v>
      </c>
      <c r="N41" s="56">
        <f>M41*I41</f>
        <v>627</v>
      </c>
      <c r="O41" s="56"/>
      <c r="P41" s="56"/>
      <c r="Q41" s="56">
        <f>P42*I41</f>
        <v>0</v>
      </c>
      <c r="R41" s="56"/>
      <c r="S41" s="56"/>
      <c r="T41" s="56">
        <f>S42*I41</f>
        <v>627</v>
      </c>
      <c r="U41" s="56"/>
      <c r="V41" s="56"/>
      <c r="W41" s="57">
        <v>2</v>
      </c>
      <c r="X41" s="57">
        <v>3</v>
      </c>
      <c r="Y41" s="57">
        <v>3</v>
      </c>
      <c r="Z41" s="57">
        <v>2</v>
      </c>
      <c r="AA41" s="57">
        <v>1</v>
      </c>
    </row>
    <row r="42" spans="1:27" ht="15" customHeight="1" x14ac:dyDescent="0.45">
      <c r="A42" s="45"/>
      <c r="B42" s="45"/>
      <c r="C42" s="45"/>
      <c r="D42" s="36"/>
      <c r="E42" s="36"/>
      <c r="F42" s="36"/>
      <c r="G42" s="36"/>
      <c r="H42" s="36"/>
      <c r="I42" s="38"/>
      <c r="J42" s="38"/>
      <c r="K42" s="38"/>
      <c r="L42" s="38"/>
      <c r="M42" s="38"/>
      <c r="N42" s="38"/>
      <c r="O42" s="38">
        <f>M41*J41</f>
        <v>1749</v>
      </c>
      <c r="P42" s="58">
        <f>SUM(W42:AC42)</f>
        <v>0</v>
      </c>
      <c r="Q42" s="38"/>
      <c r="R42" s="38">
        <f>P42*J41</f>
        <v>0</v>
      </c>
      <c r="S42" s="38">
        <f>M41-P42</f>
        <v>11</v>
      </c>
      <c r="T42" s="38"/>
      <c r="U42" s="38">
        <f>S42*J41</f>
        <v>1749</v>
      </c>
      <c r="V42" s="38"/>
      <c r="W42" s="43">
        <v>0</v>
      </c>
      <c r="X42" s="43">
        <v>0</v>
      </c>
      <c r="Y42" s="43">
        <v>0</v>
      </c>
      <c r="Z42" s="43">
        <v>0</v>
      </c>
      <c r="AA42" s="43">
        <v>0</v>
      </c>
    </row>
    <row r="43" spans="1:27" ht="15" customHeight="1" x14ac:dyDescent="0.45">
      <c r="A43" s="196" t="s">
        <v>935</v>
      </c>
      <c r="B43" s="196" t="s">
        <v>203</v>
      </c>
      <c r="C43" s="196"/>
      <c r="D43" s="54" t="s">
        <v>991</v>
      </c>
      <c r="E43" s="54" t="s">
        <v>180</v>
      </c>
      <c r="F43" s="59" t="s">
        <v>992</v>
      </c>
      <c r="G43" s="54" t="s">
        <v>166</v>
      </c>
      <c r="H43" s="54" t="s">
        <v>988</v>
      </c>
      <c r="I43" s="49">
        <v>57</v>
      </c>
      <c r="J43" s="38">
        <v>159</v>
      </c>
      <c r="K43" s="38"/>
      <c r="L43" s="39">
        <v>127</v>
      </c>
      <c r="M43" s="56">
        <f>SUM(W43:AC43)</f>
        <v>11</v>
      </c>
      <c r="N43" s="56">
        <f>M43*I43</f>
        <v>627</v>
      </c>
      <c r="O43" s="56"/>
      <c r="P43" s="56"/>
      <c r="Q43" s="56">
        <f>P44*I43</f>
        <v>0</v>
      </c>
      <c r="R43" s="56"/>
      <c r="S43" s="56"/>
      <c r="T43" s="56">
        <f>S44*I43</f>
        <v>627</v>
      </c>
      <c r="U43" s="56"/>
      <c r="V43" s="56"/>
      <c r="W43" s="57">
        <v>2</v>
      </c>
      <c r="X43" s="57">
        <v>3</v>
      </c>
      <c r="Y43" s="57">
        <v>3</v>
      </c>
      <c r="Z43" s="57">
        <v>2</v>
      </c>
      <c r="AA43" s="57">
        <v>1</v>
      </c>
    </row>
    <row r="44" spans="1:27" ht="15" customHeight="1" x14ac:dyDescent="0.45">
      <c r="A44" s="45"/>
      <c r="B44" s="45"/>
      <c r="C44" s="45"/>
      <c r="D44" s="36"/>
      <c r="E44" s="36"/>
      <c r="F44" s="36"/>
      <c r="G44" s="36"/>
      <c r="H44" s="36"/>
      <c r="I44" s="38"/>
      <c r="J44" s="38"/>
      <c r="K44" s="38"/>
      <c r="L44" s="38"/>
      <c r="M44" s="38"/>
      <c r="N44" s="38"/>
      <c r="O44" s="38">
        <f>M43*J43</f>
        <v>1749</v>
      </c>
      <c r="P44" s="58">
        <f>SUM(W44:AC44)</f>
        <v>0</v>
      </c>
      <c r="Q44" s="38"/>
      <c r="R44" s="38">
        <f>P44*J43</f>
        <v>0</v>
      </c>
      <c r="S44" s="38">
        <f>M43-P44</f>
        <v>11</v>
      </c>
      <c r="T44" s="38"/>
      <c r="U44" s="38">
        <f>S44*J43</f>
        <v>1749</v>
      </c>
      <c r="V44" s="38"/>
      <c r="W44" s="43">
        <v>0</v>
      </c>
      <c r="X44" s="43">
        <v>0</v>
      </c>
      <c r="Y44" s="43">
        <v>0</v>
      </c>
      <c r="Z44" s="43">
        <v>0</v>
      </c>
      <c r="AA44" s="43">
        <v>0</v>
      </c>
    </row>
    <row r="45" spans="1:27" ht="15" customHeight="1" x14ac:dyDescent="0.45">
      <c r="A45" s="196" t="s">
        <v>935</v>
      </c>
      <c r="B45" s="196" t="s">
        <v>203</v>
      </c>
      <c r="C45" s="196"/>
      <c r="D45" s="54" t="s">
        <v>993</v>
      </c>
      <c r="E45" s="54" t="s">
        <v>180</v>
      </c>
      <c r="F45" s="59" t="s">
        <v>994</v>
      </c>
      <c r="G45" s="54" t="s">
        <v>166</v>
      </c>
      <c r="H45" s="54" t="s">
        <v>988</v>
      </c>
      <c r="I45" s="49">
        <v>57</v>
      </c>
      <c r="J45" s="56">
        <v>169</v>
      </c>
      <c r="K45" s="56"/>
      <c r="L45" s="56"/>
      <c r="M45" s="56">
        <f>SUM(W45:AC45)</f>
        <v>11</v>
      </c>
      <c r="N45" s="56">
        <f>M45*I45</f>
        <v>627</v>
      </c>
      <c r="O45" s="56"/>
      <c r="P45" s="56"/>
      <c r="Q45" s="56">
        <f>P46*I45</f>
        <v>0</v>
      </c>
      <c r="R45" s="56"/>
      <c r="S45" s="56"/>
      <c r="T45" s="56">
        <f>S46*I45</f>
        <v>627</v>
      </c>
      <c r="U45" s="56"/>
      <c r="V45" s="56"/>
      <c r="W45" s="57">
        <v>2</v>
      </c>
      <c r="X45" s="57">
        <v>3</v>
      </c>
      <c r="Y45" s="57">
        <v>3</v>
      </c>
      <c r="Z45" s="57">
        <v>2</v>
      </c>
      <c r="AA45" s="57">
        <v>1</v>
      </c>
    </row>
    <row r="46" spans="1:27" ht="15" customHeight="1" x14ac:dyDescent="0.45">
      <c r="A46" s="45"/>
      <c r="B46" s="45"/>
      <c r="C46" s="45"/>
      <c r="D46" s="36"/>
      <c r="E46" s="36"/>
      <c r="F46" s="36"/>
      <c r="G46" s="36"/>
      <c r="H46" s="36"/>
      <c r="I46" s="38"/>
      <c r="J46" s="38"/>
      <c r="K46" s="38"/>
      <c r="L46" s="38"/>
      <c r="M46" s="38"/>
      <c r="N46" s="38"/>
      <c r="O46" s="38">
        <f>M45*J45</f>
        <v>1859</v>
      </c>
      <c r="P46" s="58">
        <f>SUM(W46:AC46)</f>
        <v>0</v>
      </c>
      <c r="Q46" s="38"/>
      <c r="R46" s="38">
        <f>P46*J45</f>
        <v>0</v>
      </c>
      <c r="S46" s="38">
        <f>M45-P46</f>
        <v>11</v>
      </c>
      <c r="T46" s="38"/>
      <c r="U46" s="38">
        <f>S46*J45</f>
        <v>1859</v>
      </c>
      <c r="V46" s="38"/>
      <c r="W46" s="43">
        <v>0</v>
      </c>
      <c r="X46" s="43">
        <v>0</v>
      </c>
      <c r="Y46" s="43">
        <v>0</v>
      </c>
      <c r="Z46" s="43">
        <v>0</v>
      </c>
      <c r="AA46" s="43">
        <v>0</v>
      </c>
    </row>
    <row r="47" spans="1:27" ht="15" customHeight="1" x14ac:dyDescent="0.45">
      <c r="A47" s="196" t="s">
        <v>935</v>
      </c>
      <c r="B47" s="196" t="s">
        <v>203</v>
      </c>
      <c r="C47" s="196"/>
      <c r="D47" s="54" t="s">
        <v>995</v>
      </c>
      <c r="E47" s="54" t="s">
        <v>180</v>
      </c>
      <c r="F47" s="54" t="s">
        <v>996</v>
      </c>
      <c r="G47" s="54" t="s">
        <v>166</v>
      </c>
      <c r="H47" s="54" t="s">
        <v>997</v>
      </c>
      <c r="I47" s="49">
        <v>57</v>
      </c>
      <c r="J47" s="56">
        <v>169</v>
      </c>
      <c r="K47" s="56"/>
      <c r="L47" s="39">
        <v>84</v>
      </c>
      <c r="M47" s="56">
        <f>SUM(W47:AC47)</f>
        <v>12</v>
      </c>
      <c r="N47" s="56">
        <f>M47*I47</f>
        <v>684</v>
      </c>
      <c r="O47" s="56"/>
      <c r="P47" s="56"/>
      <c r="Q47" s="56">
        <f>P48*I47</f>
        <v>0</v>
      </c>
      <c r="R47" s="56"/>
      <c r="S47" s="56"/>
      <c r="T47" s="56">
        <f>S48*I47</f>
        <v>684</v>
      </c>
      <c r="U47" s="56"/>
      <c r="V47" s="56"/>
      <c r="W47" s="57">
        <v>3</v>
      </c>
      <c r="X47" s="57">
        <v>3</v>
      </c>
      <c r="Y47" s="57">
        <v>3</v>
      </c>
      <c r="Z47" s="57">
        <v>2</v>
      </c>
      <c r="AA47" s="57">
        <v>1</v>
      </c>
    </row>
    <row r="48" spans="1:27" ht="15" customHeight="1" x14ac:dyDescent="0.45">
      <c r="A48" s="45"/>
      <c r="B48" s="45"/>
      <c r="C48" s="45"/>
      <c r="D48" s="36"/>
      <c r="E48" s="36"/>
      <c r="F48" s="36"/>
      <c r="G48" s="36"/>
      <c r="H48" s="36"/>
      <c r="I48" s="38"/>
      <c r="J48" s="38"/>
      <c r="K48" s="38"/>
      <c r="L48" s="38"/>
      <c r="M48" s="38"/>
      <c r="N48" s="38"/>
      <c r="O48" s="38">
        <f>M47*J47</f>
        <v>2028</v>
      </c>
      <c r="P48" s="58">
        <f>SUM(W48:AC48)</f>
        <v>0</v>
      </c>
      <c r="Q48" s="38"/>
      <c r="R48" s="38">
        <f>P48*J47</f>
        <v>0</v>
      </c>
      <c r="S48" s="38">
        <f>M47-P48</f>
        <v>12</v>
      </c>
      <c r="T48" s="38"/>
      <c r="U48" s="38">
        <f>S48*J47</f>
        <v>2028</v>
      </c>
      <c r="V48" s="38"/>
      <c r="W48" s="43">
        <v>0</v>
      </c>
      <c r="X48" s="43">
        <v>0</v>
      </c>
      <c r="Y48" s="43">
        <v>0</v>
      </c>
      <c r="Z48" s="43">
        <v>0</v>
      </c>
      <c r="AA48" s="43">
        <v>0</v>
      </c>
    </row>
    <row r="49" spans="1:27" ht="15" customHeight="1" x14ac:dyDescent="0.45">
      <c r="A49" s="196" t="s">
        <v>935</v>
      </c>
      <c r="B49" s="196" t="s">
        <v>203</v>
      </c>
      <c r="C49" s="196"/>
      <c r="D49" s="54" t="s">
        <v>998</v>
      </c>
      <c r="E49" s="54" t="s">
        <v>180</v>
      </c>
      <c r="F49" s="54" t="s">
        <v>524</v>
      </c>
      <c r="G49" s="54" t="s">
        <v>999</v>
      </c>
      <c r="H49" s="54" t="s">
        <v>182</v>
      </c>
      <c r="I49" s="49">
        <v>62</v>
      </c>
      <c r="J49" s="56">
        <v>169</v>
      </c>
      <c r="K49" s="56"/>
      <c r="L49" s="56"/>
      <c r="M49" s="56">
        <f>SUM(W49:AC49)</f>
        <v>7</v>
      </c>
      <c r="N49" s="56">
        <f>M49*I49</f>
        <v>434</v>
      </c>
      <c r="O49" s="56"/>
      <c r="P49" s="56"/>
      <c r="Q49" s="56">
        <f>P50*I49</f>
        <v>0</v>
      </c>
      <c r="R49" s="56"/>
      <c r="S49" s="56"/>
      <c r="T49" s="56">
        <f>S50*I49</f>
        <v>434</v>
      </c>
      <c r="U49" s="56"/>
      <c r="V49" s="56"/>
      <c r="W49" s="57">
        <v>2</v>
      </c>
      <c r="X49" s="57">
        <v>2</v>
      </c>
      <c r="Y49" s="57">
        <v>2</v>
      </c>
      <c r="Z49" s="57">
        <v>1</v>
      </c>
      <c r="AA49" s="57"/>
    </row>
    <row r="50" spans="1:27" ht="15" customHeight="1" x14ac:dyDescent="0.45">
      <c r="A50" s="45"/>
      <c r="B50" s="45"/>
      <c r="C50" s="45"/>
      <c r="D50" s="46"/>
      <c r="E50" s="36"/>
      <c r="F50" s="36"/>
      <c r="G50" s="36"/>
      <c r="H50" s="36"/>
      <c r="I50" s="38"/>
      <c r="J50" s="38"/>
      <c r="K50" s="38"/>
      <c r="L50" s="38"/>
      <c r="M50" s="38"/>
      <c r="N50" s="38"/>
      <c r="O50" s="38">
        <f>M49*J49</f>
        <v>1183</v>
      </c>
      <c r="P50" s="854">
        <f>SUM(W50:AC50)</f>
        <v>0</v>
      </c>
      <c r="Q50" s="38"/>
      <c r="R50" s="38">
        <f>P50*J49</f>
        <v>0</v>
      </c>
      <c r="S50" s="38">
        <f>M49-P50</f>
        <v>7</v>
      </c>
      <c r="T50" s="38"/>
      <c r="U50" s="38">
        <f>S50*J49</f>
        <v>1183</v>
      </c>
      <c r="V50" s="38"/>
      <c r="W50" s="40">
        <v>0</v>
      </c>
      <c r="X50" s="40">
        <v>0</v>
      </c>
      <c r="Y50" s="40">
        <v>0</v>
      </c>
      <c r="Z50" s="853">
        <v>0</v>
      </c>
      <c r="AA50" s="41"/>
    </row>
    <row r="51" spans="1:27" ht="15" customHeight="1" x14ac:dyDescent="0.45">
      <c r="A51" s="196" t="s">
        <v>935</v>
      </c>
      <c r="B51" s="196" t="s">
        <v>203</v>
      </c>
      <c r="C51" s="196"/>
      <c r="D51" s="54" t="s">
        <v>1000</v>
      </c>
      <c r="E51" s="54" t="s">
        <v>180</v>
      </c>
      <c r="F51" s="54" t="s">
        <v>524</v>
      </c>
      <c r="G51" s="54" t="s">
        <v>424</v>
      </c>
      <c r="H51" s="54" t="s">
        <v>182</v>
      </c>
      <c r="I51" s="49">
        <v>74</v>
      </c>
      <c r="J51" s="56">
        <v>209</v>
      </c>
      <c r="K51" s="56"/>
      <c r="L51" s="56"/>
      <c r="M51" s="56">
        <f>SUM(W51:AC51)</f>
        <v>4</v>
      </c>
      <c r="N51" s="56">
        <f>M51*I51</f>
        <v>296</v>
      </c>
      <c r="O51" s="56"/>
      <c r="P51" s="56"/>
      <c r="Q51" s="56">
        <f>P52*I51</f>
        <v>0</v>
      </c>
      <c r="R51" s="56"/>
      <c r="S51" s="56"/>
      <c r="T51" s="56">
        <f>S52*I51</f>
        <v>296</v>
      </c>
      <c r="U51" s="56"/>
      <c r="V51" s="56"/>
      <c r="W51" s="57">
        <v>1</v>
      </c>
      <c r="X51" s="57">
        <v>1</v>
      </c>
      <c r="Y51" s="57">
        <v>1</v>
      </c>
      <c r="Z51" s="57">
        <v>1</v>
      </c>
      <c r="AA51" s="57"/>
    </row>
    <row r="52" spans="1:27" ht="15" customHeight="1" x14ac:dyDescent="0.45">
      <c r="A52" s="45"/>
      <c r="B52" s="45"/>
      <c r="C52" s="45"/>
      <c r="D52" s="36"/>
      <c r="E52" s="36"/>
      <c r="F52" s="36"/>
      <c r="G52" s="36"/>
      <c r="H52" s="36"/>
      <c r="I52" s="38"/>
      <c r="J52" s="38"/>
      <c r="K52" s="38"/>
      <c r="L52" s="38"/>
      <c r="M52" s="38"/>
      <c r="N52" s="38"/>
      <c r="O52" s="38">
        <f>M51*J51</f>
        <v>836</v>
      </c>
      <c r="P52" s="850">
        <f>SUM(W52:AC52)</f>
        <v>0</v>
      </c>
      <c r="Q52" s="644"/>
      <c r="R52" s="644">
        <f>P52*J51</f>
        <v>0</v>
      </c>
      <c r="S52" s="644">
        <f>M51-P52</f>
        <v>4</v>
      </c>
      <c r="T52" s="644"/>
      <c r="U52" s="644">
        <f>S52*J51</f>
        <v>836</v>
      </c>
      <c r="V52" s="644"/>
      <c r="W52" s="848">
        <v>0</v>
      </c>
      <c r="X52" s="848">
        <v>0</v>
      </c>
      <c r="Y52" s="848">
        <v>0</v>
      </c>
      <c r="Z52" s="848">
        <v>0</v>
      </c>
      <c r="AA52" s="849"/>
    </row>
    <row r="53" spans="1:27" ht="15" customHeight="1" x14ac:dyDescent="0.45">
      <c r="A53" s="196" t="s">
        <v>935</v>
      </c>
      <c r="B53" s="196" t="s">
        <v>203</v>
      </c>
      <c r="C53" s="196"/>
      <c r="D53" s="54" t="s">
        <v>1001</v>
      </c>
      <c r="E53" s="54" t="s">
        <v>180</v>
      </c>
      <c r="F53" s="54" t="s">
        <v>1002</v>
      </c>
      <c r="G53" s="54" t="s">
        <v>166</v>
      </c>
      <c r="H53" s="54" t="s">
        <v>182</v>
      </c>
      <c r="I53" s="49">
        <v>48</v>
      </c>
      <c r="J53" s="56">
        <v>169</v>
      </c>
      <c r="K53" s="56"/>
      <c r="L53" s="39">
        <v>118</v>
      </c>
      <c r="M53" s="56">
        <f>SUM(W53:AC53)</f>
        <v>11</v>
      </c>
      <c r="N53" s="56">
        <f>M53*I53</f>
        <v>528</v>
      </c>
      <c r="O53" s="56"/>
      <c r="P53" s="852"/>
      <c r="Q53" s="852">
        <f>P54*I53</f>
        <v>0</v>
      </c>
      <c r="R53" s="852"/>
      <c r="S53" s="852"/>
      <c r="T53" s="852">
        <f>S54*I53</f>
        <v>528</v>
      </c>
      <c r="U53" s="852"/>
      <c r="V53" s="852"/>
      <c r="W53" s="922">
        <v>4</v>
      </c>
      <c r="X53" s="922">
        <v>4</v>
      </c>
      <c r="Y53" s="922">
        <v>2</v>
      </c>
      <c r="Z53" s="922">
        <v>1</v>
      </c>
      <c r="AA53" s="922"/>
    </row>
    <row r="54" spans="1:27" ht="15" customHeight="1" x14ac:dyDescent="0.45">
      <c r="A54" s="45"/>
      <c r="B54" s="45"/>
      <c r="C54" s="45"/>
      <c r="D54" s="36"/>
      <c r="E54" s="36"/>
      <c r="F54" s="36"/>
      <c r="G54" s="36"/>
      <c r="H54" s="36"/>
      <c r="I54" s="38"/>
      <c r="J54" s="38"/>
      <c r="K54" s="38"/>
      <c r="L54" s="38"/>
      <c r="M54" s="38"/>
      <c r="N54" s="38"/>
      <c r="O54" s="38">
        <f>M53*J53</f>
        <v>1859</v>
      </c>
      <c r="P54" s="854">
        <f>SUM(W54:AC54)</f>
        <v>0</v>
      </c>
      <c r="Q54" s="644"/>
      <c r="R54" s="644">
        <f>P54*J53</f>
        <v>0</v>
      </c>
      <c r="S54" s="644">
        <f>M53-P54</f>
        <v>11</v>
      </c>
      <c r="T54" s="644"/>
      <c r="U54" s="644">
        <f>S54*J53</f>
        <v>1859</v>
      </c>
      <c r="V54" s="644"/>
      <c r="W54" s="853">
        <v>0</v>
      </c>
      <c r="X54" s="853">
        <v>0</v>
      </c>
      <c r="Y54" s="853">
        <v>0</v>
      </c>
      <c r="Z54" s="853">
        <v>0</v>
      </c>
      <c r="AA54" s="849"/>
    </row>
    <row r="55" spans="1:27" ht="15" customHeight="1" x14ac:dyDescent="0.45">
      <c r="A55" s="196" t="s">
        <v>935</v>
      </c>
      <c r="B55" s="196" t="s">
        <v>203</v>
      </c>
      <c r="C55" s="196"/>
      <c r="D55" s="54" t="s">
        <v>1003</v>
      </c>
      <c r="E55" s="54" t="s">
        <v>307</v>
      </c>
      <c r="F55" s="54" t="s">
        <v>1004</v>
      </c>
      <c r="G55" s="54" t="s">
        <v>166</v>
      </c>
      <c r="H55" s="54" t="s">
        <v>1005</v>
      </c>
      <c r="I55" s="49">
        <v>46</v>
      </c>
      <c r="J55" s="56">
        <v>129</v>
      </c>
      <c r="K55" s="56"/>
      <c r="L55" s="56"/>
      <c r="M55" s="56">
        <f>SUM(W55:AC55)</f>
        <v>4</v>
      </c>
      <c r="N55" s="56">
        <f>M55*I55</f>
        <v>184</v>
      </c>
      <c r="O55" s="56"/>
      <c r="P55" s="852"/>
      <c r="Q55" s="852">
        <f>P56*I55</f>
        <v>0</v>
      </c>
      <c r="R55" s="852"/>
      <c r="S55" s="852"/>
      <c r="T55" s="852">
        <f>S56*I55</f>
        <v>184</v>
      </c>
      <c r="U55" s="852"/>
      <c r="V55" s="852"/>
      <c r="W55" s="922">
        <v>1</v>
      </c>
      <c r="X55" s="922">
        <v>1</v>
      </c>
      <c r="Y55" s="922">
        <v>1</v>
      </c>
      <c r="Z55" s="922">
        <v>1</v>
      </c>
      <c r="AA55" s="922"/>
    </row>
    <row r="56" spans="1:27" ht="15" customHeight="1" x14ac:dyDescent="0.45">
      <c r="A56" s="45"/>
      <c r="B56" s="45"/>
      <c r="C56" s="45"/>
      <c r="D56" s="36"/>
      <c r="E56" s="36"/>
      <c r="F56" s="36"/>
      <c r="G56" s="36"/>
      <c r="H56" s="36"/>
      <c r="I56" s="38"/>
      <c r="J56" s="38"/>
      <c r="K56" s="38"/>
      <c r="L56" s="38"/>
      <c r="M56" s="38"/>
      <c r="N56" s="38"/>
      <c r="O56" s="38">
        <f>M55*J55</f>
        <v>516</v>
      </c>
      <c r="P56" s="850">
        <f>SUM(W56:AC56)</f>
        <v>0</v>
      </c>
      <c r="Q56" s="644"/>
      <c r="R56" s="644">
        <f>P56*J55</f>
        <v>0</v>
      </c>
      <c r="S56" s="644">
        <f>M55-P56</f>
        <v>4</v>
      </c>
      <c r="T56" s="644"/>
      <c r="U56" s="644">
        <f>S56*J55</f>
        <v>516</v>
      </c>
      <c r="V56" s="644"/>
      <c r="W56" s="848">
        <v>0</v>
      </c>
      <c r="X56" s="848">
        <v>0</v>
      </c>
      <c r="Y56" s="848">
        <v>0</v>
      </c>
      <c r="Z56" s="848">
        <v>0</v>
      </c>
      <c r="AA56" s="849"/>
    </row>
    <row r="57" spans="1:27" ht="15" customHeight="1" x14ac:dyDescent="0.45">
      <c r="A57" s="196" t="s">
        <v>935</v>
      </c>
      <c r="B57" s="196" t="s">
        <v>203</v>
      </c>
      <c r="C57" s="196"/>
      <c r="D57" s="54" t="s">
        <v>1003</v>
      </c>
      <c r="E57" s="54" t="s">
        <v>307</v>
      </c>
      <c r="F57" s="54" t="s">
        <v>1006</v>
      </c>
      <c r="G57" s="54" t="s">
        <v>166</v>
      </c>
      <c r="H57" s="54"/>
      <c r="I57" s="49">
        <v>46</v>
      </c>
      <c r="J57" s="56">
        <v>129</v>
      </c>
      <c r="K57" s="56"/>
      <c r="L57" s="39">
        <v>99</v>
      </c>
      <c r="M57" s="56">
        <f>SUM(W57:AC57)</f>
        <v>4</v>
      </c>
      <c r="N57" s="56">
        <f>M57*I57</f>
        <v>184</v>
      </c>
      <c r="O57" s="56"/>
      <c r="P57" s="852"/>
      <c r="Q57" s="852">
        <f>P58*I57</f>
        <v>0</v>
      </c>
      <c r="R57" s="852"/>
      <c r="S57" s="852"/>
      <c r="T57" s="852">
        <f>S58*I57</f>
        <v>184</v>
      </c>
      <c r="U57" s="852"/>
      <c r="V57" s="852"/>
      <c r="W57" s="922">
        <v>1</v>
      </c>
      <c r="X57" s="922">
        <v>1</v>
      </c>
      <c r="Y57" s="922">
        <v>1</v>
      </c>
      <c r="Z57" s="922">
        <v>1</v>
      </c>
      <c r="AA57" s="922"/>
    </row>
    <row r="58" spans="1:27" ht="15" customHeight="1" x14ac:dyDescent="0.45">
      <c r="A58" s="45"/>
      <c r="B58" s="45"/>
      <c r="C58" s="45"/>
      <c r="D58" s="485"/>
      <c r="E58" s="36"/>
      <c r="F58" s="36"/>
      <c r="G58" s="36"/>
      <c r="H58" s="36"/>
      <c r="I58" s="38"/>
      <c r="J58" s="38"/>
      <c r="K58" s="38"/>
      <c r="L58" s="38"/>
      <c r="M58" s="38"/>
      <c r="N58" s="38"/>
      <c r="O58" s="38">
        <f>M57*J57</f>
        <v>516</v>
      </c>
      <c r="P58" s="578">
        <f>SUM(W58:AC58)</f>
        <v>0</v>
      </c>
      <c r="Q58" s="644"/>
      <c r="R58" s="644">
        <f>P58*J57</f>
        <v>0</v>
      </c>
      <c r="S58" s="644">
        <f>M57-P58</f>
        <v>4</v>
      </c>
      <c r="T58" s="644"/>
      <c r="U58" s="644">
        <f>S58*J57</f>
        <v>516</v>
      </c>
      <c r="V58" s="644"/>
      <c r="W58" s="579">
        <v>0</v>
      </c>
      <c r="X58" s="579">
        <v>0</v>
      </c>
      <c r="Y58" s="579">
        <v>0</v>
      </c>
      <c r="Z58" s="579">
        <v>0</v>
      </c>
      <c r="AA58" s="849"/>
    </row>
    <row r="59" spans="1:27" ht="15" customHeight="1" x14ac:dyDescent="0.45">
      <c r="A59" s="196" t="s">
        <v>935</v>
      </c>
      <c r="B59" s="196" t="s">
        <v>203</v>
      </c>
      <c r="C59" s="196"/>
      <c r="D59" s="661" t="s">
        <v>1007</v>
      </c>
      <c r="E59" s="54" t="s">
        <v>278</v>
      </c>
      <c r="F59" s="54" t="s">
        <v>1002</v>
      </c>
      <c r="G59" s="54" t="s">
        <v>166</v>
      </c>
      <c r="H59" s="54"/>
      <c r="I59" s="49">
        <v>45</v>
      </c>
      <c r="J59" s="56">
        <v>144</v>
      </c>
      <c r="K59" s="56"/>
      <c r="L59" s="56"/>
      <c r="M59" s="56">
        <f>SUM(W59:AC59)</f>
        <v>4</v>
      </c>
      <c r="N59" s="56">
        <f>M59*I59</f>
        <v>180</v>
      </c>
      <c r="O59" s="56"/>
      <c r="P59" s="852"/>
      <c r="Q59" s="852">
        <f>P60*I59</f>
        <v>45</v>
      </c>
      <c r="R59" s="852"/>
      <c r="S59" s="852"/>
      <c r="T59" s="852">
        <f>S60*I59</f>
        <v>135</v>
      </c>
      <c r="U59" s="852"/>
      <c r="V59" s="852"/>
      <c r="W59" s="922">
        <v>1</v>
      </c>
      <c r="X59" s="922">
        <v>1</v>
      </c>
      <c r="Y59" s="922">
        <v>1</v>
      </c>
      <c r="Z59" s="922">
        <v>1</v>
      </c>
      <c r="AA59" s="922"/>
    </row>
    <row r="60" spans="1:27" ht="15" customHeight="1" x14ac:dyDescent="0.45">
      <c r="A60" s="45"/>
      <c r="B60" s="45"/>
      <c r="C60" s="45"/>
      <c r="D60" s="36"/>
      <c r="E60" s="36"/>
      <c r="F60" s="36"/>
      <c r="G60" s="36"/>
      <c r="H60" s="36"/>
      <c r="I60" s="38"/>
      <c r="J60" s="38"/>
      <c r="K60" s="38"/>
      <c r="L60" s="38"/>
      <c r="M60" s="38"/>
      <c r="N60" s="38"/>
      <c r="O60" s="38">
        <f>M59*J59</f>
        <v>576</v>
      </c>
      <c r="P60" s="923">
        <f>SUM(W60:AC60)</f>
        <v>1</v>
      </c>
      <c r="Q60" s="644"/>
      <c r="R60" s="644">
        <f>P60*J59</f>
        <v>144</v>
      </c>
      <c r="S60" s="644">
        <f>M59-P60</f>
        <v>3</v>
      </c>
      <c r="T60" s="644"/>
      <c r="U60" s="644">
        <f>S60*J59</f>
        <v>432</v>
      </c>
      <c r="V60" s="644"/>
      <c r="W60" s="848">
        <v>0</v>
      </c>
      <c r="X60" s="848">
        <v>0</v>
      </c>
      <c r="Y60" s="848">
        <v>0</v>
      </c>
      <c r="Z60" s="682">
        <v>1</v>
      </c>
      <c r="AA60" s="849"/>
    </row>
    <row r="61" spans="1:27" ht="15" customHeight="1" x14ac:dyDescent="0.45">
      <c r="A61" s="196" t="s">
        <v>935</v>
      </c>
      <c r="B61" s="196" t="s">
        <v>203</v>
      </c>
      <c r="C61" s="196"/>
      <c r="D61" s="54" t="s">
        <v>1008</v>
      </c>
      <c r="E61" s="54" t="s">
        <v>278</v>
      </c>
      <c r="F61" s="54" t="s">
        <v>1009</v>
      </c>
      <c r="G61" s="54" t="s">
        <v>166</v>
      </c>
      <c r="H61" s="54" t="s">
        <v>1010</v>
      </c>
      <c r="I61" s="49">
        <v>36</v>
      </c>
      <c r="J61" s="56">
        <v>99</v>
      </c>
      <c r="K61" s="56"/>
      <c r="L61" s="56"/>
      <c r="M61" s="56">
        <f>SUM(W61:AC61)</f>
        <v>4</v>
      </c>
      <c r="N61" s="56">
        <f>M61*I61</f>
        <v>144</v>
      </c>
      <c r="O61" s="56"/>
      <c r="P61" s="852"/>
      <c r="Q61" s="852">
        <f>P62*I61</f>
        <v>0</v>
      </c>
      <c r="R61" s="852"/>
      <c r="S61" s="852"/>
      <c r="T61" s="852">
        <f>S62*I61</f>
        <v>144</v>
      </c>
      <c r="U61" s="852"/>
      <c r="V61" s="852"/>
      <c r="W61" s="922">
        <v>1</v>
      </c>
      <c r="X61" s="922">
        <v>1</v>
      </c>
      <c r="Y61" s="922">
        <v>1</v>
      </c>
      <c r="Z61" s="922">
        <v>1</v>
      </c>
      <c r="AA61" s="922"/>
    </row>
    <row r="62" spans="1:27" ht="15" customHeight="1" x14ac:dyDescent="0.45">
      <c r="A62" s="45"/>
      <c r="B62" s="45"/>
      <c r="C62" s="45"/>
      <c r="D62" s="36"/>
      <c r="E62" s="36"/>
      <c r="F62" s="36"/>
      <c r="G62" s="36"/>
      <c r="H62" s="36"/>
      <c r="I62" s="38"/>
      <c r="J62" s="38"/>
      <c r="K62" s="38"/>
      <c r="L62" s="38"/>
      <c r="M62" s="38"/>
      <c r="N62" s="38"/>
      <c r="O62" s="38">
        <f>M61*J61</f>
        <v>396</v>
      </c>
      <c r="P62" s="854">
        <f>SUM(W62:AC62)</f>
        <v>0</v>
      </c>
      <c r="Q62" s="644"/>
      <c r="R62" s="644">
        <f>P62*J61</f>
        <v>0</v>
      </c>
      <c r="S62" s="644">
        <f>M61-P62</f>
        <v>4</v>
      </c>
      <c r="T62" s="644"/>
      <c r="U62" s="644">
        <f>S62*J61</f>
        <v>396</v>
      </c>
      <c r="V62" s="644"/>
      <c r="W62" s="853">
        <v>0</v>
      </c>
      <c r="X62" s="853">
        <v>0</v>
      </c>
      <c r="Y62" s="853">
        <v>0</v>
      </c>
      <c r="Z62" s="853">
        <v>0</v>
      </c>
      <c r="AA62" s="849"/>
    </row>
    <row r="63" spans="1:27" ht="15" customHeight="1" x14ac:dyDescent="0.45">
      <c r="A63" s="196" t="s">
        <v>935</v>
      </c>
      <c r="B63" s="196" t="s">
        <v>203</v>
      </c>
      <c r="C63" s="196"/>
      <c r="D63" s="54" t="s">
        <v>1008</v>
      </c>
      <c r="E63" s="54" t="s">
        <v>278</v>
      </c>
      <c r="F63" s="54" t="s">
        <v>1011</v>
      </c>
      <c r="G63" s="54" t="s">
        <v>166</v>
      </c>
      <c r="H63" s="54" t="s">
        <v>1010</v>
      </c>
      <c r="I63" s="49">
        <v>36</v>
      </c>
      <c r="J63" s="56">
        <v>99</v>
      </c>
      <c r="K63" s="56"/>
      <c r="L63" s="56"/>
      <c r="M63" s="56">
        <f>SUM(W63:AC63)</f>
        <v>6</v>
      </c>
      <c r="N63" s="56">
        <f>M63*I63</f>
        <v>216</v>
      </c>
      <c r="O63" s="56"/>
      <c r="P63" s="852"/>
      <c r="Q63" s="852">
        <f>P64*I63</f>
        <v>0</v>
      </c>
      <c r="R63" s="852"/>
      <c r="S63" s="852"/>
      <c r="T63" s="852">
        <f>S64*I63</f>
        <v>216</v>
      </c>
      <c r="U63" s="852"/>
      <c r="V63" s="852"/>
      <c r="W63" s="922">
        <v>1</v>
      </c>
      <c r="X63" s="922">
        <v>2</v>
      </c>
      <c r="Y63" s="922">
        <v>2</v>
      </c>
      <c r="Z63" s="922">
        <v>1</v>
      </c>
      <c r="AA63" s="922"/>
    </row>
    <row r="64" spans="1:27" ht="15" customHeight="1" x14ac:dyDescent="0.45">
      <c r="A64" s="45"/>
      <c r="B64" s="45"/>
      <c r="C64" s="45"/>
      <c r="D64" s="46"/>
      <c r="E64" s="36"/>
      <c r="F64" s="36"/>
      <c r="G64" s="36"/>
      <c r="H64" s="36"/>
      <c r="I64" s="38"/>
      <c r="J64" s="38"/>
      <c r="K64" s="38"/>
      <c r="L64" s="38"/>
      <c r="M64" s="38"/>
      <c r="N64" s="38"/>
      <c r="O64" s="38">
        <f>M63*J63</f>
        <v>594</v>
      </c>
      <c r="P64" s="850">
        <f>SUM(W64:AC64)</f>
        <v>0</v>
      </c>
      <c r="Q64" s="644"/>
      <c r="R64" s="644">
        <f>P64*J63</f>
        <v>0</v>
      </c>
      <c r="S64" s="644">
        <f>M63-P64</f>
        <v>6</v>
      </c>
      <c r="T64" s="644"/>
      <c r="U64" s="644">
        <f>S64*J63</f>
        <v>594</v>
      </c>
      <c r="V64" s="644"/>
      <c r="W64" s="848">
        <v>0</v>
      </c>
      <c r="X64" s="848">
        <v>0</v>
      </c>
      <c r="Y64" s="924">
        <v>0</v>
      </c>
      <c r="Z64" s="848">
        <v>0</v>
      </c>
      <c r="AA64" s="882"/>
    </row>
    <row r="65" spans="1:27" ht="15" customHeight="1" x14ac:dyDescent="0.45">
      <c r="A65" s="196" t="s">
        <v>935</v>
      </c>
      <c r="B65" s="196" t="s">
        <v>203</v>
      </c>
      <c r="C65" s="196"/>
      <c r="D65" s="661" t="s">
        <v>1012</v>
      </c>
      <c r="E65" s="54" t="s">
        <v>264</v>
      </c>
      <c r="F65" s="54" t="s">
        <v>1013</v>
      </c>
      <c r="G65" s="54" t="s">
        <v>1014</v>
      </c>
      <c r="H65" s="54" t="s">
        <v>1015</v>
      </c>
      <c r="I65" s="49">
        <v>79</v>
      </c>
      <c r="J65" s="56">
        <v>239</v>
      </c>
      <c r="K65" s="56"/>
      <c r="L65" s="39">
        <v>95.6</v>
      </c>
      <c r="M65" s="56">
        <f>SUM(W65:AC65)</f>
        <v>6</v>
      </c>
      <c r="N65" s="56">
        <f>M65*I65</f>
        <v>474</v>
      </c>
      <c r="O65" s="56"/>
      <c r="P65" s="852"/>
      <c r="Q65" s="852">
        <f>P66*I65</f>
        <v>79</v>
      </c>
      <c r="R65" s="852"/>
      <c r="S65" s="852"/>
      <c r="T65" s="852">
        <f>S66*I65</f>
        <v>395</v>
      </c>
      <c r="U65" s="852"/>
      <c r="V65" s="852"/>
      <c r="W65" s="922">
        <v>1</v>
      </c>
      <c r="X65" s="922">
        <v>1</v>
      </c>
      <c r="Y65" s="922">
        <v>2</v>
      </c>
      <c r="Z65" s="922">
        <v>2</v>
      </c>
      <c r="AA65" s="922"/>
    </row>
    <row r="66" spans="1:27" ht="15" customHeight="1" x14ac:dyDescent="0.45">
      <c r="A66" s="45"/>
      <c r="B66" s="45"/>
      <c r="C66" s="45"/>
      <c r="D66" s="36"/>
      <c r="E66" s="36"/>
      <c r="F66" s="36"/>
      <c r="G66" s="36"/>
      <c r="H66" s="36"/>
      <c r="I66" s="38"/>
      <c r="J66" s="38"/>
      <c r="K66" s="38"/>
      <c r="L66" s="38"/>
      <c r="M66" s="38"/>
      <c r="N66" s="38"/>
      <c r="O66" s="38">
        <f>M65*J65</f>
        <v>1434</v>
      </c>
      <c r="P66" s="672">
        <f>SUM(W66:AC66)</f>
        <v>1</v>
      </c>
      <c r="Q66" s="644"/>
      <c r="R66" s="644">
        <f>P66*J65</f>
        <v>239</v>
      </c>
      <c r="S66" s="644">
        <f>M65-P66</f>
        <v>5</v>
      </c>
      <c r="T66" s="644"/>
      <c r="U66" s="644">
        <f>S66*J65</f>
        <v>1195</v>
      </c>
      <c r="V66" s="644"/>
      <c r="W66" s="579">
        <v>0</v>
      </c>
      <c r="X66" s="579">
        <v>0</v>
      </c>
      <c r="Y66" s="579">
        <v>0</v>
      </c>
      <c r="Z66" s="707">
        <v>1</v>
      </c>
      <c r="AA66" s="849"/>
    </row>
    <row r="67" spans="1:27" ht="15" customHeight="1" x14ac:dyDescent="0.45">
      <c r="A67" s="196" t="s">
        <v>935</v>
      </c>
      <c r="B67" s="196" t="s">
        <v>203</v>
      </c>
      <c r="C67" s="196"/>
      <c r="D67" s="54" t="s">
        <v>1016</v>
      </c>
      <c r="E67" s="54" t="s">
        <v>300</v>
      </c>
      <c r="F67" s="54" t="s">
        <v>1017</v>
      </c>
      <c r="G67" s="54" t="s">
        <v>1018</v>
      </c>
      <c r="H67" s="54" t="s">
        <v>235</v>
      </c>
      <c r="I67" s="49">
        <v>39</v>
      </c>
      <c r="J67" s="56">
        <v>109</v>
      </c>
      <c r="K67" s="56"/>
      <c r="L67" s="56"/>
      <c r="M67" s="56">
        <f>SUM(W67:AC67)</f>
        <v>5</v>
      </c>
      <c r="N67" s="56">
        <f>M67*I67</f>
        <v>195</v>
      </c>
      <c r="O67" s="56"/>
      <c r="P67" s="852"/>
      <c r="Q67" s="852">
        <f>P68*I67</f>
        <v>0</v>
      </c>
      <c r="R67" s="852"/>
      <c r="S67" s="852"/>
      <c r="T67" s="852">
        <f>S68*I67</f>
        <v>195</v>
      </c>
      <c r="U67" s="852"/>
      <c r="V67" s="852"/>
      <c r="W67" s="922">
        <v>1</v>
      </c>
      <c r="X67" s="922">
        <v>1</v>
      </c>
      <c r="Y67" s="922">
        <v>1</v>
      </c>
      <c r="Z67" s="922">
        <v>1</v>
      </c>
      <c r="AA67" s="922">
        <v>1</v>
      </c>
    </row>
    <row r="68" spans="1:27" ht="15" customHeight="1" x14ac:dyDescent="0.45">
      <c r="A68" s="45"/>
      <c r="B68" s="45"/>
      <c r="C68" s="45"/>
      <c r="D68" s="36"/>
      <c r="E68" s="36"/>
      <c r="F68" s="36"/>
      <c r="G68" s="36"/>
      <c r="H68" s="36"/>
      <c r="I68" s="38"/>
      <c r="J68" s="38"/>
      <c r="K68" s="38"/>
      <c r="L68" s="38"/>
      <c r="M68" s="38"/>
      <c r="N68" s="38"/>
      <c r="O68" s="38">
        <f>M67*J67</f>
        <v>545</v>
      </c>
      <c r="P68" s="850">
        <f>SUM(W68:AC68)</f>
        <v>0</v>
      </c>
      <c r="Q68" s="644"/>
      <c r="R68" s="644">
        <f>P68*J67</f>
        <v>0</v>
      </c>
      <c r="S68" s="644">
        <f>M67-P68</f>
        <v>5</v>
      </c>
      <c r="T68" s="644"/>
      <c r="U68" s="644">
        <f>S68*J67</f>
        <v>545</v>
      </c>
      <c r="V68" s="644"/>
      <c r="W68" s="848">
        <v>0</v>
      </c>
      <c r="X68" s="848">
        <v>0</v>
      </c>
      <c r="Y68" s="848">
        <v>0</v>
      </c>
      <c r="Z68" s="848">
        <v>0</v>
      </c>
      <c r="AA68" s="848">
        <v>0</v>
      </c>
    </row>
    <row r="69" spans="1:27" ht="15" customHeight="1" x14ac:dyDescent="0.45">
      <c r="A69" s="196" t="s">
        <v>935</v>
      </c>
      <c r="B69" s="196" t="s">
        <v>203</v>
      </c>
      <c r="C69" s="196"/>
      <c r="D69" s="54" t="s">
        <v>1016</v>
      </c>
      <c r="E69" s="54" t="s">
        <v>300</v>
      </c>
      <c r="F69" s="54" t="s">
        <v>1019</v>
      </c>
      <c r="G69" s="54" t="s">
        <v>1018</v>
      </c>
      <c r="H69" s="54" t="s">
        <v>235</v>
      </c>
      <c r="I69" s="49">
        <v>39</v>
      </c>
      <c r="J69" s="56">
        <v>109</v>
      </c>
      <c r="K69" s="56"/>
      <c r="L69" s="56"/>
      <c r="M69" s="56">
        <f>SUM(W69:AC69)</f>
        <v>9</v>
      </c>
      <c r="N69" s="56">
        <f>M69*I69</f>
        <v>351</v>
      </c>
      <c r="O69" s="56"/>
      <c r="P69" s="852"/>
      <c r="Q69" s="852">
        <f>P70*I69</f>
        <v>0</v>
      </c>
      <c r="R69" s="852"/>
      <c r="S69" s="852"/>
      <c r="T69" s="852">
        <f>S70*I69</f>
        <v>351</v>
      </c>
      <c r="U69" s="852"/>
      <c r="V69" s="852"/>
      <c r="W69" s="922">
        <v>2</v>
      </c>
      <c r="X69" s="922">
        <v>2</v>
      </c>
      <c r="Y69" s="922">
        <v>2</v>
      </c>
      <c r="Z69" s="922">
        <v>2</v>
      </c>
      <c r="AA69" s="922">
        <v>1</v>
      </c>
    </row>
    <row r="70" spans="1:27" ht="15" customHeight="1" x14ac:dyDescent="0.45">
      <c r="A70" s="45"/>
      <c r="B70" s="45"/>
      <c r="C70" s="45"/>
      <c r="D70" s="36"/>
      <c r="E70" s="36"/>
      <c r="F70" s="36"/>
      <c r="G70" s="36"/>
      <c r="H70" s="36"/>
      <c r="I70" s="38"/>
      <c r="J70" s="38"/>
      <c r="K70" s="38"/>
      <c r="L70" s="38"/>
      <c r="M70" s="38"/>
      <c r="N70" s="38"/>
      <c r="O70" s="38">
        <f>M69*J69</f>
        <v>981</v>
      </c>
      <c r="P70" s="850">
        <f>SUM(W70:AC70)</f>
        <v>0</v>
      </c>
      <c r="Q70" s="644"/>
      <c r="R70" s="644">
        <f>P70*J69</f>
        <v>0</v>
      </c>
      <c r="S70" s="644">
        <f>M69-P70</f>
        <v>9</v>
      </c>
      <c r="T70" s="644"/>
      <c r="U70" s="644">
        <f>S70*J69</f>
        <v>981</v>
      </c>
      <c r="V70" s="644"/>
      <c r="W70" s="848">
        <v>0</v>
      </c>
      <c r="X70" s="848">
        <v>0</v>
      </c>
      <c r="Y70" s="848">
        <v>0</v>
      </c>
      <c r="Z70" s="848">
        <v>0</v>
      </c>
      <c r="AA70" s="848">
        <v>0</v>
      </c>
    </row>
    <row r="71" spans="1:27" ht="15" customHeight="1" x14ac:dyDescent="0.45">
      <c r="A71" s="196" t="s">
        <v>935</v>
      </c>
      <c r="B71" s="196" t="s">
        <v>203</v>
      </c>
      <c r="C71" s="196"/>
      <c r="D71" s="54" t="s">
        <v>1016</v>
      </c>
      <c r="E71" s="54" t="s">
        <v>300</v>
      </c>
      <c r="F71" s="54" t="s">
        <v>1020</v>
      </c>
      <c r="G71" s="54" t="s">
        <v>1018</v>
      </c>
      <c r="H71" s="54" t="s">
        <v>235</v>
      </c>
      <c r="I71" s="49">
        <v>39</v>
      </c>
      <c r="J71" s="56">
        <v>109</v>
      </c>
      <c r="K71" s="56"/>
      <c r="L71" s="56"/>
      <c r="M71" s="56">
        <f>SUM(W71:AC71)</f>
        <v>9</v>
      </c>
      <c r="N71" s="56">
        <f>M71*I71</f>
        <v>351</v>
      </c>
      <c r="O71" s="56"/>
      <c r="P71" s="852"/>
      <c r="Q71" s="852">
        <f>P72*I71</f>
        <v>0</v>
      </c>
      <c r="R71" s="852"/>
      <c r="S71" s="852"/>
      <c r="T71" s="852">
        <f>S72*I71</f>
        <v>351</v>
      </c>
      <c r="U71" s="852"/>
      <c r="V71" s="852"/>
      <c r="W71" s="922">
        <v>2</v>
      </c>
      <c r="X71" s="922">
        <v>2</v>
      </c>
      <c r="Y71" s="922">
        <v>2</v>
      </c>
      <c r="Z71" s="922">
        <v>2</v>
      </c>
      <c r="AA71" s="922">
        <v>1</v>
      </c>
    </row>
    <row r="72" spans="1:27" ht="15" customHeight="1" x14ac:dyDescent="0.45">
      <c r="A72" s="45"/>
      <c r="B72" s="45"/>
      <c r="C72" s="45"/>
      <c r="D72" s="36"/>
      <c r="E72" s="36"/>
      <c r="F72" s="36"/>
      <c r="G72" s="36"/>
      <c r="H72" s="36"/>
      <c r="I72" s="48"/>
      <c r="J72" s="38"/>
      <c r="K72" s="38"/>
      <c r="L72" s="38"/>
      <c r="M72" s="38"/>
      <c r="N72" s="38"/>
      <c r="O72" s="38">
        <f>M71*J71</f>
        <v>981</v>
      </c>
      <c r="P72" s="850">
        <f>SUM(W72:AC72)</f>
        <v>0</v>
      </c>
      <c r="Q72" s="644"/>
      <c r="R72" s="644">
        <f>P72*J71</f>
        <v>0</v>
      </c>
      <c r="S72" s="644">
        <f>M71-P72</f>
        <v>9</v>
      </c>
      <c r="T72" s="644"/>
      <c r="U72" s="644">
        <f>S72*J71</f>
        <v>981</v>
      </c>
      <c r="V72" s="644"/>
      <c r="W72" s="848">
        <v>0</v>
      </c>
      <c r="X72" s="848">
        <v>0</v>
      </c>
      <c r="Y72" s="848">
        <v>0</v>
      </c>
      <c r="Z72" s="848">
        <v>0</v>
      </c>
      <c r="AA72" s="848">
        <v>0</v>
      </c>
    </row>
    <row r="73" spans="1:27" ht="15" customHeight="1" x14ac:dyDescent="0.45">
      <c r="A73" s="196" t="s">
        <v>935</v>
      </c>
      <c r="B73" s="196" t="s">
        <v>203</v>
      </c>
      <c r="C73" s="196"/>
      <c r="D73" s="54" t="s">
        <v>1021</v>
      </c>
      <c r="E73" s="54" t="s">
        <v>278</v>
      </c>
      <c r="F73" s="54" t="s">
        <v>1022</v>
      </c>
      <c r="G73" s="54" t="s">
        <v>166</v>
      </c>
      <c r="H73" s="54" t="s">
        <v>1023</v>
      </c>
      <c r="I73" s="55">
        <v>49</v>
      </c>
      <c r="J73" s="56">
        <v>139</v>
      </c>
      <c r="K73" s="56"/>
      <c r="L73" s="56"/>
      <c r="M73" s="56">
        <f>SUM(W73:AC73)</f>
        <v>4</v>
      </c>
      <c r="N73" s="56">
        <f>M73*I73</f>
        <v>196</v>
      </c>
      <c r="O73" s="56"/>
      <c r="P73" s="852"/>
      <c r="Q73" s="852">
        <f>P74*I73</f>
        <v>0</v>
      </c>
      <c r="R73" s="852"/>
      <c r="S73" s="852"/>
      <c r="T73" s="852">
        <f>S74*I73</f>
        <v>196</v>
      </c>
      <c r="U73" s="852"/>
      <c r="V73" s="852"/>
      <c r="W73" s="922">
        <v>1</v>
      </c>
      <c r="X73" s="922">
        <v>1</v>
      </c>
      <c r="Y73" s="922">
        <v>1</v>
      </c>
      <c r="Z73" s="922">
        <v>1</v>
      </c>
      <c r="AA73" s="922"/>
    </row>
    <row r="74" spans="1:27" ht="15" customHeight="1" x14ac:dyDescent="0.45">
      <c r="A74" s="45"/>
      <c r="B74" s="45"/>
      <c r="C74" s="45"/>
      <c r="D74" s="36"/>
      <c r="E74" s="36"/>
      <c r="F74" s="36"/>
      <c r="G74" s="36"/>
      <c r="H74" s="36"/>
      <c r="I74" s="48"/>
      <c r="J74" s="38"/>
      <c r="K74" s="38"/>
      <c r="L74" s="38"/>
      <c r="M74" s="38"/>
      <c r="N74" s="38"/>
      <c r="O74" s="38">
        <f>M73*J73</f>
        <v>556</v>
      </c>
      <c r="P74" s="850">
        <f>SUM(W74:AC74)</f>
        <v>0</v>
      </c>
      <c r="Q74" s="644"/>
      <c r="R74" s="644">
        <f>P74*J73</f>
        <v>0</v>
      </c>
      <c r="S74" s="644">
        <f>M73-P74</f>
        <v>4</v>
      </c>
      <c r="T74" s="644"/>
      <c r="U74" s="644">
        <f>S74*J73</f>
        <v>556</v>
      </c>
      <c r="V74" s="644"/>
      <c r="W74" s="848">
        <v>0</v>
      </c>
      <c r="X74" s="848">
        <v>0</v>
      </c>
      <c r="Y74" s="848">
        <v>0</v>
      </c>
      <c r="Z74" s="848">
        <v>0</v>
      </c>
      <c r="AA74" s="849"/>
    </row>
    <row r="75" spans="1:27" ht="15" customHeight="1" x14ac:dyDescent="0.45">
      <c r="A75" s="196" t="s">
        <v>935</v>
      </c>
      <c r="B75" s="196" t="s">
        <v>203</v>
      </c>
      <c r="C75" s="196"/>
      <c r="D75" s="54" t="s">
        <v>1021</v>
      </c>
      <c r="E75" s="54" t="s">
        <v>278</v>
      </c>
      <c r="F75" s="54" t="s">
        <v>1004</v>
      </c>
      <c r="G75" s="54" t="s">
        <v>166</v>
      </c>
      <c r="H75" s="54" t="s">
        <v>1023</v>
      </c>
      <c r="I75" s="55">
        <v>49</v>
      </c>
      <c r="J75" s="56">
        <v>139</v>
      </c>
      <c r="K75" s="56"/>
      <c r="L75" s="56"/>
      <c r="M75" s="56">
        <f>SUM(W75:AC75)</f>
        <v>4</v>
      </c>
      <c r="N75" s="56">
        <f>M75*I75</f>
        <v>196</v>
      </c>
      <c r="O75" s="56"/>
      <c r="P75" s="852"/>
      <c r="Q75" s="852">
        <f>P76*I75</f>
        <v>0</v>
      </c>
      <c r="R75" s="852"/>
      <c r="S75" s="852"/>
      <c r="T75" s="852">
        <f>S76*I75</f>
        <v>196</v>
      </c>
      <c r="U75" s="852"/>
      <c r="V75" s="852"/>
      <c r="W75" s="922">
        <v>1</v>
      </c>
      <c r="X75" s="922">
        <v>1</v>
      </c>
      <c r="Y75" s="922">
        <v>1</v>
      </c>
      <c r="Z75" s="922">
        <v>1</v>
      </c>
      <c r="AA75" s="922"/>
    </row>
    <row r="76" spans="1:27" ht="15" customHeight="1" x14ac:dyDescent="0.45">
      <c r="A76" s="45"/>
      <c r="B76" s="45"/>
      <c r="C76" s="45"/>
      <c r="D76" s="36"/>
      <c r="E76" s="36"/>
      <c r="F76" s="36"/>
      <c r="G76" s="36"/>
      <c r="H76" s="36"/>
      <c r="I76" s="48"/>
      <c r="J76" s="38"/>
      <c r="K76" s="38"/>
      <c r="L76" s="38"/>
      <c r="M76" s="38"/>
      <c r="N76" s="38"/>
      <c r="O76" s="38">
        <f>M75*J75</f>
        <v>556</v>
      </c>
      <c r="P76" s="850">
        <f>SUM(W76:AC76)</f>
        <v>0</v>
      </c>
      <c r="Q76" s="644"/>
      <c r="R76" s="644">
        <f>P76*J75</f>
        <v>0</v>
      </c>
      <c r="S76" s="644">
        <f>M75-P76</f>
        <v>4</v>
      </c>
      <c r="T76" s="644"/>
      <c r="U76" s="644">
        <f>S76*J75</f>
        <v>556</v>
      </c>
      <c r="V76" s="644"/>
      <c r="W76" s="848">
        <v>0</v>
      </c>
      <c r="X76" s="848">
        <v>0</v>
      </c>
      <c r="Y76" s="848">
        <v>0</v>
      </c>
      <c r="Z76" s="848">
        <v>0</v>
      </c>
      <c r="AA76" s="849"/>
    </row>
    <row r="77" spans="1:27" ht="15" customHeight="1" x14ac:dyDescent="0.45">
      <c r="A77" s="196" t="s">
        <v>935</v>
      </c>
      <c r="B77" s="196" t="s">
        <v>203</v>
      </c>
      <c r="C77" s="196"/>
      <c r="D77" s="54" t="s">
        <v>1021</v>
      </c>
      <c r="E77" s="54" t="s">
        <v>278</v>
      </c>
      <c r="F77" s="54" t="s">
        <v>1024</v>
      </c>
      <c r="G77" s="54" t="s">
        <v>166</v>
      </c>
      <c r="H77" s="54" t="s">
        <v>1023</v>
      </c>
      <c r="I77" s="55">
        <v>49</v>
      </c>
      <c r="J77" s="56">
        <v>139</v>
      </c>
      <c r="K77" s="56"/>
      <c r="L77" s="56"/>
      <c r="M77" s="56">
        <f>SUM(W77:AC77)</f>
        <v>4</v>
      </c>
      <c r="N77" s="56">
        <f>M77*I77</f>
        <v>196</v>
      </c>
      <c r="O77" s="56"/>
      <c r="P77" s="852"/>
      <c r="Q77" s="852">
        <f>P78*I77</f>
        <v>0</v>
      </c>
      <c r="R77" s="852"/>
      <c r="S77" s="852"/>
      <c r="T77" s="852">
        <f>S78*I77</f>
        <v>196</v>
      </c>
      <c r="U77" s="852"/>
      <c r="V77" s="852"/>
      <c r="W77" s="922">
        <v>1</v>
      </c>
      <c r="X77" s="922">
        <v>1</v>
      </c>
      <c r="Y77" s="922">
        <v>1</v>
      </c>
      <c r="Z77" s="922">
        <v>1</v>
      </c>
      <c r="AA77" s="922"/>
    </row>
    <row r="78" spans="1:27" ht="15" customHeight="1" x14ac:dyDescent="0.45">
      <c r="A78" s="45"/>
      <c r="B78" s="45"/>
      <c r="C78" s="45"/>
      <c r="D78" s="36"/>
      <c r="E78" s="36"/>
      <c r="F78" s="36"/>
      <c r="G78" s="36"/>
      <c r="H78" s="36"/>
      <c r="I78" s="48"/>
      <c r="J78" s="38"/>
      <c r="K78" s="38"/>
      <c r="L78" s="38"/>
      <c r="M78" s="38"/>
      <c r="N78" s="38"/>
      <c r="O78" s="38">
        <f>M77*J77</f>
        <v>556</v>
      </c>
      <c r="P78" s="850">
        <f>SUM(W78:AC78)</f>
        <v>0</v>
      </c>
      <c r="Q78" s="644"/>
      <c r="R78" s="644">
        <f>P78*J77</f>
        <v>0</v>
      </c>
      <c r="S78" s="644">
        <f>M77-P78</f>
        <v>4</v>
      </c>
      <c r="T78" s="644"/>
      <c r="U78" s="644">
        <f>S78*J77</f>
        <v>556</v>
      </c>
      <c r="V78" s="644"/>
      <c r="W78" s="848">
        <v>0</v>
      </c>
      <c r="X78" s="848">
        <v>0</v>
      </c>
      <c r="Y78" s="848">
        <v>0</v>
      </c>
      <c r="Z78" s="848">
        <v>0</v>
      </c>
      <c r="AA78" s="849"/>
    </row>
    <row r="79" spans="1:27" ht="15" customHeight="1" x14ac:dyDescent="0.45">
      <c r="A79" s="196" t="s">
        <v>935</v>
      </c>
      <c r="B79" s="196" t="s">
        <v>203</v>
      </c>
      <c r="C79" s="196"/>
      <c r="D79" s="54" t="s">
        <v>1025</v>
      </c>
      <c r="E79" s="54" t="s">
        <v>368</v>
      </c>
      <c r="F79" s="54" t="s">
        <v>524</v>
      </c>
      <c r="G79" s="54" t="s">
        <v>424</v>
      </c>
      <c r="H79" s="54"/>
      <c r="I79" s="55">
        <v>99</v>
      </c>
      <c r="J79" s="56">
        <v>269</v>
      </c>
      <c r="K79" s="56"/>
      <c r="L79" s="56"/>
      <c r="M79" s="56">
        <f>SUM(W79:AC79)</f>
        <v>4</v>
      </c>
      <c r="N79" s="56">
        <f>M79*I79</f>
        <v>396</v>
      </c>
      <c r="O79" s="56"/>
      <c r="P79" s="852"/>
      <c r="Q79" s="852">
        <f>P80*I79</f>
        <v>0</v>
      </c>
      <c r="R79" s="852"/>
      <c r="S79" s="852"/>
      <c r="T79" s="852">
        <f>S80*I79</f>
        <v>396</v>
      </c>
      <c r="U79" s="852"/>
      <c r="V79" s="852"/>
      <c r="W79" s="922"/>
      <c r="X79" s="922">
        <v>1</v>
      </c>
      <c r="Y79" s="922">
        <v>1</v>
      </c>
      <c r="Z79" s="922">
        <v>1</v>
      </c>
      <c r="AA79" s="922">
        <v>1</v>
      </c>
    </row>
    <row r="80" spans="1:27" ht="15" customHeight="1" x14ac:dyDescent="0.45">
      <c r="A80" s="45"/>
      <c r="B80" s="45"/>
      <c r="C80" s="45"/>
      <c r="D80" s="36"/>
      <c r="E80" s="36"/>
      <c r="F80" s="36"/>
      <c r="G80" s="36"/>
      <c r="H80" s="36"/>
      <c r="I80" s="48"/>
      <c r="J80" s="38"/>
      <c r="K80" s="38"/>
      <c r="L80" s="38"/>
      <c r="M80" s="38"/>
      <c r="N80" s="38"/>
      <c r="O80" s="38">
        <f>M79*J79</f>
        <v>1076</v>
      </c>
      <c r="P80" s="850">
        <f>SUM(W80:AC80)</f>
        <v>0</v>
      </c>
      <c r="Q80" s="644"/>
      <c r="R80" s="644">
        <f>P80*J79</f>
        <v>0</v>
      </c>
      <c r="S80" s="644">
        <f>M79-P80</f>
        <v>4</v>
      </c>
      <c r="T80" s="644"/>
      <c r="U80" s="644">
        <f>S80*J79</f>
        <v>1076</v>
      </c>
      <c r="V80" s="644"/>
      <c r="W80" s="849"/>
      <c r="X80" s="848">
        <v>0</v>
      </c>
      <c r="Y80" s="848">
        <v>0</v>
      </c>
      <c r="Z80" s="848">
        <v>0</v>
      </c>
      <c r="AA80" s="848">
        <v>0</v>
      </c>
    </row>
    <row r="81" spans="1:27" ht="15" customHeight="1" x14ac:dyDescent="0.45">
      <c r="A81" s="45"/>
      <c r="B81" s="45"/>
      <c r="C81" s="45"/>
      <c r="D81" s="36"/>
      <c r="E81" s="36"/>
      <c r="F81" s="36"/>
      <c r="G81" s="36"/>
      <c r="H81" s="36"/>
      <c r="I81" s="4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41"/>
      <c r="X81" s="41"/>
      <c r="Y81" s="41"/>
      <c r="Z81" s="41"/>
      <c r="AA81" s="41"/>
    </row>
    <row r="82" spans="1:27" ht="15" customHeight="1" x14ac:dyDescent="0.45">
      <c r="A82" s="45"/>
      <c r="B82" s="45"/>
      <c r="C82" s="45"/>
      <c r="D82" s="36"/>
      <c r="E82" s="36"/>
      <c r="F82" s="36"/>
      <c r="G82" s="36"/>
      <c r="H82" s="36"/>
      <c r="I82" s="48"/>
      <c r="J82" s="38"/>
      <c r="K82" s="38"/>
      <c r="L82" s="38"/>
      <c r="M82" s="71">
        <f t="shared" ref="M82:V82" si="4">SUM(M25:M80)</f>
        <v>166</v>
      </c>
      <c r="N82" s="71">
        <f t="shared" si="4"/>
        <v>9182</v>
      </c>
      <c r="O82" s="71">
        <f t="shared" si="4"/>
        <v>26650</v>
      </c>
      <c r="P82" s="709">
        <f t="shared" si="4"/>
        <v>7</v>
      </c>
      <c r="Q82" s="709">
        <f t="shared" si="4"/>
        <v>429</v>
      </c>
      <c r="R82" s="71">
        <f t="shared" si="4"/>
        <v>1266</v>
      </c>
      <c r="S82" s="71">
        <f t="shared" si="4"/>
        <v>159</v>
      </c>
      <c r="T82" s="71">
        <f t="shared" si="4"/>
        <v>8753</v>
      </c>
      <c r="U82" s="71">
        <f t="shared" si="4"/>
        <v>25384</v>
      </c>
      <c r="V82" s="71">
        <f t="shared" si="4"/>
        <v>0</v>
      </c>
      <c r="W82" s="41"/>
      <c r="X82" s="41"/>
      <c r="Y82" s="41"/>
      <c r="Z82" s="41"/>
      <c r="AA82" s="41"/>
    </row>
    <row r="83" spans="1:27" ht="15" customHeight="1" x14ac:dyDescent="0.45">
      <c r="A83" s="45"/>
      <c r="B83" s="45"/>
      <c r="C83" s="45"/>
      <c r="D83" s="36"/>
      <c r="E83" s="36"/>
      <c r="F83" s="36"/>
      <c r="G83" s="36"/>
      <c r="H83" s="36"/>
      <c r="I83" s="48"/>
      <c r="J83" s="38"/>
      <c r="K83" s="38"/>
      <c r="L83" s="38" t="s">
        <v>323</v>
      </c>
      <c r="M83" s="72">
        <f t="shared" ref="M83:O83" si="5">P82+S82</f>
        <v>166</v>
      </c>
      <c r="N83" s="72">
        <f t="shared" si="5"/>
        <v>9182</v>
      </c>
      <c r="O83" s="72">
        <f t="shared" si="5"/>
        <v>26650</v>
      </c>
      <c r="P83" s="72"/>
      <c r="Q83" s="72"/>
      <c r="R83" s="72"/>
      <c r="S83" s="72"/>
      <c r="T83" s="72"/>
      <c r="U83" s="72"/>
      <c r="V83" s="72"/>
      <c r="W83" s="41"/>
      <c r="X83" s="41"/>
      <c r="Y83" s="41"/>
      <c r="Z83" s="41"/>
      <c r="AA83" s="41"/>
    </row>
    <row r="84" spans="1:27" ht="15" customHeight="1" x14ac:dyDescent="0.45">
      <c r="A84" s="45"/>
      <c r="B84" s="45"/>
      <c r="C84" s="45"/>
      <c r="D84" s="36"/>
      <c r="E84" s="36"/>
      <c r="F84" s="36"/>
      <c r="G84" s="36"/>
      <c r="H84" s="36"/>
      <c r="I84" s="48"/>
      <c r="J84" s="38"/>
      <c r="K84" s="38"/>
      <c r="L84" s="38" t="s">
        <v>324</v>
      </c>
      <c r="M84" s="72"/>
      <c r="N84" s="72"/>
      <c r="O84" s="72"/>
      <c r="P84" s="72"/>
      <c r="Q84" s="75">
        <f>Q82/N82</f>
        <v>4.6721847092136788E-2</v>
      </c>
      <c r="R84" s="72"/>
      <c r="S84" s="72"/>
      <c r="T84" s="75">
        <f>T82/N82</f>
        <v>0.95327815290786322</v>
      </c>
      <c r="U84" s="72"/>
      <c r="V84" s="72"/>
      <c r="W84" s="41"/>
      <c r="X84" s="41"/>
      <c r="Y84" s="41"/>
      <c r="Z84" s="41"/>
      <c r="AA84" s="41"/>
    </row>
    <row r="85" spans="1:27" ht="15" customHeight="1" x14ac:dyDescent="0.45">
      <c r="A85" s="45"/>
      <c r="B85" s="45"/>
      <c r="C85" s="45"/>
      <c r="D85" s="36"/>
      <c r="E85" s="36"/>
      <c r="F85" s="36"/>
      <c r="G85" s="36"/>
      <c r="H85" s="36"/>
      <c r="I85" s="48"/>
      <c r="J85" s="38"/>
      <c r="K85" s="38"/>
      <c r="L85" s="38" t="s">
        <v>325</v>
      </c>
      <c r="M85" s="72"/>
      <c r="N85" s="72"/>
      <c r="O85" s="72"/>
      <c r="P85" s="72"/>
      <c r="Q85" s="72"/>
      <c r="R85" s="72"/>
      <c r="S85" s="72"/>
      <c r="T85" s="72"/>
      <c r="U85" s="170">
        <f>U82/T82</f>
        <v>2.9000342739632128</v>
      </c>
      <c r="V85" s="72"/>
      <c r="W85" s="41"/>
      <c r="X85" s="41"/>
      <c r="Y85" s="41"/>
      <c r="Z85" s="41"/>
      <c r="AA85" s="41"/>
    </row>
    <row r="86" spans="1:27" ht="15" customHeight="1" x14ac:dyDescent="0.45">
      <c r="A86" s="45"/>
      <c r="B86" s="45"/>
      <c r="C86" s="45"/>
      <c r="D86" s="36"/>
      <c r="E86" s="36"/>
      <c r="F86" s="36"/>
      <c r="G86" s="36"/>
      <c r="H86" s="36"/>
      <c r="I86" s="4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41"/>
      <c r="X86" s="41"/>
      <c r="Y86" s="41"/>
      <c r="Z86" s="41"/>
      <c r="AA86" s="41"/>
    </row>
    <row r="87" spans="1:27" ht="45.75" customHeight="1" x14ac:dyDescent="0.45">
      <c r="A87" s="32" t="s">
        <v>117</v>
      </c>
      <c r="B87" s="32" t="s">
        <v>118</v>
      </c>
      <c r="C87" s="32"/>
      <c r="D87" s="32" t="s">
        <v>120</v>
      </c>
      <c r="E87" s="32" t="s">
        <v>121</v>
      </c>
      <c r="F87" s="32" t="s">
        <v>122</v>
      </c>
      <c r="G87" s="32" t="s">
        <v>123</v>
      </c>
      <c r="H87" s="32" t="s">
        <v>124</v>
      </c>
      <c r="I87" s="32" t="s">
        <v>125</v>
      </c>
      <c r="J87" s="32" t="s">
        <v>126</v>
      </c>
      <c r="K87" s="32"/>
      <c r="L87" s="32" t="s">
        <v>127</v>
      </c>
      <c r="M87" s="34" t="s">
        <v>128</v>
      </c>
      <c r="N87" s="33" t="s">
        <v>129</v>
      </c>
      <c r="O87" s="33" t="s">
        <v>933</v>
      </c>
      <c r="P87" s="52" t="s">
        <v>131</v>
      </c>
      <c r="Q87" s="829" t="s">
        <v>132</v>
      </c>
      <c r="R87" s="828"/>
      <c r="S87" s="33" t="s">
        <v>133</v>
      </c>
      <c r="T87" s="830" t="s">
        <v>134</v>
      </c>
      <c r="U87" s="827"/>
      <c r="V87" s="828"/>
      <c r="W87" s="32" t="s">
        <v>593</v>
      </c>
      <c r="X87" s="32" t="s">
        <v>594</v>
      </c>
      <c r="Y87" s="32" t="s">
        <v>595</v>
      </c>
      <c r="Z87" s="32" t="s">
        <v>596</v>
      </c>
      <c r="AA87" s="32" t="s">
        <v>934</v>
      </c>
    </row>
    <row r="88" spans="1:27" ht="15" customHeight="1" x14ac:dyDescent="0.45">
      <c r="A88" s="197" t="s">
        <v>935</v>
      </c>
      <c r="B88" s="197" t="s">
        <v>8</v>
      </c>
      <c r="C88" s="197"/>
      <c r="D88" s="77" t="s">
        <v>1026</v>
      </c>
      <c r="E88" s="77" t="s">
        <v>164</v>
      </c>
      <c r="F88" s="86" t="s">
        <v>1027</v>
      </c>
      <c r="G88" s="77" t="s">
        <v>1028</v>
      </c>
      <c r="H88" s="77" t="s">
        <v>1029</v>
      </c>
      <c r="I88" s="80">
        <v>69</v>
      </c>
      <c r="J88" s="81">
        <v>199</v>
      </c>
      <c r="K88" s="81"/>
      <c r="L88" s="81"/>
      <c r="M88" s="81">
        <f>SUM(W88:AC88)</f>
        <v>4</v>
      </c>
      <c r="N88" s="81">
        <f>M88*I88</f>
        <v>276</v>
      </c>
      <c r="O88" s="81"/>
      <c r="P88" s="81"/>
      <c r="Q88" s="81">
        <f>P89*I88</f>
        <v>0</v>
      </c>
      <c r="R88" s="81"/>
      <c r="S88" s="81"/>
      <c r="T88" s="81">
        <f>S89*I88</f>
        <v>276</v>
      </c>
      <c r="U88" s="81"/>
      <c r="V88" s="81"/>
      <c r="W88" s="82">
        <v>1</v>
      </c>
      <c r="X88" s="82">
        <v>2</v>
      </c>
      <c r="Y88" s="82">
        <v>1</v>
      </c>
      <c r="Z88" s="82"/>
      <c r="AA88" s="82"/>
    </row>
    <row r="89" spans="1:27" ht="15" customHeight="1" x14ac:dyDescent="0.45">
      <c r="A89" s="45"/>
      <c r="B89" s="45"/>
      <c r="C89" s="45"/>
      <c r="D89" s="46"/>
      <c r="E89" s="36"/>
      <c r="F89" s="36"/>
      <c r="G89" s="36"/>
      <c r="H89" s="36"/>
      <c r="I89" s="48"/>
      <c r="J89" s="38"/>
      <c r="K89" s="38"/>
      <c r="L89" s="38"/>
      <c r="M89" s="38"/>
      <c r="N89" s="38"/>
      <c r="O89" s="644">
        <f>M88*J88</f>
        <v>796</v>
      </c>
      <c r="P89" s="644">
        <f>SUM(W89:AP89)</f>
        <v>0</v>
      </c>
      <c r="Q89" s="644"/>
      <c r="R89" s="644">
        <f>P89*J88</f>
        <v>0</v>
      </c>
      <c r="S89" s="644">
        <f>M88-P89</f>
        <v>4</v>
      </c>
      <c r="T89" s="644"/>
      <c r="U89" s="644">
        <f>S89*J88</f>
        <v>796</v>
      </c>
      <c r="V89" s="644"/>
      <c r="W89" s="848">
        <v>0</v>
      </c>
      <c r="X89" s="848">
        <v>0</v>
      </c>
      <c r="Y89" s="848">
        <v>0</v>
      </c>
      <c r="Z89" s="849"/>
      <c r="AA89" s="849"/>
    </row>
    <row r="90" spans="1:27" ht="15" customHeight="1" x14ac:dyDescent="0.45">
      <c r="A90" s="45"/>
      <c r="B90" s="45"/>
      <c r="C90" s="45"/>
      <c r="D90" s="36"/>
      <c r="E90" s="36"/>
      <c r="F90" s="36"/>
      <c r="G90" s="36"/>
      <c r="H90" s="36"/>
      <c r="I90" s="48"/>
      <c r="J90" s="38"/>
      <c r="K90" s="38"/>
      <c r="L90" s="38"/>
      <c r="M90" s="38"/>
      <c r="N90" s="38"/>
      <c r="O90" s="644"/>
      <c r="P90" s="644"/>
      <c r="Q90" s="644"/>
      <c r="R90" s="644"/>
      <c r="S90" s="644"/>
      <c r="T90" s="644"/>
      <c r="U90" s="644"/>
      <c r="V90" s="644"/>
      <c r="W90" s="849"/>
      <c r="X90" s="849"/>
      <c r="Y90" s="849"/>
      <c r="Z90" s="849"/>
      <c r="AA90" s="849"/>
    </row>
    <row r="91" spans="1:27" ht="15" customHeight="1" x14ac:dyDescent="0.45">
      <c r="A91" s="197" t="s">
        <v>935</v>
      </c>
      <c r="B91" s="197" t="s">
        <v>8</v>
      </c>
      <c r="C91" s="197"/>
      <c r="D91" s="77" t="s">
        <v>1030</v>
      </c>
      <c r="E91" s="77" t="s">
        <v>164</v>
      </c>
      <c r="F91" s="198" t="s">
        <v>1031</v>
      </c>
      <c r="G91" s="77" t="s">
        <v>1032</v>
      </c>
      <c r="H91" s="77" t="s">
        <v>1033</v>
      </c>
      <c r="I91" s="80">
        <v>67</v>
      </c>
      <c r="J91" s="81">
        <v>199</v>
      </c>
      <c r="K91" s="81"/>
      <c r="L91" s="81"/>
      <c r="M91" s="81">
        <f>SUM(W91:AC91)</f>
        <v>6</v>
      </c>
      <c r="N91" s="81">
        <f>M91*I91</f>
        <v>402</v>
      </c>
      <c r="O91" s="856"/>
      <c r="P91" s="856"/>
      <c r="Q91" s="856">
        <f>P92*I91</f>
        <v>0</v>
      </c>
      <c r="R91" s="856"/>
      <c r="S91" s="856"/>
      <c r="T91" s="856">
        <f>S92*I91</f>
        <v>402</v>
      </c>
      <c r="U91" s="856"/>
      <c r="V91" s="856"/>
      <c r="W91" s="855">
        <v>1</v>
      </c>
      <c r="X91" s="855">
        <v>2</v>
      </c>
      <c r="Y91" s="855">
        <v>2</v>
      </c>
      <c r="Z91" s="855">
        <v>1</v>
      </c>
      <c r="AA91" s="855"/>
    </row>
    <row r="92" spans="1:27" ht="15" customHeight="1" x14ac:dyDescent="0.45">
      <c r="A92" s="45"/>
      <c r="B92" s="45"/>
      <c r="C92" s="45"/>
      <c r="D92" s="46"/>
      <c r="E92" s="36"/>
      <c r="F92" s="36"/>
      <c r="G92" s="36"/>
      <c r="H92" s="36"/>
      <c r="I92" s="48"/>
      <c r="J92" s="38"/>
      <c r="K92" s="38"/>
      <c r="L92" s="38"/>
      <c r="M92" s="38"/>
      <c r="N92" s="38"/>
      <c r="O92" s="644">
        <f>M91*J91</f>
        <v>1194</v>
      </c>
      <c r="P92" s="644">
        <f>SUM(W92:AP92)</f>
        <v>0</v>
      </c>
      <c r="Q92" s="644"/>
      <c r="R92" s="644">
        <f>P92*J91</f>
        <v>0</v>
      </c>
      <c r="S92" s="644">
        <f>M91-P92</f>
        <v>6</v>
      </c>
      <c r="T92" s="644"/>
      <c r="U92" s="644">
        <f>S92*J91</f>
        <v>1194</v>
      </c>
      <c r="V92" s="644"/>
      <c r="W92" s="848">
        <v>0</v>
      </c>
      <c r="X92" s="848">
        <v>0</v>
      </c>
      <c r="Y92" s="848">
        <v>0</v>
      </c>
      <c r="Z92" s="848">
        <v>0</v>
      </c>
      <c r="AA92" s="849"/>
    </row>
    <row r="93" spans="1:27" ht="15" customHeight="1" x14ac:dyDescent="0.45">
      <c r="A93" s="45"/>
      <c r="B93" s="45"/>
      <c r="C93" s="45"/>
      <c r="D93" s="36"/>
      <c r="E93" s="36"/>
      <c r="F93" s="36"/>
      <c r="G93" s="36"/>
      <c r="H93" s="36"/>
      <c r="I93" s="48"/>
      <c r="J93" s="38"/>
      <c r="K93" s="38"/>
      <c r="L93" s="38"/>
      <c r="M93" s="38"/>
      <c r="N93" s="38"/>
      <c r="O93" s="644"/>
      <c r="P93" s="644"/>
      <c r="Q93" s="644"/>
      <c r="R93" s="644"/>
      <c r="S93" s="644"/>
      <c r="T93" s="644"/>
      <c r="U93" s="644"/>
      <c r="V93" s="644"/>
      <c r="W93" s="849"/>
      <c r="X93" s="849"/>
      <c r="Y93" s="849"/>
      <c r="Z93" s="849"/>
      <c r="AA93" s="849"/>
    </row>
    <row r="94" spans="1:27" ht="15" customHeight="1" x14ac:dyDescent="0.45">
      <c r="A94" s="197" t="s">
        <v>935</v>
      </c>
      <c r="B94" s="197" t="s">
        <v>8</v>
      </c>
      <c r="C94" s="197"/>
      <c r="D94" s="105" t="s">
        <v>1030</v>
      </c>
      <c r="E94" s="77" t="s">
        <v>164</v>
      </c>
      <c r="F94" s="198" t="s">
        <v>1034</v>
      </c>
      <c r="G94" s="77" t="s">
        <v>1032</v>
      </c>
      <c r="H94" s="77" t="s">
        <v>1033</v>
      </c>
      <c r="I94" s="80">
        <v>67</v>
      </c>
      <c r="J94" s="81">
        <v>199</v>
      </c>
      <c r="K94" s="81"/>
      <c r="L94" s="39">
        <v>99.5</v>
      </c>
      <c r="M94" s="81">
        <f>SUM(W94:AC94)</f>
        <v>6</v>
      </c>
      <c r="N94" s="81">
        <f>M94*I94</f>
        <v>402</v>
      </c>
      <c r="O94" s="856"/>
      <c r="P94" s="856"/>
      <c r="Q94" s="856">
        <f>P95*I94</f>
        <v>0</v>
      </c>
      <c r="R94" s="856"/>
      <c r="S94" s="856"/>
      <c r="T94" s="856">
        <f>S95*I94</f>
        <v>402</v>
      </c>
      <c r="U94" s="856"/>
      <c r="V94" s="856"/>
      <c r="W94" s="855">
        <v>1</v>
      </c>
      <c r="X94" s="855">
        <v>2</v>
      </c>
      <c r="Y94" s="855">
        <v>2</v>
      </c>
      <c r="Z94" s="855">
        <v>1</v>
      </c>
      <c r="AA94" s="855"/>
    </row>
    <row r="95" spans="1:27" ht="15" customHeight="1" x14ac:dyDescent="0.45">
      <c r="A95" s="45"/>
      <c r="B95" s="45"/>
      <c r="C95" s="45"/>
      <c r="D95" s="46"/>
      <c r="E95" s="36"/>
      <c r="F95" s="36"/>
      <c r="G95" s="36"/>
      <c r="H95" s="36"/>
      <c r="I95" s="48"/>
      <c r="J95" s="38"/>
      <c r="K95" s="38"/>
      <c r="L95" s="38"/>
      <c r="M95" s="38"/>
      <c r="N95" s="38"/>
      <c r="O95" s="644">
        <f>M94*J94</f>
        <v>1194</v>
      </c>
      <c r="P95" s="854">
        <f>SUM(W95:AP95)</f>
        <v>0</v>
      </c>
      <c r="Q95" s="644"/>
      <c r="R95" s="644">
        <f>P95*J94</f>
        <v>0</v>
      </c>
      <c r="S95" s="644">
        <f>M94-P95</f>
        <v>6</v>
      </c>
      <c r="T95" s="644"/>
      <c r="U95" s="644">
        <f>S95*J94</f>
        <v>1194</v>
      </c>
      <c r="V95" s="644"/>
      <c r="W95" s="853">
        <v>0</v>
      </c>
      <c r="X95" s="853">
        <v>0</v>
      </c>
      <c r="Y95" s="853">
        <v>0</v>
      </c>
      <c r="Z95" s="853">
        <v>0</v>
      </c>
      <c r="AA95" s="849"/>
    </row>
    <row r="96" spans="1:27" ht="15" customHeight="1" x14ac:dyDescent="0.45">
      <c r="A96" s="45"/>
      <c r="B96" s="45"/>
      <c r="C96" s="45"/>
      <c r="D96" s="36"/>
      <c r="E96" s="36"/>
      <c r="F96" s="36"/>
      <c r="G96" s="36"/>
      <c r="H96" s="36"/>
      <c r="I96" s="48"/>
      <c r="J96" s="38"/>
      <c r="K96" s="38"/>
      <c r="L96" s="38"/>
      <c r="M96" s="38"/>
      <c r="N96" s="38"/>
      <c r="O96" s="644"/>
      <c r="P96" s="644"/>
      <c r="Q96" s="644"/>
      <c r="R96" s="644"/>
      <c r="S96" s="644"/>
      <c r="T96" s="644"/>
      <c r="U96" s="644"/>
      <c r="V96" s="644"/>
      <c r="W96" s="849"/>
      <c r="X96" s="849"/>
      <c r="Y96" s="849"/>
      <c r="Z96" s="849"/>
      <c r="AA96" s="849"/>
    </row>
    <row r="97" spans="1:27" ht="15" customHeight="1" x14ac:dyDescent="0.45">
      <c r="A97" s="197" t="s">
        <v>935</v>
      </c>
      <c r="B97" s="197" t="s">
        <v>8</v>
      </c>
      <c r="C97" s="197"/>
      <c r="D97" s="77" t="s">
        <v>1035</v>
      </c>
      <c r="E97" s="77" t="s">
        <v>164</v>
      </c>
      <c r="F97" s="77" t="s">
        <v>1036</v>
      </c>
      <c r="G97" s="77" t="s">
        <v>166</v>
      </c>
      <c r="H97" s="77" t="s">
        <v>1037</v>
      </c>
      <c r="I97" s="80">
        <v>60</v>
      </c>
      <c r="J97" s="81">
        <v>189</v>
      </c>
      <c r="K97" s="81"/>
      <c r="L97" s="81"/>
      <c r="M97" s="81">
        <f>SUM(W97:AC97)</f>
        <v>4</v>
      </c>
      <c r="N97" s="81">
        <f>M97*I97</f>
        <v>240</v>
      </c>
      <c r="O97" s="856"/>
      <c r="P97" s="856"/>
      <c r="Q97" s="856">
        <f>P98*I97</f>
        <v>0</v>
      </c>
      <c r="R97" s="856"/>
      <c r="S97" s="856"/>
      <c r="T97" s="856">
        <f>S98*I97</f>
        <v>240</v>
      </c>
      <c r="U97" s="856"/>
      <c r="V97" s="856"/>
      <c r="W97" s="855">
        <v>1</v>
      </c>
      <c r="X97" s="855">
        <v>2</v>
      </c>
      <c r="Y97" s="855">
        <v>1</v>
      </c>
      <c r="Z97" s="855"/>
      <c r="AA97" s="855"/>
    </row>
    <row r="98" spans="1:27" ht="15" customHeight="1" x14ac:dyDescent="0.45">
      <c r="A98" s="45"/>
      <c r="B98" s="45"/>
      <c r="C98" s="45"/>
      <c r="D98" s="46"/>
      <c r="E98" s="36"/>
      <c r="F98" s="36"/>
      <c r="G98" s="36"/>
      <c r="H98" s="36"/>
      <c r="I98" s="48"/>
      <c r="J98" s="38"/>
      <c r="K98" s="38"/>
      <c r="L98" s="38"/>
      <c r="M98" s="38"/>
      <c r="N98" s="38"/>
      <c r="O98" s="644">
        <f>M97*J97</f>
        <v>756</v>
      </c>
      <c r="P98" s="644">
        <f>SUM(W98:AP98)</f>
        <v>0</v>
      </c>
      <c r="Q98" s="644"/>
      <c r="R98" s="644">
        <f>P98*J97</f>
        <v>0</v>
      </c>
      <c r="S98" s="644">
        <f>M97-P98</f>
        <v>4</v>
      </c>
      <c r="T98" s="644"/>
      <c r="U98" s="644">
        <f>S98*J97</f>
        <v>756</v>
      </c>
      <c r="V98" s="644"/>
      <c r="W98" s="848">
        <v>0</v>
      </c>
      <c r="X98" s="848">
        <v>0</v>
      </c>
      <c r="Y98" s="848">
        <v>0</v>
      </c>
      <c r="Z98" s="849"/>
      <c r="AA98" s="849"/>
    </row>
    <row r="99" spans="1:27" ht="15" customHeight="1" x14ac:dyDescent="0.45">
      <c r="A99" s="45"/>
      <c r="B99" s="45"/>
      <c r="C99" s="45"/>
      <c r="D99" s="36"/>
      <c r="E99" s="36"/>
      <c r="F99" s="36"/>
      <c r="G99" s="36"/>
      <c r="H99" s="36"/>
      <c r="I99" s="48"/>
      <c r="J99" s="38"/>
      <c r="K99" s="38"/>
      <c r="L99" s="38"/>
      <c r="M99" s="38"/>
      <c r="N99" s="38"/>
      <c r="O99" s="644"/>
      <c r="P99" s="644"/>
      <c r="Q99" s="644"/>
      <c r="R99" s="644"/>
      <c r="S99" s="644"/>
      <c r="T99" s="644"/>
      <c r="U99" s="644"/>
      <c r="V99" s="644"/>
      <c r="W99" s="849"/>
      <c r="X99" s="849"/>
      <c r="Y99" s="849"/>
      <c r="Z99" s="849"/>
      <c r="AA99" s="849"/>
    </row>
    <row r="100" spans="1:27" ht="15" customHeight="1" x14ac:dyDescent="0.45">
      <c r="A100" s="197" t="s">
        <v>935</v>
      </c>
      <c r="B100" s="197" t="s">
        <v>8</v>
      </c>
      <c r="C100" s="197"/>
      <c r="D100" s="77" t="s">
        <v>1038</v>
      </c>
      <c r="E100" s="77" t="s">
        <v>164</v>
      </c>
      <c r="F100" s="77" t="s">
        <v>1039</v>
      </c>
      <c r="G100" s="77" t="s">
        <v>1040</v>
      </c>
      <c r="H100" s="77"/>
      <c r="I100" s="80">
        <v>78</v>
      </c>
      <c r="J100" s="81">
        <v>249</v>
      </c>
      <c r="K100" s="81"/>
      <c r="L100" s="81"/>
      <c r="M100" s="81">
        <f>SUM(W100:AC100)</f>
        <v>3</v>
      </c>
      <c r="N100" s="81">
        <f>M100*I100</f>
        <v>234</v>
      </c>
      <c r="O100" s="856"/>
      <c r="P100" s="856"/>
      <c r="Q100" s="856">
        <f>P101*I100</f>
        <v>0</v>
      </c>
      <c r="R100" s="856"/>
      <c r="S100" s="856"/>
      <c r="T100" s="856">
        <f>S101*I100</f>
        <v>234</v>
      </c>
      <c r="U100" s="856"/>
      <c r="V100" s="856"/>
      <c r="W100" s="855"/>
      <c r="X100" s="855">
        <v>1</v>
      </c>
      <c r="Y100" s="855">
        <v>1</v>
      </c>
      <c r="Z100" s="855">
        <v>1</v>
      </c>
      <c r="AA100" s="855"/>
    </row>
    <row r="101" spans="1:27" ht="15" customHeight="1" x14ac:dyDescent="0.45">
      <c r="A101" s="45"/>
      <c r="B101" s="45"/>
      <c r="C101" s="45"/>
      <c r="D101" s="36"/>
      <c r="E101" s="36"/>
      <c r="F101" s="36"/>
      <c r="G101" s="36"/>
      <c r="H101" s="36"/>
      <c r="I101" s="48"/>
      <c r="J101" s="38"/>
      <c r="K101" s="38"/>
      <c r="L101" s="38"/>
      <c r="M101" s="38"/>
      <c r="N101" s="38"/>
      <c r="O101" s="644">
        <f>M100*J100</f>
        <v>747</v>
      </c>
      <c r="P101" s="644">
        <f>SUM(W101:AP101)</f>
        <v>0</v>
      </c>
      <c r="Q101" s="644"/>
      <c r="R101" s="644">
        <f>P101*J100</f>
        <v>0</v>
      </c>
      <c r="S101" s="644">
        <f>M100-P101</f>
        <v>3</v>
      </c>
      <c r="T101" s="644"/>
      <c r="U101" s="644">
        <f>S101*J100</f>
        <v>747</v>
      </c>
      <c r="V101" s="644"/>
      <c r="W101" s="849"/>
      <c r="X101" s="849">
        <v>0</v>
      </c>
      <c r="Y101" s="849">
        <v>0</v>
      </c>
      <c r="Z101" s="849">
        <v>0</v>
      </c>
      <c r="AA101" s="849"/>
    </row>
    <row r="102" spans="1:27" ht="15" customHeight="1" x14ac:dyDescent="0.45">
      <c r="A102" s="45"/>
      <c r="B102" s="45"/>
      <c r="C102" s="45"/>
      <c r="D102" s="36"/>
      <c r="E102" s="36"/>
      <c r="F102" s="36"/>
      <c r="G102" s="36"/>
      <c r="H102" s="36"/>
      <c r="I102" s="48"/>
      <c r="J102" s="38"/>
      <c r="K102" s="38"/>
      <c r="L102" s="38"/>
      <c r="M102" s="38"/>
      <c r="N102" s="38"/>
      <c r="O102" s="644"/>
      <c r="P102" s="644"/>
      <c r="Q102" s="644"/>
      <c r="R102" s="644"/>
      <c r="S102" s="644"/>
      <c r="T102" s="644"/>
      <c r="U102" s="644"/>
      <c r="V102" s="644"/>
      <c r="W102" s="849"/>
      <c r="X102" s="849"/>
      <c r="Y102" s="849"/>
      <c r="Z102" s="849"/>
      <c r="AA102" s="849"/>
    </row>
    <row r="103" spans="1:27" ht="15" customHeight="1" x14ac:dyDescent="0.45">
      <c r="A103" s="197" t="s">
        <v>935</v>
      </c>
      <c r="B103" s="197" t="s">
        <v>8</v>
      </c>
      <c r="C103" s="197"/>
      <c r="D103" s="77" t="s">
        <v>1041</v>
      </c>
      <c r="E103" s="77" t="s">
        <v>164</v>
      </c>
      <c r="F103" s="77" t="s">
        <v>1042</v>
      </c>
      <c r="G103" s="77" t="s">
        <v>942</v>
      </c>
      <c r="H103" s="77"/>
      <c r="I103" s="80">
        <v>59</v>
      </c>
      <c r="J103" s="81">
        <v>179</v>
      </c>
      <c r="K103" s="81"/>
      <c r="L103" s="81"/>
      <c r="M103" s="81">
        <f>SUM(W103:AC103)</f>
        <v>3</v>
      </c>
      <c r="N103" s="81">
        <f>M103*I103</f>
        <v>177</v>
      </c>
      <c r="O103" s="856"/>
      <c r="P103" s="856"/>
      <c r="Q103" s="856">
        <f>P104*I103</f>
        <v>0</v>
      </c>
      <c r="R103" s="856"/>
      <c r="S103" s="856"/>
      <c r="T103" s="856">
        <f>S104*I103</f>
        <v>177</v>
      </c>
      <c r="U103" s="856"/>
      <c r="V103" s="856"/>
      <c r="W103" s="855"/>
      <c r="X103" s="855">
        <v>1</v>
      </c>
      <c r="Y103" s="855">
        <v>1</v>
      </c>
      <c r="Z103" s="855">
        <v>1</v>
      </c>
      <c r="AA103" s="855"/>
    </row>
    <row r="104" spans="1:27" ht="15" customHeight="1" x14ac:dyDescent="0.45">
      <c r="A104" s="45"/>
      <c r="B104" s="45"/>
      <c r="C104" s="45"/>
      <c r="D104" s="36"/>
      <c r="E104" s="36"/>
      <c r="F104" s="36"/>
      <c r="G104" s="36"/>
      <c r="H104" s="36"/>
      <c r="I104" s="48"/>
      <c r="J104" s="38"/>
      <c r="K104" s="38"/>
      <c r="L104" s="38"/>
      <c r="M104" s="38"/>
      <c r="N104" s="38"/>
      <c r="O104" s="644">
        <f>M103*J103</f>
        <v>537</v>
      </c>
      <c r="P104" s="644">
        <f>SUM(W104:AP104)</f>
        <v>0</v>
      </c>
      <c r="Q104" s="644"/>
      <c r="R104" s="644">
        <f>P104*J103</f>
        <v>0</v>
      </c>
      <c r="S104" s="644">
        <f>M103-P104</f>
        <v>3</v>
      </c>
      <c r="T104" s="644"/>
      <c r="U104" s="644">
        <f>S104*J103</f>
        <v>537</v>
      </c>
      <c r="V104" s="644"/>
      <c r="W104" s="849"/>
      <c r="X104" s="849">
        <v>0</v>
      </c>
      <c r="Y104" s="849">
        <v>0</v>
      </c>
      <c r="Z104" s="849">
        <v>0</v>
      </c>
      <c r="AA104" s="849"/>
    </row>
    <row r="105" spans="1:27" ht="15" customHeight="1" x14ac:dyDescent="0.45">
      <c r="A105" s="45"/>
      <c r="B105" s="45"/>
      <c r="C105" s="45"/>
      <c r="D105" s="36"/>
      <c r="E105" s="36"/>
      <c r="F105" s="36"/>
      <c r="G105" s="36"/>
      <c r="H105" s="36"/>
      <c r="I105" s="48"/>
      <c r="J105" s="38"/>
      <c r="K105" s="38"/>
      <c r="L105" s="38"/>
      <c r="M105" s="38"/>
      <c r="N105" s="38"/>
      <c r="O105" s="644"/>
      <c r="P105" s="644"/>
      <c r="Q105" s="644"/>
      <c r="R105" s="644"/>
      <c r="S105" s="644"/>
      <c r="T105" s="644"/>
      <c r="U105" s="644"/>
      <c r="V105" s="644"/>
      <c r="W105" s="849"/>
      <c r="X105" s="849"/>
      <c r="Y105" s="849"/>
      <c r="Z105" s="849"/>
      <c r="AA105" s="849"/>
    </row>
    <row r="106" spans="1:27" ht="15" customHeight="1" x14ac:dyDescent="0.45">
      <c r="A106" s="197" t="s">
        <v>935</v>
      </c>
      <c r="B106" s="197" t="s">
        <v>8</v>
      </c>
      <c r="C106" s="197"/>
      <c r="D106" s="77" t="s">
        <v>1043</v>
      </c>
      <c r="E106" s="77" t="s">
        <v>164</v>
      </c>
      <c r="F106" s="77" t="s">
        <v>1044</v>
      </c>
      <c r="G106" s="77" t="s">
        <v>186</v>
      </c>
      <c r="H106" s="77"/>
      <c r="I106" s="80">
        <v>62</v>
      </c>
      <c r="J106" s="81">
        <v>189</v>
      </c>
      <c r="K106" s="39">
        <v>94.5</v>
      </c>
      <c r="L106" s="81"/>
      <c r="M106" s="81">
        <f>SUM(W106:AC106)</f>
        <v>5</v>
      </c>
      <c r="N106" s="81">
        <f>M106*I106</f>
        <v>310</v>
      </c>
      <c r="O106" s="856"/>
      <c r="P106" s="856"/>
      <c r="Q106" s="856">
        <f>P107*I106</f>
        <v>0</v>
      </c>
      <c r="R106" s="856"/>
      <c r="S106" s="856"/>
      <c r="T106" s="856">
        <f>S107*I106</f>
        <v>310</v>
      </c>
      <c r="U106" s="856"/>
      <c r="V106" s="856"/>
      <c r="W106" s="855">
        <v>1</v>
      </c>
      <c r="X106" s="855">
        <v>2</v>
      </c>
      <c r="Y106" s="855">
        <v>1</v>
      </c>
      <c r="Z106" s="855">
        <v>1</v>
      </c>
      <c r="AA106" s="855"/>
    </row>
    <row r="107" spans="1:27" ht="15" customHeight="1" x14ac:dyDescent="0.45">
      <c r="A107" s="45"/>
      <c r="B107" s="45"/>
      <c r="C107" s="45"/>
      <c r="D107" s="485"/>
      <c r="E107" s="36"/>
      <c r="F107" s="36"/>
      <c r="G107" s="36"/>
      <c r="H107" s="36"/>
      <c r="I107" s="48"/>
      <c r="J107" s="38"/>
      <c r="K107" s="38"/>
      <c r="L107" s="38"/>
      <c r="M107" s="38"/>
      <c r="N107" s="38"/>
      <c r="O107" s="644">
        <f>M106*J106</f>
        <v>945</v>
      </c>
      <c r="P107" s="578">
        <f>SUM(W107:AP107)</f>
        <v>0</v>
      </c>
      <c r="Q107" s="644"/>
      <c r="R107" s="644">
        <f>P107*J106</f>
        <v>0</v>
      </c>
      <c r="S107" s="644">
        <f>M106-P107</f>
        <v>5</v>
      </c>
      <c r="T107" s="644"/>
      <c r="U107" s="644">
        <f>S107*J106</f>
        <v>945</v>
      </c>
      <c r="V107" s="644"/>
      <c r="W107" s="579">
        <v>0</v>
      </c>
      <c r="X107" s="579">
        <v>0</v>
      </c>
      <c r="Y107" s="579">
        <v>0</v>
      </c>
      <c r="Z107" s="579">
        <v>0</v>
      </c>
      <c r="AA107" s="849"/>
    </row>
    <row r="108" spans="1:27" ht="15" customHeight="1" x14ac:dyDescent="0.45">
      <c r="A108" s="45"/>
      <c r="B108" s="45"/>
      <c r="C108" s="45"/>
      <c r="D108" s="36"/>
      <c r="E108" s="36"/>
      <c r="F108" s="36"/>
      <c r="G108" s="36"/>
      <c r="H108" s="36"/>
      <c r="I108" s="48"/>
      <c r="J108" s="38"/>
      <c r="K108" s="38"/>
      <c r="L108" s="38"/>
      <c r="M108" s="38"/>
      <c r="N108" s="38"/>
      <c r="O108" s="644"/>
      <c r="P108" s="644"/>
      <c r="Q108" s="644"/>
      <c r="R108" s="644"/>
      <c r="S108" s="644"/>
      <c r="T108" s="644"/>
      <c r="U108" s="644"/>
      <c r="V108" s="644"/>
      <c r="W108" s="849"/>
      <c r="X108" s="849"/>
      <c r="Y108" s="849"/>
      <c r="Z108" s="849"/>
      <c r="AA108" s="849"/>
    </row>
    <row r="109" spans="1:27" ht="15" customHeight="1" x14ac:dyDescent="0.45">
      <c r="A109" s="197" t="s">
        <v>935</v>
      </c>
      <c r="B109" s="197" t="s">
        <v>8</v>
      </c>
      <c r="C109" s="197"/>
      <c r="D109" s="105" t="s">
        <v>1045</v>
      </c>
      <c r="E109" s="77" t="s">
        <v>556</v>
      </c>
      <c r="F109" s="77" t="s">
        <v>712</v>
      </c>
      <c r="G109" s="86" t="s">
        <v>1046</v>
      </c>
      <c r="H109" s="77" t="s">
        <v>1047</v>
      </c>
      <c r="I109" s="80">
        <v>132</v>
      </c>
      <c r="J109" s="81">
        <v>396</v>
      </c>
      <c r="K109" s="81"/>
      <c r="L109" s="81"/>
      <c r="M109" s="81">
        <f>SUM(W109:AC109)</f>
        <v>3</v>
      </c>
      <c r="N109" s="81">
        <f>M109*I109</f>
        <v>396</v>
      </c>
      <c r="O109" s="856"/>
      <c r="P109" s="856"/>
      <c r="Q109" s="856">
        <f>P110*I109</f>
        <v>0</v>
      </c>
      <c r="R109" s="856"/>
      <c r="S109" s="856"/>
      <c r="T109" s="856">
        <f>S110*I109</f>
        <v>396</v>
      </c>
      <c r="U109" s="856"/>
      <c r="V109" s="856"/>
      <c r="W109" s="855"/>
      <c r="X109" s="855"/>
      <c r="Y109" s="855">
        <v>1</v>
      </c>
      <c r="Z109" s="855">
        <v>2</v>
      </c>
      <c r="AA109" s="855"/>
    </row>
    <row r="110" spans="1:27" ht="15" customHeight="1" x14ac:dyDescent="0.45">
      <c r="A110" s="45"/>
      <c r="B110" s="45"/>
      <c r="C110" s="45"/>
      <c r="D110" s="36"/>
      <c r="E110" s="36"/>
      <c r="F110" s="36"/>
      <c r="G110" s="36"/>
      <c r="H110" s="36"/>
      <c r="I110" s="48"/>
      <c r="J110" s="38"/>
      <c r="K110" s="38"/>
      <c r="L110" s="38"/>
      <c r="M110" s="38"/>
      <c r="N110" s="38"/>
      <c r="O110" s="644">
        <f>M109*J109</f>
        <v>1188</v>
      </c>
      <c r="P110" s="644">
        <f>SUM(W110:AP110)</f>
        <v>0</v>
      </c>
      <c r="Q110" s="644"/>
      <c r="R110" s="644">
        <f>P110*J109</f>
        <v>0</v>
      </c>
      <c r="S110" s="644">
        <f>M109-P110</f>
        <v>3</v>
      </c>
      <c r="T110" s="644"/>
      <c r="U110" s="644">
        <f>S110*J109</f>
        <v>1188</v>
      </c>
      <c r="V110" s="644"/>
      <c r="W110" s="849"/>
      <c r="X110" s="849"/>
      <c r="Y110" s="848">
        <v>0</v>
      </c>
      <c r="Z110" s="848">
        <v>0</v>
      </c>
      <c r="AA110" s="849"/>
    </row>
    <row r="111" spans="1:27" ht="15" customHeight="1" x14ac:dyDescent="0.45">
      <c r="A111" s="45"/>
      <c r="B111" s="45"/>
      <c r="C111" s="45"/>
      <c r="D111" s="36"/>
      <c r="E111" s="36"/>
      <c r="F111" s="36"/>
      <c r="G111" s="36"/>
      <c r="H111" s="36"/>
      <c r="I111" s="48"/>
      <c r="J111" s="38"/>
      <c r="K111" s="38"/>
      <c r="L111" s="38"/>
      <c r="M111" s="38"/>
      <c r="N111" s="38"/>
      <c r="O111" s="644"/>
      <c r="P111" s="644"/>
      <c r="Q111" s="644"/>
      <c r="R111" s="644"/>
      <c r="S111" s="644"/>
      <c r="T111" s="644"/>
      <c r="U111" s="644"/>
      <c r="V111" s="644"/>
      <c r="W111" s="849"/>
      <c r="X111" s="849"/>
      <c r="Y111" s="849"/>
      <c r="Z111" s="882"/>
      <c r="AA111" s="849"/>
    </row>
    <row r="112" spans="1:27" ht="15" customHeight="1" x14ac:dyDescent="0.45">
      <c r="A112" s="197" t="s">
        <v>935</v>
      </c>
      <c r="B112" s="197" t="s">
        <v>8</v>
      </c>
      <c r="C112" s="197"/>
      <c r="D112" s="77" t="s">
        <v>1048</v>
      </c>
      <c r="E112" s="77" t="s">
        <v>210</v>
      </c>
      <c r="F112" s="77" t="s">
        <v>1049</v>
      </c>
      <c r="G112" s="86" t="s">
        <v>1050</v>
      </c>
      <c r="H112" s="77" t="s">
        <v>212</v>
      </c>
      <c r="I112" s="80">
        <v>64</v>
      </c>
      <c r="J112" s="81">
        <v>199</v>
      </c>
      <c r="K112" s="81">
        <v>139.30000000000001</v>
      </c>
      <c r="L112" s="81"/>
      <c r="M112" s="81">
        <f>SUM(W112:AC112)</f>
        <v>3</v>
      </c>
      <c r="N112" s="81">
        <f>M112*I112</f>
        <v>192</v>
      </c>
      <c r="O112" s="856"/>
      <c r="P112" s="856"/>
      <c r="Q112" s="856">
        <f>P113*I112</f>
        <v>0</v>
      </c>
      <c r="R112" s="856"/>
      <c r="S112" s="856"/>
      <c r="T112" s="856">
        <f>S113*I112</f>
        <v>192</v>
      </c>
      <c r="U112" s="856"/>
      <c r="V112" s="856"/>
      <c r="W112" s="855">
        <v>1</v>
      </c>
      <c r="X112" s="855">
        <v>1</v>
      </c>
      <c r="Y112" s="855">
        <v>1</v>
      </c>
      <c r="Z112" s="855"/>
      <c r="AA112" s="855"/>
    </row>
    <row r="113" spans="1:27" ht="15" customHeight="1" x14ac:dyDescent="0.45">
      <c r="A113" s="45"/>
      <c r="B113" s="45"/>
      <c r="C113" s="45"/>
      <c r="D113" s="46"/>
      <c r="E113" s="36"/>
      <c r="F113" s="36"/>
      <c r="G113" s="36"/>
      <c r="H113" s="36"/>
      <c r="I113" s="48"/>
      <c r="J113" s="38"/>
      <c r="K113" s="38"/>
      <c r="L113" s="38"/>
      <c r="M113" s="38"/>
      <c r="N113" s="38"/>
      <c r="O113" s="644">
        <f>M112*J112</f>
        <v>597</v>
      </c>
      <c r="P113" s="854">
        <f>SUM(W113:AP113)</f>
        <v>0</v>
      </c>
      <c r="Q113" s="644"/>
      <c r="R113" s="644">
        <f>P113*J112</f>
        <v>0</v>
      </c>
      <c r="S113" s="644">
        <f>M112-P113</f>
        <v>3</v>
      </c>
      <c r="T113" s="644"/>
      <c r="U113" s="644">
        <f>S113*J112</f>
        <v>597</v>
      </c>
      <c r="V113" s="644"/>
      <c r="W113" s="853">
        <v>0</v>
      </c>
      <c r="X113" s="853">
        <v>0</v>
      </c>
      <c r="Y113" s="853">
        <v>0</v>
      </c>
      <c r="Z113" s="849"/>
      <c r="AA113" s="849"/>
    </row>
    <row r="114" spans="1:27" ht="15" customHeight="1" x14ac:dyDescent="0.45">
      <c r="A114" s="45"/>
      <c r="B114" s="45"/>
      <c r="C114" s="45"/>
      <c r="D114" s="36"/>
      <c r="E114" s="36"/>
      <c r="F114" s="36"/>
      <c r="G114" s="36"/>
      <c r="H114" s="36"/>
      <c r="I114" s="48"/>
      <c r="J114" s="38"/>
      <c r="K114" s="38"/>
      <c r="L114" s="38"/>
      <c r="M114" s="38"/>
      <c r="N114" s="38"/>
      <c r="O114" s="644"/>
      <c r="P114" s="644"/>
      <c r="Q114" s="644"/>
      <c r="R114" s="644"/>
      <c r="S114" s="644"/>
      <c r="T114" s="644"/>
      <c r="U114" s="644"/>
      <c r="V114" s="644"/>
      <c r="W114" s="849"/>
      <c r="X114" s="849"/>
      <c r="Y114" s="849"/>
      <c r="Z114" s="849"/>
      <c r="AA114" s="849"/>
    </row>
    <row r="115" spans="1:27" ht="15" customHeight="1" x14ac:dyDescent="0.45">
      <c r="A115" s="197" t="s">
        <v>935</v>
      </c>
      <c r="B115" s="197" t="s">
        <v>8</v>
      </c>
      <c r="C115" s="197"/>
      <c r="D115" s="105" t="s">
        <v>1051</v>
      </c>
      <c r="E115" s="77" t="s">
        <v>210</v>
      </c>
      <c r="F115" s="199" t="s">
        <v>1052</v>
      </c>
      <c r="G115" s="77" t="s">
        <v>154</v>
      </c>
      <c r="H115" s="77" t="s">
        <v>1053</v>
      </c>
      <c r="I115" s="80">
        <v>61</v>
      </c>
      <c r="J115" s="81">
        <v>209</v>
      </c>
      <c r="K115" s="81">
        <v>104.5</v>
      </c>
      <c r="L115" s="81"/>
      <c r="M115" s="81">
        <f>SUM(W115:AC115)</f>
        <v>3</v>
      </c>
      <c r="N115" s="81">
        <f>M115*I115</f>
        <v>183</v>
      </c>
      <c r="O115" s="856"/>
      <c r="P115" s="856"/>
      <c r="Q115" s="856">
        <f>P116*I115</f>
        <v>0</v>
      </c>
      <c r="R115" s="856"/>
      <c r="S115" s="856"/>
      <c r="T115" s="856">
        <f>S116*I115</f>
        <v>183</v>
      </c>
      <c r="U115" s="856"/>
      <c r="V115" s="856"/>
      <c r="W115" s="855">
        <v>1</v>
      </c>
      <c r="X115" s="855">
        <v>1</v>
      </c>
      <c r="Y115" s="855">
        <v>1</v>
      </c>
      <c r="Z115" s="855"/>
      <c r="AA115" s="855"/>
    </row>
    <row r="116" spans="1:27" ht="15" customHeight="1" x14ac:dyDescent="0.45">
      <c r="A116" s="45"/>
      <c r="B116" s="45"/>
      <c r="C116" s="45"/>
      <c r="D116" s="46"/>
      <c r="E116" s="36"/>
      <c r="F116" s="36"/>
      <c r="G116" s="36"/>
      <c r="H116" s="36"/>
      <c r="I116" s="48"/>
      <c r="J116" s="38"/>
      <c r="K116" s="38"/>
      <c r="L116" s="38"/>
      <c r="M116" s="38"/>
      <c r="N116" s="38"/>
      <c r="O116" s="644">
        <f>M115*J115</f>
        <v>627</v>
      </c>
      <c r="P116" s="854">
        <f>SUM(W116:AP116)</f>
        <v>0</v>
      </c>
      <c r="Q116" s="644"/>
      <c r="R116" s="644">
        <f>P116*J115</f>
        <v>0</v>
      </c>
      <c r="S116" s="644">
        <f>M115-P116</f>
        <v>3</v>
      </c>
      <c r="T116" s="644"/>
      <c r="U116" s="644">
        <f>S116*J115</f>
        <v>627</v>
      </c>
      <c r="V116" s="644"/>
      <c r="W116" s="853">
        <v>0</v>
      </c>
      <c r="X116" s="853">
        <v>0</v>
      </c>
      <c r="Y116" s="853">
        <v>0</v>
      </c>
      <c r="Z116" s="849"/>
      <c r="AA116" s="849"/>
    </row>
    <row r="117" spans="1:27" ht="15" customHeight="1" x14ac:dyDescent="0.45">
      <c r="A117" s="45"/>
      <c r="B117" s="45"/>
      <c r="C117" s="45"/>
      <c r="D117" s="36"/>
      <c r="E117" s="36"/>
      <c r="F117" s="36"/>
      <c r="G117" s="36"/>
      <c r="H117" s="36"/>
      <c r="I117" s="48"/>
      <c r="J117" s="38"/>
      <c r="K117" s="38"/>
      <c r="L117" s="38"/>
      <c r="M117" s="38"/>
      <c r="N117" s="38"/>
      <c r="O117" s="644"/>
      <c r="P117" s="644"/>
      <c r="Q117" s="644"/>
      <c r="R117" s="644"/>
      <c r="S117" s="644"/>
      <c r="T117" s="644"/>
      <c r="U117" s="644"/>
      <c r="V117" s="644"/>
      <c r="W117" s="849"/>
      <c r="X117" s="849"/>
      <c r="Y117" s="849"/>
      <c r="Z117" s="849"/>
      <c r="AA117" s="849"/>
    </row>
    <row r="118" spans="1:27" ht="15" customHeight="1" x14ac:dyDescent="0.45">
      <c r="A118" s="197" t="s">
        <v>935</v>
      </c>
      <c r="B118" s="197" t="s">
        <v>8</v>
      </c>
      <c r="C118" s="197"/>
      <c r="D118" s="671" t="s">
        <v>1054</v>
      </c>
      <c r="E118" s="77" t="s">
        <v>210</v>
      </c>
      <c r="F118" s="77" t="s">
        <v>571</v>
      </c>
      <c r="G118" s="77" t="s">
        <v>1055</v>
      </c>
      <c r="H118" s="77" t="s">
        <v>1056</v>
      </c>
      <c r="I118" s="80">
        <v>75</v>
      </c>
      <c r="J118" s="81">
        <v>239</v>
      </c>
      <c r="K118" s="81"/>
      <c r="L118" s="39">
        <v>143</v>
      </c>
      <c r="M118" s="81">
        <f>SUM(W118:AC118)</f>
        <v>4</v>
      </c>
      <c r="N118" s="81">
        <f>M118*I118</f>
        <v>300</v>
      </c>
      <c r="O118" s="856"/>
      <c r="P118" s="856"/>
      <c r="Q118" s="856">
        <f>P119*I118</f>
        <v>150</v>
      </c>
      <c r="R118" s="856"/>
      <c r="S118" s="856"/>
      <c r="T118" s="856">
        <f>S119*I118</f>
        <v>150</v>
      </c>
      <c r="U118" s="856"/>
      <c r="V118" s="856"/>
      <c r="W118" s="855">
        <v>1</v>
      </c>
      <c r="X118" s="855">
        <v>1</v>
      </c>
      <c r="Y118" s="855">
        <v>1</v>
      </c>
      <c r="Z118" s="855">
        <v>1</v>
      </c>
      <c r="AA118" s="855"/>
    </row>
    <row r="119" spans="1:27" ht="15" customHeight="1" x14ac:dyDescent="0.45">
      <c r="A119" s="45"/>
      <c r="B119" s="45"/>
      <c r="C119" s="45"/>
      <c r="D119" s="36"/>
      <c r="E119" s="36"/>
      <c r="F119" s="36"/>
      <c r="G119" s="36"/>
      <c r="H119" s="36"/>
      <c r="I119" s="48"/>
      <c r="J119" s="38"/>
      <c r="K119" s="38"/>
      <c r="L119" s="38"/>
      <c r="M119" s="38"/>
      <c r="N119" s="38"/>
      <c r="O119" s="644">
        <f>M118*J118</f>
        <v>956</v>
      </c>
      <c r="P119" s="672">
        <f>SUM(W119:AP119)</f>
        <v>2</v>
      </c>
      <c r="Q119" s="644"/>
      <c r="R119" s="644">
        <f>P119*J118</f>
        <v>478</v>
      </c>
      <c r="S119" s="644">
        <f>M118-P119</f>
        <v>2</v>
      </c>
      <c r="T119" s="644"/>
      <c r="U119" s="644">
        <f>S119*J118</f>
        <v>478</v>
      </c>
      <c r="V119" s="644"/>
      <c r="W119" s="579">
        <v>0</v>
      </c>
      <c r="X119" s="579">
        <v>0</v>
      </c>
      <c r="Y119" s="707">
        <v>1</v>
      </c>
      <c r="Z119" s="707">
        <v>1</v>
      </c>
      <c r="AA119" s="849"/>
    </row>
    <row r="120" spans="1:27" ht="15" customHeight="1" x14ac:dyDescent="0.45">
      <c r="A120" s="45"/>
      <c r="B120" s="45"/>
      <c r="C120" s="45"/>
      <c r="D120" s="36"/>
      <c r="E120" s="36"/>
      <c r="F120" s="36"/>
      <c r="G120" s="36"/>
      <c r="H120" s="36"/>
      <c r="I120" s="48"/>
      <c r="J120" s="38"/>
      <c r="K120" s="38"/>
      <c r="L120" s="38"/>
      <c r="M120" s="38"/>
      <c r="N120" s="38"/>
      <c r="O120" s="644"/>
      <c r="P120" s="644"/>
      <c r="Q120" s="644"/>
      <c r="R120" s="644"/>
      <c r="S120" s="644"/>
      <c r="T120" s="644"/>
      <c r="U120" s="644"/>
      <c r="V120" s="644"/>
      <c r="W120" s="849"/>
      <c r="X120" s="882"/>
      <c r="Y120" s="849"/>
      <c r="Z120" s="849"/>
      <c r="AA120" s="849"/>
    </row>
    <row r="121" spans="1:27" ht="15" customHeight="1" x14ac:dyDescent="0.45">
      <c r="A121" s="197" t="s">
        <v>935</v>
      </c>
      <c r="B121" s="197" t="s">
        <v>8</v>
      </c>
      <c r="C121" s="197"/>
      <c r="D121" s="77" t="s">
        <v>1057</v>
      </c>
      <c r="E121" s="77" t="s">
        <v>180</v>
      </c>
      <c r="F121" s="77" t="s">
        <v>2139</v>
      </c>
      <c r="G121" s="77" t="s">
        <v>186</v>
      </c>
      <c r="H121" s="77" t="s">
        <v>1058</v>
      </c>
      <c r="I121" s="80">
        <v>67</v>
      </c>
      <c r="J121" s="81">
        <v>209</v>
      </c>
      <c r="K121" s="81"/>
      <c r="L121" s="39">
        <v>83</v>
      </c>
      <c r="M121" s="81">
        <f>SUM(W121:AC121)</f>
        <v>6</v>
      </c>
      <c r="N121" s="81">
        <f>M121*I121</f>
        <v>402</v>
      </c>
      <c r="O121" s="856"/>
      <c r="P121" s="856"/>
      <c r="Q121" s="856">
        <f>P122*I121</f>
        <v>134</v>
      </c>
      <c r="R121" s="856"/>
      <c r="S121" s="856"/>
      <c r="T121" s="856">
        <f>S122*I121</f>
        <v>268</v>
      </c>
      <c r="U121" s="856"/>
      <c r="V121" s="856"/>
      <c r="W121" s="855"/>
      <c r="X121" s="855">
        <v>1</v>
      </c>
      <c r="Y121" s="855">
        <v>2</v>
      </c>
      <c r="Z121" s="855">
        <v>2</v>
      </c>
      <c r="AA121" s="855">
        <v>1</v>
      </c>
    </row>
    <row r="122" spans="1:27" ht="15" customHeight="1" x14ac:dyDescent="0.45">
      <c r="A122" s="45"/>
      <c r="B122" s="45"/>
      <c r="C122" s="45"/>
      <c r="D122" s="656"/>
      <c r="E122" s="36"/>
      <c r="F122" s="36"/>
      <c r="G122" s="36"/>
      <c r="H122" s="36"/>
      <c r="I122" s="48"/>
      <c r="J122" s="38"/>
      <c r="K122" s="38"/>
      <c r="L122" s="38"/>
      <c r="M122" s="38"/>
      <c r="N122" s="38"/>
      <c r="O122" s="644">
        <f>M121*J121</f>
        <v>1254</v>
      </c>
      <c r="P122" s="672">
        <f>SUM(W122:AP122)</f>
        <v>2</v>
      </c>
      <c r="Q122" s="644"/>
      <c r="R122" s="644">
        <f>P122*J121</f>
        <v>418</v>
      </c>
      <c r="S122" s="644">
        <f>M121-P122</f>
        <v>4</v>
      </c>
      <c r="T122" s="644"/>
      <c r="U122" s="644">
        <f>S122*J121</f>
        <v>836</v>
      </c>
      <c r="V122" s="644"/>
      <c r="W122" s="849"/>
      <c r="X122" s="579">
        <v>0</v>
      </c>
      <c r="Y122" s="579">
        <v>0</v>
      </c>
      <c r="Z122" s="707">
        <v>1</v>
      </c>
      <c r="AA122" s="707">
        <v>1</v>
      </c>
    </row>
    <row r="123" spans="1:27" ht="15" customHeight="1" x14ac:dyDescent="0.45">
      <c r="A123" s="45"/>
      <c r="B123" s="45"/>
      <c r="C123" s="45"/>
      <c r="D123" s="36"/>
      <c r="E123" s="36"/>
      <c r="F123" s="36"/>
      <c r="G123" s="36"/>
      <c r="H123" s="36"/>
      <c r="I123" s="48"/>
      <c r="J123" s="38"/>
      <c r="K123" s="38"/>
      <c r="L123" s="38"/>
      <c r="M123" s="38"/>
      <c r="N123" s="38"/>
      <c r="O123" s="644"/>
      <c r="P123" s="644"/>
      <c r="Q123" s="644"/>
      <c r="R123" s="644"/>
      <c r="S123" s="644"/>
      <c r="T123" s="644"/>
      <c r="U123" s="644"/>
      <c r="V123" s="644"/>
      <c r="W123" s="849"/>
      <c r="X123" s="849"/>
      <c r="Y123" s="849"/>
      <c r="Z123" s="849"/>
      <c r="AA123" s="849"/>
    </row>
    <row r="124" spans="1:27" ht="15" customHeight="1" x14ac:dyDescent="0.45">
      <c r="A124" s="197" t="s">
        <v>935</v>
      </c>
      <c r="B124" s="197" t="s">
        <v>8</v>
      </c>
      <c r="C124" s="197"/>
      <c r="D124" s="77" t="s">
        <v>1059</v>
      </c>
      <c r="E124" s="77" t="s">
        <v>180</v>
      </c>
      <c r="F124" s="77" t="s">
        <v>1060</v>
      </c>
      <c r="G124" s="77" t="s">
        <v>1061</v>
      </c>
      <c r="H124" s="77" t="s">
        <v>1062</v>
      </c>
      <c r="I124" s="80">
        <v>99</v>
      </c>
      <c r="J124" s="81">
        <v>289</v>
      </c>
      <c r="K124" s="81"/>
      <c r="L124" s="81"/>
      <c r="M124" s="81">
        <f>SUM(W124:AC124)</f>
        <v>4</v>
      </c>
      <c r="N124" s="81">
        <f>M124*I124</f>
        <v>396</v>
      </c>
      <c r="O124" s="856"/>
      <c r="P124" s="856"/>
      <c r="Q124" s="856">
        <f>P125*I124</f>
        <v>0</v>
      </c>
      <c r="R124" s="856"/>
      <c r="S124" s="856"/>
      <c r="T124" s="856">
        <f>S125*I124</f>
        <v>396</v>
      </c>
      <c r="U124" s="856"/>
      <c r="V124" s="856"/>
      <c r="W124" s="855">
        <v>1</v>
      </c>
      <c r="X124" s="855">
        <v>1</v>
      </c>
      <c r="Y124" s="855">
        <v>1</v>
      </c>
      <c r="Z124" s="855">
        <v>1</v>
      </c>
      <c r="AA124" s="855"/>
    </row>
    <row r="125" spans="1:27" ht="15" customHeight="1" x14ac:dyDescent="0.45">
      <c r="A125" s="45"/>
      <c r="B125" s="45"/>
      <c r="C125" s="45"/>
      <c r="D125" s="46"/>
      <c r="E125" s="36"/>
      <c r="F125" s="36"/>
      <c r="G125" s="36"/>
      <c r="H125" s="36"/>
      <c r="I125" s="48"/>
      <c r="J125" s="38"/>
      <c r="K125" s="38"/>
      <c r="L125" s="38"/>
      <c r="M125" s="38"/>
      <c r="N125" s="38"/>
      <c r="O125" s="644">
        <f>M124*J124</f>
        <v>1156</v>
      </c>
      <c r="P125" s="854">
        <f>SUM(W125:AP125)</f>
        <v>0</v>
      </c>
      <c r="Q125" s="644"/>
      <c r="R125" s="644">
        <f>P125*J124</f>
        <v>0</v>
      </c>
      <c r="S125" s="644">
        <f>M124-P125</f>
        <v>4</v>
      </c>
      <c r="T125" s="644"/>
      <c r="U125" s="644">
        <f>S125*J124</f>
        <v>1156</v>
      </c>
      <c r="V125" s="644"/>
      <c r="W125" s="853">
        <v>0</v>
      </c>
      <c r="X125" s="853">
        <v>0</v>
      </c>
      <c r="Y125" s="853">
        <v>0</v>
      </c>
      <c r="Z125" s="853">
        <v>0</v>
      </c>
      <c r="AA125" s="849"/>
    </row>
    <row r="126" spans="1:27" ht="15" customHeight="1" x14ac:dyDescent="0.45">
      <c r="A126" s="45"/>
      <c r="B126" s="45"/>
      <c r="C126" s="45"/>
      <c r="D126" s="36"/>
      <c r="E126" s="36"/>
      <c r="F126" s="36"/>
      <c r="G126" s="36"/>
      <c r="H126" s="36"/>
      <c r="I126" s="48"/>
      <c r="J126" s="38"/>
      <c r="K126" s="38"/>
      <c r="L126" s="38"/>
      <c r="M126" s="38"/>
      <c r="N126" s="38"/>
      <c r="O126" s="644"/>
      <c r="P126" s="644"/>
      <c r="Q126" s="644"/>
      <c r="R126" s="644"/>
      <c r="S126" s="644"/>
      <c r="T126" s="644"/>
      <c r="U126" s="644"/>
      <c r="V126" s="644"/>
      <c r="W126" s="849"/>
      <c r="X126" s="849"/>
      <c r="Y126" s="882"/>
      <c r="Z126" s="849"/>
      <c r="AA126" s="849"/>
    </row>
    <row r="127" spans="1:27" ht="15" customHeight="1" x14ac:dyDescent="0.45">
      <c r="A127" s="197" t="s">
        <v>935</v>
      </c>
      <c r="B127" s="197" t="s">
        <v>8</v>
      </c>
      <c r="C127" s="197"/>
      <c r="D127" s="77" t="s">
        <v>1063</v>
      </c>
      <c r="E127" s="77" t="s">
        <v>180</v>
      </c>
      <c r="F127" s="77" t="s">
        <v>176</v>
      </c>
      <c r="G127" s="77" t="s">
        <v>186</v>
      </c>
      <c r="H127" s="86" t="s">
        <v>1064</v>
      </c>
      <c r="I127" s="80">
        <v>76</v>
      </c>
      <c r="J127" s="81">
        <v>229</v>
      </c>
      <c r="K127" s="81"/>
      <c r="L127" s="39">
        <v>137</v>
      </c>
      <c r="M127" s="81">
        <f>SUM(W127:AC127)</f>
        <v>7</v>
      </c>
      <c r="N127" s="81">
        <f>M127*I127</f>
        <v>532</v>
      </c>
      <c r="O127" s="856"/>
      <c r="P127" s="856"/>
      <c r="Q127" s="856">
        <f>P128*I127</f>
        <v>0</v>
      </c>
      <c r="R127" s="856"/>
      <c r="S127" s="856"/>
      <c r="T127" s="856">
        <f>S128*I127</f>
        <v>532</v>
      </c>
      <c r="U127" s="856"/>
      <c r="V127" s="856"/>
      <c r="W127" s="855">
        <v>1</v>
      </c>
      <c r="X127" s="855">
        <v>1</v>
      </c>
      <c r="Y127" s="855">
        <v>2</v>
      </c>
      <c r="Z127" s="855">
        <v>2</v>
      </c>
      <c r="AA127" s="855">
        <v>1</v>
      </c>
    </row>
    <row r="128" spans="1:27" ht="15" customHeight="1" x14ac:dyDescent="0.45">
      <c r="A128" s="45"/>
      <c r="B128" s="45"/>
      <c r="C128" s="45"/>
      <c r="D128" s="46"/>
      <c r="E128" s="36"/>
      <c r="F128" s="36"/>
      <c r="G128" s="36"/>
      <c r="H128" s="36"/>
      <c r="I128" s="48"/>
      <c r="J128" s="38"/>
      <c r="K128" s="38"/>
      <c r="L128" s="38"/>
      <c r="M128" s="38"/>
      <c r="N128" s="38"/>
      <c r="O128" s="644">
        <f>M127*J127</f>
        <v>1603</v>
      </c>
      <c r="P128" s="854">
        <f>SUM(W128:AP128)</f>
        <v>0</v>
      </c>
      <c r="Q128" s="644"/>
      <c r="R128" s="644">
        <f>P128*J127</f>
        <v>0</v>
      </c>
      <c r="S128" s="644">
        <f>M127-P128</f>
        <v>7</v>
      </c>
      <c r="T128" s="644"/>
      <c r="U128" s="644">
        <f>S128*J127</f>
        <v>1603</v>
      </c>
      <c r="V128" s="644"/>
      <c r="W128" s="853">
        <v>0</v>
      </c>
      <c r="X128" s="853">
        <v>0</v>
      </c>
      <c r="Y128" s="853">
        <v>0</v>
      </c>
      <c r="Z128" s="853">
        <v>0</v>
      </c>
      <c r="AA128" s="853">
        <v>0</v>
      </c>
    </row>
    <row r="129" spans="1:27" ht="15" customHeight="1" x14ac:dyDescent="0.45">
      <c r="A129" s="45"/>
      <c r="B129" s="45"/>
      <c r="C129" s="45"/>
      <c r="D129" s="36"/>
      <c r="E129" s="36"/>
      <c r="F129" s="36"/>
      <c r="G129" s="36"/>
      <c r="H129" s="36"/>
      <c r="I129" s="48"/>
      <c r="J129" s="38"/>
      <c r="K129" s="38"/>
      <c r="L129" s="38"/>
      <c r="M129" s="38"/>
      <c r="N129" s="38"/>
      <c r="O129" s="644"/>
      <c r="P129" s="644"/>
      <c r="Q129" s="644"/>
      <c r="R129" s="644"/>
      <c r="S129" s="644"/>
      <c r="T129" s="644"/>
      <c r="U129" s="644"/>
      <c r="V129" s="644"/>
      <c r="W129" s="849"/>
      <c r="X129" s="849"/>
      <c r="Y129" s="849"/>
      <c r="Z129" s="849"/>
      <c r="AA129" s="849"/>
    </row>
    <row r="130" spans="1:27" ht="15" customHeight="1" x14ac:dyDescent="0.45">
      <c r="A130" s="197" t="s">
        <v>935</v>
      </c>
      <c r="B130" s="197" t="s">
        <v>8</v>
      </c>
      <c r="C130" s="197"/>
      <c r="D130" s="105" t="s">
        <v>1065</v>
      </c>
      <c r="E130" s="77" t="s">
        <v>214</v>
      </c>
      <c r="F130" s="77" t="s">
        <v>1066</v>
      </c>
      <c r="G130" s="77" t="s">
        <v>154</v>
      </c>
      <c r="H130" s="79" t="s">
        <v>1067</v>
      </c>
      <c r="I130" s="80">
        <v>81</v>
      </c>
      <c r="J130" s="81">
        <v>229</v>
      </c>
      <c r="K130" s="81"/>
      <c r="L130" s="39">
        <v>114.5</v>
      </c>
      <c r="M130" s="81">
        <f>SUM(W130:AC130)</f>
        <v>3</v>
      </c>
      <c r="N130" s="81">
        <f>M130*I130</f>
        <v>243</v>
      </c>
      <c r="O130" s="856"/>
      <c r="P130" s="856"/>
      <c r="Q130" s="856">
        <f>P131*I130</f>
        <v>81</v>
      </c>
      <c r="R130" s="856"/>
      <c r="S130" s="856"/>
      <c r="T130" s="856">
        <f>S131*I130</f>
        <v>162</v>
      </c>
      <c r="U130" s="856"/>
      <c r="V130" s="856"/>
      <c r="W130" s="855"/>
      <c r="X130" s="855">
        <v>1</v>
      </c>
      <c r="Y130" s="855">
        <v>1</v>
      </c>
      <c r="Z130" s="855">
        <v>1</v>
      </c>
      <c r="AA130" s="855"/>
    </row>
    <row r="131" spans="1:27" ht="15" customHeight="1" x14ac:dyDescent="0.45">
      <c r="A131" s="45"/>
      <c r="B131" s="45"/>
      <c r="C131" s="45"/>
      <c r="D131" s="656"/>
      <c r="E131" s="36"/>
      <c r="F131" s="36"/>
      <c r="G131" s="36"/>
      <c r="H131" s="36"/>
      <c r="I131" s="48"/>
      <c r="J131" s="38"/>
      <c r="K131" s="38"/>
      <c r="L131" s="38"/>
      <c r="M131" s="38"/>
      <c r="N131" s="38"/>
      <c r="O131" s="644">
        <f>M130*J130</f>
        <v>687</v>
      </c>
      <c r="P131" s="672">
        <f>SUM(W131:AP131)</f>
        <v>1</v>
      </c>
      <c r="Q131" s="644"/>
      <c r="R131" s="644">
        <f>P131*J130</f>
        <v>229</v>
      </c>
      <c r="S131" s="644">
        <f>M130-P131</f>
        <v>2</v>
      </c>
      <c r="T131" s="644"/>
      <c r="U131" s="644">
        <f>S131*J130</f>
        <v>458</v>
      </c>
      <c r="V131" s="644"/>
      <c r="W131" s="849"/>
      <c r="X131" s="579">
        <v>0</v>
      </c>
      <c r="Y131" s="707">
        <v>1</v>
      </c>
      <c r="Z131" s="579">
        <v>0</v>
      </c>
      <c r="AA131" s="849"/>
    </row>
    <row r="132" spans="1:27" ht="15" customHeight="1" x14ac:dyDescent="0.45">
      <c r="A132" s="45"/>
      <c r="B132" s="45"/>
      <c r="C132" s="45"/>
      <c r="D132" s="36"/>
      <c r="E132" s="36"/>
      <c r="F132" s="36"/>
      <c r="G132" s="36"/>
      <c r="H132" s="36"/>
      <c r="I132" s="48"/>
      <c r="J132" s="38"/>
      <c r="K132" s="38"/>
      <c r="L132" s="38"/>
      <c r="M132" s="38"/>
      <c r="N132" s="38"/>
      <c r="O132" s="644"/>
      <c r="P132" s="644"/>
      <c r="Q132" s="644"/>
      <c r="R132" s="644"/>
      <c r="S132" s="644"/>
      <c r="T132" s="644"/>
      <c r="U132" s="644"/>
      <c r="V132" s="644"/>
      <c r="W132" s="849"/>
      <c r="X132" s="849"/>
      <c r="Y132" s="849"/>
      <c r="Z132" s="849"/>
      <c r="AA132" s="849"/>
    </row>
    <row r="133" spans="1:27" ht="15" customHeight="1" x14ac:dyDescent="0.45">
      <c r="A133" s="197" t="s">
        <v>935</v>
      </c>
      <c r="B133" s="197" t="s">
        <v>8</v>
      </c>
      <c r="C133" s="197"/>
      <c r="D133" s="77" t="s">
        <v>1068</v>
      </c>
      <c r="E133" s="77" t="s">
        <v>278</v>
      </c>
      <c r="F133" s="77" t="s">
        <v>1069</v>
      </c>
      <c r="G133" s="77" t="s">
        <v>1070</v>
      </c>
      <c r="H133" s="77"/>
      <c r="I133" s="80">
        <v>62</v>
      </c>
      <c r="J133" s="81">
        <v>189</v>
      </c>
      <c r="K133" s="81"/>
      <c r="L133" s="81"/>
      <c r="M133" s="81">
        <f>SUM(W133:AC133)</f>
        <v>3</v>
      </c>
      <c r="N133" s="81">
        <f>M133*I133</f>
        <v>186</v>
      </c>
      <c r="O133" s="856"/>
      <c r="P133" s="856"/>
      <c r="Q133" s="856">
        <f>P134*I133</f>
        <v>0</v>
      </c>
      <c r="R133" s="856"/>
      <c r="S133" s="856"/>
      <c r="T133" s="856">
        <f>S134*I133</f>
        <v>186</v>
      </c>
      <c r="U133" s="856"/>
      <c r="V133" s="856"/>
      <c r="W133" s="855"/>
      <c r="X133" s="855">
        <v>1</v>
      </c>
      <c r="Y133" s="855">
        <v>1</v>
      </c>
      <c r="Z133" s="855">
        <v>1</v>
      </c>
      <c r="AA133" s="855"/>
    </row>
    <row r="134" spans="1:27" ht="15" customHeight="1" x14ac:dyDescent="0.45">
      <c r="A134" s="45"/>
      <c r="B134" s="45"/>
      <c r="C134" s="45"/>
      <c r="D134" s="46"/>
      <c r="E134" s="36"/>
      <c r="F134" s="36"/>
      <c r="G134" s="36"/>
      <c r="H134" s="36"/>
      <c r="I134" s="48"/>
      <c r="J134" s="38"/>
      <c r="K134" s="38"/>
      <c r="L134" s="38"/>
      <c r="M134" s="38"/>
      <c r="N134" s="38"/>
      <c r="O134" s="644">
        <f>M133*J133</f>
        <v>567</v>
      </c>
      <c r="P134" s="854">
        <f>SUM(W134:AP134)</f>
        <v>0</v>
      </c>
      <c r="Q134" s="644"/>
      <c r="R134" s="644">
        <f>P134*J133</f>
        <v>0</v>
      </c>
      <c r="S134" s="644">
        <f>M133-P134</f>
        <v>3</v>
      </c>
      <c r="T134" s="644"/>
      <c r="U134" s="644">
        <f>S134*J133</f>
        <v>567</v>
      </c>
      <c r="V134" s="644"/>
      <c r="W134" s="849"/>
      <c r="X134" s="853">
        <v>0</v>
      </c>
      <c r="Y134" s="853">
        <v>0</v>
      </c>
      <c r="Z134" s="853">
        <v>0</v>
      </c>
      <c r="AA134" s="849"/>
    </row>
    <row r="135" spans="1:27" ht="15" customHeight="1" x14ac:dyDescent="0.45">
      <c r="A135" s="45"/>
      <c r="B135" s="45"/>
      <c r="C135" s="45"/>
      <c r="D135" s="36"/>
      <c r="E135" s="36"/>
      <c r="F135" s="36"/>
      <c r="G135" s="36"/>
      <c r="H135" s="36"/>
      <c r="I135" s="48"/>
      <c r="J135" s="38"/>
      <c r="K135" s="38"/>
      <c r="L135" s="38"/>
      <c r="M135" s="38"/>
      <c r="N135" s="38"/>
      <c r="O135" s="644"/>
      <c r="P135" s="644"/>
      <c r="Q135" s="644"/>
      <c r="R135" s="644"/>
      <c r="S135" s="644"/>
      <c r="T135" s="644"/>
      <c r="U135" s="644"/>
      <c r="V135" s="644"/>
      <c r="W135" s="849"/>
      <c r="X135" s="849"/>
      <c r="Y135" s="849"/>
      <c r="Z135" s="849"/>
      <c r="AA135" s="849"/>
    </row>
    <row r="136" spans="1:27" ht="15" customHeight="1" x14ac:dyDescent="0.45">
      <c r="A136" s="197" t="s">
        <v>935</v>
      </c>
      <c r="B136" s="197" t="s">
        <v>8</v>
      </c>
      <c r="C136" s="197"/>
      <c r="D136" s="77" t="s">
        <v>1071</v>
      </c>
      <c r="E136" s="77" t="s">
        <v>368</v>
      </c>
      <c r="F136" s="77" t="s">
        <v>1060</v>
      </c>
      <c r="G136" s="77" t="s">
        <v>1061</v>
      </c>
      <c r="H136" s="77" t="s">
        <v>1072</v>
      </c>
      <c r="I136" s="80">
        <v>150</v>
      </c>
      <c r="J136" s="81">
        <v>439</v>
      </c>
      <c r="K136" s="200">
        <v>350</v>
      </c>
      <c r="L136" s="81"/>
      <c r="M136" s="81">
        <f>SUM(W136:AC136)</f>
        <v>5</v>
      </c>
      <c r="N136" s="81">
        <f>M136*I136</f>
        <v>750</v>
      </c>
      <c r="O136" s="856"/>
      <c r="P136" s="856"/>
      <c r="Q136" s="856">
        <f>P137*I136</f>
        <v>0</v>
      </c>
      <c r="R136" s="856"/>
      <c r="S136" s="856"/>
      <c r="T136" s="856">
        <f>S137*I136</f>
        <v>750</v>
      </c>
      <c r="U136" s="856"/>
      <c r="V136" s="856"/>
      <c r="W136" s="855"/>
      <c r="X136" s="855">
        <v>2</v>
      </c>
      <c r="Y136" s="855">
        <v>2</v>
      </c>
      <c r="Z136" s="855">
        <v>1</v>
      </c>
      <c r="AA136" s="855"/>
    </row>
    <row r="137" spans="1:27" ht="15" customHeight="1" x14ac:dyDescent="0.45">
      <c r="A137" s="45"/>
      <c r="B137" s="45"/>
      <c r="C137" s="45"/>
      <c r="D137" s="46"/>
      <c r="E137" s="36"/>
      <c r="F137" s="36"/>
      <c r="G137" s="36"/>
      <c r="H137" s="36"/>
      <c r="I137" s="48"/>
      <c r="J137" s="38"/>
      <c r="K137" s="38"/>
      <c r="L137" s="38"/>
      <c r="M137" s="38"/>
      <c r="N137" s="38"/>
      <c r="O137" s="644">
        <f>M136*J136</f>
        <v>2195</v>
      </c>
      <c r="P137" s="578">
        <f>SUM(W137:AP137)</f>
        <v>0</v>
      </c>
      <c r="Q137" s="644"/>
      <c r="R137" s="644">
        <f>P137*J136</f>
        <v>0</v>
      </c>
      <c r="S137" s="644">
        <f>M136-P137</f>
        <v>5</v>
      </c>
      <c r="T137" s="644"/>
      <c r="U137" s="644">
        <f>S137*J136</f>
        <v>2195</v>
      </c>
      <c r="V137" s="644"/>
      <c r="W137" s="849"/>
      <c r="X137" s="579">
        <v>0</v>
      </c>
      <c r="Y137" s="579">
        <v>0</v>
      </c>
      <c r="Z137" s="579">
        <v>0</v>
      </c>
      <c r="AA137" s="849"/>
    </row>
    <row r="138" spans="1:27" ht="15" customHeight="1" x14ac:dyDescent="0.45">
      <c r="A138" s="45"/>
      <c r="B138" s="45"/>
      <c r="C138" s="45"/>
      <c r="D138" s="36"/>
      <c r="E138" s="36"/>
      <c r="F138" s="36"/>
      <c r="G138" s="36"/>
      <c r="H138" s="36"/>
      <c r="I138" s="48"/>
      <c r="J138" s="38"/>
      <c r="K138" s="38"/>
      <c r="L138" s="38"/>
      <c r="M138" s="38"/>
      <c r="N138" s="38"/>
      <c r="O138" s="644"/>
      <c r="P138" s="644"/>
      <c r="Q138" s="644"/>
      <c r="R138" s="644"/>
      <c r="S138" s="644"/>
      <c r="T138" s="644"/>
      <c r="U138" s="644"/>
      <c r="V138" s="644"/>
      <c r="W138" s="849"/>
      <c r="X138" s="849"/>
      <c r="Y138" s="849"/>
      <c r="Z138" s="882"/>
      <c r="AA138" s="849"/>
    </row>
    <row r="139" spans="1:27" ht="15" customHeight="1" x14ac:dyDescent="0.45">
      <c r="A139" s="92"/>
      <c r="B139" s="92"/>
      <c r="C139" s="92"/>
      <c r="D139" s="92"/>
      <c r="E139" s="92"/>
      <c r="F139" s="92"/>
      <c r="G139" s="92"/>
      <c r="H139" s="92"/>
      <c r="I139" s="93"/>
      <c r="J139" s="93"/>
      <c r="K139" s="93"/>
      <c r="L139" s="93"/>
      <c r="M139" s="93"/>
      <c r="N139" s="93">
        <f t="shared" ref="N139:V139" si="6">SUM(N88:N138)</f>
        <v>5621</v>
      </c>
      <c r="O139" s="93">
        <f t="shared" si="6"/>
        <v>16999</v>
      </c>
      <c r="P139" s="863">
        <f t="shared" si="6"/>
        <v>5</v>
      </c>
      <c r="Q139" s="863">
        <f t="shared" si="6"/>
        <v>365</v>
      </c>
      <c r="R139" s="864">
        <f t="shared" si="6"/>
        <v>1125</v>
      </c>
      <c r="S139" s="864">
        <f t="shared" si="6"/>
        <v>67</v>
      </c>
      <c r="T139" s="864">
        <f t="shared" si="6"/>
        <v>5256</v>
      </c>
      <c r="U139" s="864">
        <f t="shared" si="6"/>
        <v>15874</v>
      </c>
      <c r="V139" s="864">
        <f t="shared" si="6"/>
        <v>0</v>
      </c>
      <c r="W139" s="864"/>
      <c r="X139" s="864"/>
      <c r="Y139" s="864"/>
      <c r="Z139" s="864"/>
      <c r="AA139" s="93"/>
    </row>
    <row r="140" spans="1:27" ht="15" customHeight="1" x14ac:dyDescent="0.4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169">
        <f t="shared" ref="N140:O140" si="7">Q139+T139</f>
        <v>5621</v>
      </c>
      <c r="O140" s="169">
        <f t="shared" si="7"/>
        <v>16999</v>
      </c>
      <c r="P140" s="925"/>
      <c r="Q140" s="925"/>
      <c r="R140" s="925"/>
      <c r="S140" s="925"/>
      <c r="T140" s="925"/>
      <c r="U140" s="925"/>
      <c r="V140" s="925"/>
      <c r="W140" s="866"/>
      <c r="X140" s="866"/>
      <c r="Y140" s="866"/>
      <c r="Z140" s="866"/>
      <c r="AA140" s="9"/>
    </row>
    <row r="141" spans="1:27" ht="15" customHeight="1" x14ac:dyDescent="0.45">
      <c r="A141" s="9"/>
      <c r="B141" s="9"/>
      <c r="C141" s="9"/>
      <c r="D141" s="9"/>
      <c r="E141" s="9"/>
      <c r="F141" s="9"/>
      <c r="G141" s="9"/>
      <c r="H141" s="9"/>
      <c r="I141" s="9">
        <f>O140/2.7</f>
        <v>6295.9259259259252</v>
      </c>
      <c r="J141" s="9"/>
      <c r="K141" s="9"/>
      <c r="L141" s="38" t="s">
        <v>324</v>
      </c>
      <c r="M141" s="9"/>
      <c r="N141" s="9"/>
      <c r="O141" s="9"/>
      <c r="P141" s="866"/>
      <c r="Q141" s="868">
        <f>Q139/N139</f>
        <v>6.4935064935064929E-2</v>
      </c>
      <c r="R141" s="866"/>
      <c r="S141" s="866"/>
      <c r="T141" s="868">
        <f>T139/N139</f>
        <v>0.93506493506493504</v>
      </c>
      <c r="U141" s="866"/>
      <c r="V141" s="866"/>
      <c r="W141" s="866"/>
      <c r="X141" s="866"/>
      <c r="Y141" s="866"/>
      <c r="Z141" s="866"/>
      <c r="AA141" s="9"/>
    </row>
    <row r="142" spans="1:27" ht="15" customHeight="1" x14ac:dyDescent="0.4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38" t="s">
        <v>325</v>
      </c>
      <c r="M142" s="9"/>
      <c r="N142" s="9"/>
      <c r="O142" s="9"/>
      <c r="P142" s="866"/>
      <c r="Q142" s="866"/>
      <c r="R142" s="866"/>
      <c r="S142" s="866"/>
      <c r="T142" s="866"/>
      <c r="U142" s="869">
        <f>U139/T139</f>
        <v>3.0201674277016743</v>
      </c>
      <c r="V142" s="866"/>
      <c r="W142" s="866"/>
      <c r="X142" s="866"/>
      <c r="Y142" s="866"/>
      <c r="Z142" s="866"/>
      <c r="AA142" s="9"/>
    </row>
    <row r="143" spans="1:27" ht="15" customHeight="1" x14ac:dyDescent="0.4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866"/>
      <c r="Q143" s="866"/>
      <c r="R143" s="866"/>
      <c r="S143" s="866"/>
      <c r="T143" s="866"/>
      <c r="U143" s="866"/>
      <c r="V143" s="866"/>
      <c r="W143" s="866"/>
      <c r="X143" s="866"/>
      <c r="Y143" s="866"/>
      <c r="Z143" s="866"/>
      <c r="AA143" s="9"/>
    </row>
    <row r="144" spans="1:27" ht="15" customHeight="1" x14ac:dyDescent="0.4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866"/>
      <c r="Q144" s="866"/>
      <c r="R144" s="866"/>
      <c r="S144" s="866"/>
      <c r="T144" s="866"/>
      <c r="U144" s="866"/>
      <c r="V144" s="866"/>
      <c r="W144" s="866"/>
      <c r="X144" s="866"/>
      <c r="Y144" s="866"/>
      <c r="Z144" s="866"/>
      <c r="AA144" s="9"/>
    </row>
    <row r="145" spans="1:27" ht="34.5" customHeight="1" x14ac:dyDescent="0.4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866"/>
      <c r="Q145" s="866"/>
      <c r="R145" s="866"/>
      <c r="S145" s="866"/>
      <c r="T145" s="866"/>
      <c r="U145" s="866"/>
      <c r="V145" s="866"/>
      <c r="W145" s="866"/>
      <c r="X145" s="866"/>
      <c r="Y145" s="866"/>
      <c r="Z145" s="866"/>
      <c r="AA145" s="9"/>
    </row>
    <row r="146" spans="1:27" ht="48" customHeight="1" x14ac:dyDescent="0.45">
      <c r="A146" s="32" t="s">
        <v>117</v>
      </c>
      <c r="B146" s="32" t="s">
        <v>118</v>
      </c>
      <c r="C146" s="32" t="s">
        <v>1073</v>
      </c>
      <c r="D146" s="32" t="s">
        <v>120</v>
      </c>
      <c r="E146" s="32" t="s">
        <v>121</v>
      </c>
      <c r="F146" s="32" t="s">
        <v>122</v>
      </c>
      <c r="G146" s="32" t="s">
        <v>123</v>
      </c>
      <c r="H146" s="32" t="s">
        <v>124</v>
      </c>
      <c r="I146" s="32" t="s">
        <v>125</v>
      </c>
      <c r="J146" s="32" t="s">
        <v>126</v>
      </c>
      <c r="K146" s="162" t="s">
        <v>706</v>
      </c>
      <c r="L146" s="32" t="s">
        <v>127</v>
      </c>
      <c r="M146" s="33" t="s">
        <v>128</v>
      </c>
      <c r="N146" s="33" t="s">
        <v>129</v>
      </c>
      <c r="O146" s="33" t="s">
        <v>933</v>
      </c>
      <c r="P146" s="872" t="s">
        <v>131</v>
      </c>
      <c r="Q146" s="873" t="s">
        <v>132</v>
      </c>
      <c r="R146" s="828"/>
      <c r="S146" s="872" t="s">
        <v>133</v>
      </c>
      <c r="T146" s="873" t="s">
        <v>134</v>
      </c>
      <c r="U146" s="827"/>
      <c r="V146" s="828"/>
      <c r="W146" s="874" t="s">
        <v>593</v>
      </c>
      <c r="X146" s="874" t="s">
        <v>594</v>
      </c>
      <c r="Y146" s="874" t="s">
        <v>595</v>
      </c>
      <c r="Z146" s="874" t="s">
        <v>596</v>
      </c>
      <c r="AA146" s="32" t="s">
        <v>934</v>
      </c>
    </row>
    <row r="147" spans="1:27" ht="15" customHeight="1" x14ac:dyDescent="0.45">
      <c r="A147" s="201" t="s">
        <v>935</v>
      </c>
      <c r="B147" s="201" t="s">
        <v>9</v>
      </c>
      <c r="C147" s="202">
        <v>45324</v>
      </c>
      <c r="D147" s="182" t="s">
        <v>1074</v>
      </c>
      <c r="E147" s="182" t="s">
        <v>180</v>
      </c>
      <c r="F147" s="182" t="s">
        <v>1075</v>
      </c>
      <c r="G147" s="182" t="s">
        <v>166</v>
      </c>
      <c r="H147" s="182" t="s">
        <v>1076</v>
      </c>
      <c r="I147" s="203">
        <v>48</v>
      </c>
      <c r="J147" s="183">
        <v>144</v>
      </c>
      <c r="K147" s="204"/>
      <c r="L147" s="183"/>
      <c r="M147" s="183">
        <f>SUM(W147:AC147)</f>
        <v>4</v>
      </c>
      <c r="N147" s="183">
        <f>M147*I147</f>
        <v>192</v>
      </c>
      <c r="O147" s="183"/>
      <c r="P147" s="926"/>
      <c r="Q147" s="926">
        <f>P148*I147</f>
        <v>0</v>
      </c>
      <c r="R147" s="926"/>
      <c r="S147" s="926"/>
      <c r="T147" s="926">
        <f>S148*I147</f>
        <v>192</v>
      </c>
      <c r="U147" s="926"/>
      <c r="V147" s="926"/>
      <c r="W147" s="927">
        <v>1</v>
      </c>
      <c r="X147" s="927">
        <v>1</v>
      </c>
      <c r="Y147" s="927">
        <v>1</v>
      </c>
      <c r="Z147" s="927">
        <v>1</v>
      </c>
      <c r="AA147" s="184"/>
    </row>
    <row r="148" spans="1:27" ht="15" customHeight="1" x14ac:dyDescent="0.45">
      <c r="A148" s="45"/>
      <c r="B148" s="45"/>
      <c r="C148" s="45"/>
      <c r="D148" s="46"/>
      <c r="E148" s="36"/>
      <c r="F148" s="36"/>
      <c r="G148" s="36"/>
      <c r="H148" s="36"/>
      <c r="I148" s="48"/>
      <c r="J148" s="38"/>
      <c r="K148" s="69"/>
      <c r="L148" s="38"/>
      <c r="M148" s="38"/>
      <c r="N148" s="38"/>
      <c r="O148" s="38">
        <f>M147*J147</f>
        <v>576</v>
      </c>
      <c r="P148" s="854">
        <f>SUM(W148:AP148)</f>
        <v>0</v>
      </c>
      <c r="Q148" s="644"/>
      <c r="R148" s="644">
        <f>P148*J147</f>
        <v>0</v>
      </c>
      <c r="S148" s="644">
        <f>M147-P148</f>
        <v>4</v>
      </c>
      <c r="T148" s="644"/>
      <c r="U148" s="644">
        <f>S148*J147</f>
        <v>576</v>
      </c>
      <c r="V148" s="644"/>
      <c r="W148" s="853">
        <v>0</v>
      </c>
      <c r="X148" s="853">
        <v>0</v>
      </c>
      <c r="Y148" s="853">
        <v>0</v>
      </c>
      <c r="Z148" s="853">
        <v>0</v>
      </c>
      <c r="AA148" s="41"/>
    </row>
    <row r="149" spans="1:27" ht="15" customHeight="1" x14ac:dyDescent="0.45">
      <c r="A149" s="45"/>
      <c r="B149" s="45"/>
      <c r="C149" s="45"/>
      <c r="D149" s="36"/>
      <c r="E149" s="36"/>
      <c r="F149" s="36"/>
      <c r="G149" s="36"/>
      <c r="H149" s="36"/>
      <c r="I149" s="48"/>
      <c r="J149" s="38"/>
      <c r="K149" s="69"/>
      <c r="L149" s="38"/>
      <c r="M149" s="38"/>
      <c r="N149" s="38"/>
      <c r="O149" s="38"/>
      <c r="P149" s="644"/>
      <c r="Q149" s="644"/>
      <c r="R149" s="644"/>
      <c r="S149" s="644"/>
      <c r="T149" s="644"/>
      <c r="U149" s="644"/>
      <c r="V149" s="644"/>
      <c r="W149" s="849"/>
      <c r="X149" s="849"/>
      <c r="Y149" s="849"/>
      <c r="Z149" s="849"/>
      <c r="AA149" s="41"/>
    </row>
    <row r="150" spans="1:27" ht="15" customHeight="1" x14ac:dyDescent="0.45">
      <c r="A150" s="201" t="s">
        <v>935</v>
      </c>
      <c r="B150" s="201" t="s">
        <v>9</v>
      </c>
      <c r="C150" s="202">
        <v>45373</v>
      </c>
      <c r="D150" s="105" t="s">
        <v>1077</v>
      </c>
      <c r="E150" s="182" t="s">
        <v>180</v>
      </c>
      <c r="F150" s="182" t="s">
        <v>310</v>
      </c>
      <c r="G150" s="182" t="s">
        <v>166</v>
      </c>
      <c r="H150" s="182" t="s">
        <v>1078</v>
      </c>
      <c r="I150" s="203">
        <v>53</v>
      </c>
      <c r="J150" s="183">
        <v>159</v>
      </c>
      <c r="K150" s="204" t="s">
        <v>894</v>
      </c>
      <c r="L150" s="183">
        <v>79.5</v>
      </c>
      <c r="M150" s="183">
        <f>SUM(W150:AC150)</f>
        <v>4</v>
      </c>
      <c r="N150" s="183">
        <f>M150*I150</f>
        <v>212</v>
      </c>
      <c r="O150" s="183"/>
      <c r="P150" s="926"/>
      <c r="Q150" s="926">
        <f>P151*I150</f>
        <v>0</v>
      </c>
      <c r="R150" s="926"/>
      <c r="S150" s="926"/>
      <c r="T150" s="926">
        <f>S151*I150</f>
        <v>212</v>
      </c>
      <c r="U150" s="926"/>
      <c r="V150" s="926"/>
      <c r="W150" s="927">
        <v>2</v>
      </c>
      <c r="X150" s="927">
        <v>2</v>
      </c>
      <c r="Y150" s="927"/>
      <c r="Z150" s="927"/>
      <c r="AA150" s="184"/>
    </row>
    <row r="151" spans="1:27" ht="15" customHeight="1" x14ac:dyDescent="0.45">
      <c r="A151" s="45"/>
      <c r="B151" s="45"/>
      <c r="C151" s="45"/>
      <c r="D151" s="46"/>
      <c r="E151" s="36"/>
      <c r="F151" s="36"/>
      <c r="G151" s="36"/>
      <c r="H151" s="36"/>
      <c r="I151" s="48"/>
      <c r="J151" s="38"/>
      <c r="K151" s="69"/>
      <c r="L151" s="38"/>
      <c r="M151" s="38"/>
      <c r="N151" s="38"/>
      <c r="O151" s="38">
        <f>M150*J150</f>
        <v>636</v>
      </c>
      <c r="P151" s="854">
        <f>SUM(W151:AP151)</f>
        <v>0</v>
      </c>
      <c r="Q151" s="644"/>
      <c r="R151" s="644">
        <f>P151*J150</f>
        <v>0</v>
      </c>
      <c r="S151" s="644">
        <f>M150-P151</f>
        <v>4</v>
      </c>
      <c r="T151" s="644"/>
      <c r="U151" s="644">
        <f>S151*J150</f>
        <v>636</v>
      </c>
      <c r="V151" s="644"/>
      <c r="W151" s="853">
        <v>0</v>
      </c>
      <c r="X151" s="853">
        <v>0</v>
      </c>
      <c r="Y151" s="849"/>
      <c r="Z151" s="849"/>
      <c r="AA151" s="41"/>
    </row>
    <row r="152" spans="1:27" ht="15" customHeight="1" x14ac:dyDescent="0.45">
      <c r="A152" s="45"/>
      <c r="B152" s="45"/>
      <c r="C152" s="45"/>
      <c r="D152" s="36"/>
      <c r="E152" s="36"/>
      <c r="F152" s="36"/>
      <c r="G152" s="36"/>
      <c r="H152" s="36"/>
      <c r="I152" s="48"/>
      <c r="J152" s="38"/>
      <c r="K152" s="69"/>
      <c r="L152" s="38"/>
      <c r="M152" s="38"/>
      <c r="N152" s="38"/>
      <c r="O152" s="38"/>
      <c r="P152" s="644"/>
      <c r="Q152" s="644"/>
      <c r="R152" s="644"/>
      <c r="S152" s="644"/>
      <c r="T152" s="644"/>
      <c r="U152" s="644"/>
      <c r="V152" s="644"/>
      <c r="W152" s="928" t="s">
        <v>1079</v>
      </c>
      <c r="X152" s="849"/>
      <c r="Y152" s="849"/>
      <c r="Z152" s="849"/>
      <c r="AA152" s="41"/>
    </row>
    <row r="153" spans="1:27" ht="15" customHeight="1" x14ac:dyDescent="0.45">
      <c r="A153" s="201" t="s">
        <v>935</v>
      </c>
      <c r="B153" s="201" t="s">
        <v>9</v>
      </c>
      <c r="C153" s="202">
        <v>45343</v>
      </c>
      <c r="D153" s="105" t="s">
        <v>1080</v>
      </c>
      <c r="E153" s="182" t="s">
        <v>508</v>
      </c>
      <c r="F153" s="182" t="s">
        <v>1081</v>
      </c>
      <c r="G153" s="182" t="s">
        <v>424</v>
      </c>
      <c r="H153" s="182" t="s">
        <v>1082</v>
      </c>
      <c r="I153" s="203">
        <v>122</v>
      </c>
      <c r="J153" s="183">
        <v>369</v>
      </c>
      <c r="K153" s="204">
        <v>340</v>
      </c>
      <c r="L153" s="183">
        <v>204</v>
      </c>
      <c r="M153" s="183">
        <f>SUM(W153:AC153)</f>
        <v>4</v>
      </c>
      <c r="N153" s="183">
        <f>M153*I153</f>
        <v>488</v>
      </c>
      <c r="O153" s="183"/>
      <c r="P153" s="926"/>
      <c r="Q153" s="926">
        <f>P154*I153</f>
        <v>0</v>
      </c>
      <c r="R153" s="926"/>
      <c r="S153" s="926"/>
      <c r="T153" s="926">
        <f>S154*I153</f>
        <v>488</v>
      </c>
      <c r="U153" s="926"/>
      <c r="V153" s="926"/>
      <c r="W153" s="927">
        <v>1</v>
      </c>
      <c r="X153" s="927">
        <v>1</v>
      </c>
      <c r="Y153" s="927">
        <v>2</v>
      </c>
      <c r="Z153" s="927"/>
      <c r="AA153" s="184"/>
    </row>
    <row r="154" spans="1:27" ht="15" customHeight="1" x14ac:dyDescent="0.45">
      <c r="A154" s="45"/>
      <c r="B154" s="45"/>
      <c r="C154" s="45"/>
      <c r="D154" s="844"/>
      <c r="E154" s="36"/>
      <c r="F154" s="36"/>
      <c r="G154" s="36"/>
      <c r="H154" s="36"/>
      <c r="I154" s="48"/>
      <c r="J154" s="38"/>
      <c r="K154" s="69"/>
      <c r="L154" s="38"/>
      <c r="M154" s="38"/>
      <c r="N154" s="38"/>
      <c r="O154" s="38">
        <f>M153*J153</f>
        <v>1476</v>
      </c>
      <c r="P154" s="794">
        <f>SUM(W154:AP154)</f>
        <v>0</v>
      </c>
      <c r="Q154" s="644"/>
      <c r="R154" s="644">
        <f>P154*J153</f>
        <v>0</v>
      </c>
      <c r="S154" s="644">
        <f>M153-P154</f>
        <v>4</v>
      </c>
      <c r="T154" s="644"/>
      <c r="U154" s="644">
        <f>S154*J153</f>
        <v>1476</v>
      </c>
      <c r="V154" s="644"/>
      <c r="W154" s="853">
        <v>0</v>
      </c>
      <c r="X154" s="853">
        <v>0</v>
      </c>
      <c r="Y154" s="882">
        <v>0</v>
      </c>
      <c r="Z154" s="849"/>
      <c r="AA154" s="41"/>
    </row>
    <row r="155" spans="1:27" ht="15" customHeight="1" x14ac:dyDescent="0.45">
      <c r="A155" s="45"/>
      <c r="B155" s="45"/>
      <c r="C155" s="45"/>
      <c r="D155" s="36"/>
      <c r="E155" s="36"/>
      <c r="F155" s="36"/>
      <c r="G155" s="36"/>
      <c r="H155" s="36"/>
      <c r="I155" s="48"/>
      <c r="J155" s="38"/>
      <c r="K155" s="69"/>
      <c r="L155" s="38"/>
      <c r="M155" s="38"/>
      <c r="N155" s="38"/>
      <c r="O155" s="38"/>
      <c r="P155" s="644"/>
      <c r="Q155" s="644"/>
      <c r="R155" s="644"/>
      <c r="S155" s="644"/>
      <c r="T155" s="644"/>
      <c r="U155" s="644"/>
      <c r="V155" s="644"/>
      <c r="W155" s="849"/>
      <c r="X155" s="849"/>
      <c r="Y155" s="882"/>
      <c r="Z155" s="849"/>
      <c r="AA155" s="41"/>
    </row>
    <row r="156" spans="1:27" ht="15" customHeight="1" x14ac:dyDescent="0.45">
      <c r="A156" s="201" t="s">
        <v>935</v>
      </c>
      <c r="B156" s="201" t="s">
        <v>9</v>
      </c>
      <c r="C156" s="202">
        <v>45357</v>
      </c>
      <c r="D156" s="105" t="s">
        <v>1083</v>
      </c>
      <c r="E156" s="182" t="s">
        <v>376</v>
      </c>
      <c r="F156" s="182" t="s">
        <v>1084</v>
      </c>
      <c r="G156" s="182" t="s">
        <v>424</v>
      </c>
      <c r="H156" s="182" t="s">
        <v>1085</v>
      </c>
      <c r="I156" s="203">
        <v>95</v>
      </c>
      <c r="J156" s="183">
        <v>269</v>
      </c>
      <c r="K156" s="204"/>
      <c r="L156" s="183"/>
      <c r="M156" s="183">
        <f>SUM(W156:AC156)</f>
        <v>5</v>
      </c>
      <c r="N156" s="183">
        <f>M156*I156</f>
        <v>475</v>
      </c>
      <c r="O156" s="183"/>
      <c r="P156" s="926"/>
      <c r="Q156" s="926">
        <f>P157*I156</f>
        <v>0</v>
      </c>
      <c r="R156" s="926"/>
      <c r="S156" s="926"/>
      <c r="T156" s="926">
        <f>S157*I156</f>
        <v>475</v>
      </c>
      <c r="U156" s="926"/>
      <c r="V156" s="926"/>
      <c r="W156" s="927">
        <v>1</v>
      </c>
      <c r="X156" s="927">
        <v>1</v>
      </c>
      <c r="Y156" s="927">
        <v>2</v>
      </c>
      <c r="Z156" s="927">
        <v>1</v>
      </c>
      <c r="AA156" s="184"/>
    </row>
    <row r="157" spans="1:27" ht="15" customHeight="1" x14ac:dyDescent="0.45">
      <c r="A157" s="45"/>
      <c r="B157" s="45"/>
      <c r="C157" s="45"/>
      <c r="D157" s="36"/>
      <c r="E157" s="36"/>
      <c r="F157" s="36"/>
      <c r="G157" s="36"/>
      <c r="H157" s="36"/>
      <c r="I157" s="48"/>
      <c r="J157" s="38"/>
      <c r="K157" s="69"/>
      <c r="L157" s="38"/>
      <c r="M157" s="38"/>
      <c r="N157" s="38"/>
      <c r="O157" s="38">
        <f>M156*J156</f>
        <v>1345</v>
      </c>
      <c r="P157" s="854">
        <f>SUM(W157:AP157)</f>
        <v>0</v>
      </c>
      <c r="Q157" s="644"/>
      <c r="R157" s="644">
        <f>P157*J156</f>
        <v>0</v>
      </c>
      <c r="S157" s="644">
        <f>M156-P157</f>
        <v>5</v>
      </c>
      <c r="T157" s="644"/>
      <c r="U157" s="644">
        <f>S157*J156</f>
        <v>1345</v>
      </c>
      <c r="V157" s="644"/>
      <c r="W157" s="853">
        <v>0</v>
      </c>
      <c r="X157" s="853">
        <v>0</v>
      </c>
      <c r="Y157" s="853">
        <v>0</v>
      </c>
      <c r="Z157" s="853">
        <v>0</v>
      </c>
    </row>
    <row r="158" spans="1:27" ht="15" customHeight="1" x14ac:dyDescent="0.45">
      <c r="A158" s="45"/>
      <c r="B158" s="45"/>
      <c r="C158" s="45"/>
      <c r="D158" s="36"/>
      <c r="E158" s="36"/>
      <c r="F158" s="36"/>
      <c r="G158" s="36"/>
      <c r="H158" s="36"/>
      <c r="I158" s="48"/>
      <c r="J158" s="38"/>
      <c r="K158" s="69"/>
      <c r="L158" s="38"/>
      <c r="M158" s="38"/>
      <c r="N158" s="38"/>
      <c r="O158" s="38"/>
      <c r="P158" s="644"/>
      <c r="Q158" s="644"/>
      <c r="R158" s="644"/>
      <c r="S158" s="644"/>
      <c r="T158" s="644"/>
      <c r="U158" s="644"/>
      <c r="V158" s="644"/>
      <c r="W158" s="849"/>
      <c r="X158" s="849"/>
      <c r="Y158" s="849"/>
      <c r="Z158" s="882"/>
    </row>
    <row r="159" spans="1:27" ht="15" customHeight="1" x14ac:dyDescent="0.45">
      <c r="A159" s="201" t="s">
        <v>935</v>
      </c>
      <c r="B159" s="201" t="s">
        <v>9</v>
      </c>
      <c r="C159" s="202">
        <v>45366</v>
      </c>
      <c r="D159" s="105" t="s">
        <v>1086</v>
      </c>
      <c r="E159" s="182" t="s">
        <v>180</v>
      </c>
      <c r="F159" s="182" t="s">
        <v>1084</v>
      </c>
      <c r="G159" s="182" t="s">
        <v>424</v>
      </c>
      <c r="H159" s="182" t="s">
        <v>1087</v>
      </c>
      <c r="I159" s="203">
        <v>84</v>
      </c>
      <c r="J159" s="183">
        <v>259</v>
      </c>
      <c r="K159" s="204" t="s">
        <v>894</v>
      </c>
      <c r="L159" s="183"/>
      <c r="M159" s="183">
        <f>SUM(W159:AC159)</f>
        <v>5</v>
      </c>
      <c r="N159" s="183">
        <f>M159*I159</f>
        <v>420</v>
      </c>
      <c r="O159" s="183"/>
      <c r="P159" s="926"/>
      <c r="Q159" s="926">
        <f>P160*I159</f>
        <v>0</v>
      </c>
      <c r="R159" s="926"/>
      <c r="S159" s="926"/>
      <c r="T159" s="926">
        <f>S160*I159</f>
        <v>420</v>
      </c>
      <c r="U159" s="926"/>
      <c r="V159" s="926"/>
      <c r="W159" s="927">
        <v>1</v>
      </c>
      <c r="X159" s="927">
        <v>1</v>
      </c>
      <c r="Y159" s="927">
        <v>2</v>
      </c>
      <c r="Z159" s="927">
        <v>1</v>
      </c>
    </row>
    <row r="160" spans="1:27" ht="15" customHeight="1" x14ac:dyDescent="0.45">
      <c r="A160" s="45"/>
      <c r="B160" s="45"/>
      <c r="C160" s="45"/>
      <c r="D160" s="46"/>
      <c r="E160" s="36"/>
      <c r="F160" s="36"/>
      <c r="G160" s="36"/>
      <c r="H160" s="36"/>
      <c r="I160" s="48"/>
      <c r="J160" s="38"/>
      <c r="K160" s="69"/>
      <c r="L160" s="38"/>
      <c r="M160" s="38"/>
      <c r="N160" s="38"/>
      <c r="O160" s="38">
        <f>M159*J159</f>
        <v>1295</v>
      </c>
      <c r="P160" s="854">
        <f>SUM(W160:AP160)</f>
        <v>0</v>
      </c>
      <c r="Q160" s="644"/>
      <c r="R160" s="644">
        <f>P160*J159</f>
        <v>0</v>
      </c>
      <c r="S160" s="644">
        <f>M159-P160</f>
        <v>5</v>
      </c>
      <c r="T160" s="644"/>
      <c r="U160" s="644">
        <f>S160*J159</f>
        <v>1295</v>
      </c>
      <c r="V160" s="644"/>
      <c r="W160" s="853">
        <v>0</v>
      </c>
      <c r="X160" s="853">
        <v>0</v>
      </c>
      <c r="Y160" s="853">
        <v>0</v>
      </c>
      <c r="Z160" s="853">
        <v>0</v>
      </c>
    </row>
    <row r="161" spans="1:26" ht="15" customHeight="1" x14ac:dyDescent="0.45">
      <c r="A161" s="45"/>
      <c r="B161" s="45"/>
      <c r="C161" s="45"/>
      <c r="D161" s="36"/>
      <c r="E161" s="36"/>
      <c r="F161" s="36"/>
      <c r="G161" s="36"/>
      <c r="H161" s="36"/>
      <c r="I161" s="48"/>
      <c r="J161" s="38"/>
      <c r="K161" s="69"/>
      <c r="L161" s="38"/>
      <c r="M161" s="38"/>
      <c r="N161" s="38"/>
      <c r="O161" s="38"/>
      <c r="P161" s="644"/>
      <c r="Q161" s="644"/>
      <c r="R161" s="644"/>
      <c r="S161" s="644"/>
      <c r="T161" s="644"/>
      <c r="U161" s="644"/>
      <c r="V161" s="644"/>
      <c r="W161" s="849"/>
      <c r="X161" s="849"/>
      <c r="Y161" s="882"/>
      <c r="Z161" s="849"/>
    </row>
    <row r="162" spans="1:26" ht="15" customHeight="1" x14ac:dyDescent="0.45">
      <c r="A162" s="201" t="s">
        <v>935</v>
      </c>
      <c r="B162" s="201" t="s">
        <v>9</v>
      </c>
      <c r="C162" s="202">
        <v>45343</v>
      </c>
      <c r="D162" s="105" t="s">
        <v>1088</v>
      </c>
      <c r="E162" s="182" t="s">
        <v>307</v>
      </c>
      <c r="F162" s="182" t="s">
        <v>1089</v>
      </c>
      <c r="G162" s="182" t="s">
        <v>424</v>
      </c>
      <c r="H162" s="182"/>
      <c r="I162" s="203">
        <v>69</v>
      </c>
      <c r="J162" s="183">
        <v>199</v>
      </c>
      <c r="K162" s="204">
        <v>195</v>
      </c>
      <c r="L162" s="183">
        <v>99.5</v>
      </c>
      <c r="M162" s="183">
        <f>SUM(W162:AC162)</f>
        <v>4</v>
      </c>
      <c r="N162" s="183">
        <f>M162*I162</f>
        <v>276</v>
      </c>
      <c r="O162" s="183"/>
      <c r="P162" s="926"/>
      <c r="Q162" s="926">
        <f>P163*I162</f>
        <v>0</v>
      </c>
      <c r="R162" s="926"/>
      <c r="S162" s="926"/>
      <c r="T162" s="926">
        <f>S163*I162</f>
        <v>276</v>
      </c>
      <c r="U162" s="926"/>
      <c r="V162" s="926"/>
      <c r="W162" s="927">
        <v>1</v>
      </c>
      <c r="X162" s="927">
        <v>1</v>
      </c>
      <c r="Y162" s="927">
        <v>2</v>
      </c>
      <c r="Z162" s="927"/>
    </row>
    <row r="163" spans="1:26" ht="15" customHeight="1" x14ac:dyDescent="0.45">
      <c r="A163" s="45"/>
      <c r="B163" s="45"/>
      <c r="C163" s="45"/>
      <c r="D163" s="485"/>
      <c r="E163" s="36"/>
      <c r="F163" s="36"/>
      <c r="G163" s="36"/>
      <c r="H163" s="36"/>
      <c r="I163" s="48"/>
      <c r="J163" s="38"/>
      <c r="K163" s="69"/>
      <c r="L163" s="38"/>
      <c r="M163" s="38"/>
      <c r="N163" s="38"/>
      <c r="O163" s="38">
        <f>M162*J162</f>
        <v>796</v>
      </c>
      <c r="P163" s="578">
        <f>SUM(W163:AP163)</f>
        <v>0</v>
      </c>
      <c r="Q163" s="644"/>
      <c r="R163" s="644">
        <f>P163*J162</f>
        <v>0</v>
      </c>
      <c r="S163" s="644">
        <f>M162-P163</f>
        <v>4</v>
      </c>
      <c r="T163" s="644"/>
      <c r="U163" s="644">
        <f>S163*J162</f>
        <v>796</v>
      </c>
      <c r="V163" s="644"/>
      <c r="W163" s="579">
        <v>0</v>
      </c>
      <c r="X163" s="579">
        <v>0</v>
      </c>
      <c r="Y163" s="579">
        <v>0</v>
      </c>
      <c r="Z163" s="849"/>
    </row>
    <row r="164" spans="1:26" ht="15" customHeight="1" x14ac:dyDescent="0.45">
      <c r="A164" s="45"/>
      <c r="B164" s="45"/>
      <c r="C164" s="45"/>
      <c r="D164" s="36"/>
      <c r="E164" s="36"/>
      <c r="F164" s="36"/>
      <c r="G164" s="36"/>
      <c r="H164" s="36"/>
      <c r="I164" s="48"/>
      <c r="J164" s="38"/>
      <c r="K164" s="69"/>
      <c r="L164" s="38"/>
      <c r="M164" s="38"/>
      <c r="N164" s="38"/>
      <c r="O164" s="38"/>
      <c r="P164" s="644"/>
      <c r="Q164" s="644"/>
      <c r="R164" s="644"/>
      <c r="S164" s="644"/>
      <c r="T164" s="644"/>
      <c r="U164" s="644"/>
      <c r="V164" s="644"/>
      <c r="W164" s="849"/>
      <c r="X164" s="849"/>
      <c r="Y164" s="849"/>
      <c r="Z164" s="849"/>
    </row>
    <row r="165" spans="1:26" ht="15" customHeight="1" x14ac:dyDescent="0.45">
      <c r="A165" s="201" t="s">
        <v>935</v>
      </c>
      <c r="B165" s="201" t="s">
        <v>9</v>
      </c>
      <c r="C165" s="202">
        <v>45357</v>
      </c>
      <c r="D165" s="105" t="s">
        <v>1090</v>
      </c>
      <c r="E165" s="182" t="s">
        <v>368</v>
      </c>
      <c r="F165" s="182" t="s">
        <v>1089</v>
      </c>
      <c r="G165" s="182" t="s">
        <v>424</v>
      </c>
      <c r="H165" s="182" t="s">
        <v>1091</v>
      </c>
      <c r="I165" s="203">
        <v>125</v>
      </c>
      <c r="J165" s="183">
        <v>359</v>
      </c>
      <c r="K165" s="204">
        <v>350</v>
      </c>
      <c r="L165" s="183">
        <v>143.6</v>
      </c>
      <c r="M165" s="183">
        <f>SUM(W165:AC165)</f>
        <v>4</v>
      </c>
      <c r="N165" s="183">
        <f>M165*I165</f>
        <v>500</v>
      </c>
      <c r="O165" s="183"/>
      <c r="P165" s="926"/>
      <c r="Q165" s="926">
        <f>P166*I165</f>
        <v>250</v>
      </c>
      <c r="R165" s="926"/>
      <c r="S165" s="926"/>
      <c r="T165" s="926">
        <f>S166*I165</f>
        <v>250</v>
      </c>
      <c r="U165" s="926"/>
      <c r="V165" s="926"/>
      <c r="W165" s="927"/>
      <c r="X165" s="927">
        <v>1</v>
      </c>
      <c r="Y165" s="927">
        <v>1</v>
      </c>
      <c r="Z165" s="927">
        <v>2</v>
      </c>
    </row>
    <row r="166" spans="1:26" ht="15" customHeight="1" x14ac:dyDescent="0.45">
      <c r="A166" s="45"/>
      <c r="B166" s="45"/>
      <c r="C166" s="45"/>
      <c r="D166" s="844"/>
      <c r="E166" s="36"/>
      <c r="F166" s="36"/>
      <c r="G166" s="36"/>
      <c r="H166" s="36"/>
      <c r="I166" s="48"/>
      <c r="J166" s="38"/>
      <c r="K166" s="69"/>
      <c r="L166" s="38"/>
      <c r="M166" s="38"/>
      <c r="N166" s="38"/>
      <c r="O166" s="38">
        <f>M165*J165</f>
        <v>1436</v>
      </c>
      <c r="P166" s="794">
        <f>SUM(W166:AP166)</f>
        <v>2</v>
      </c>
      <c r="Q166" s="644"/>
      <c r="R166" s="644">
        <f>P166*J165</f>
        <v>718</v>
      </c>
      <c r="S166" s="644">
        <f>M165-P166</f>
        <v>2</v>
      </c>
      <c r="T166" s="644"/>
      <c r="U166" s="644">
        <f>S166*J165</f>
        <v>718</v>
      </c>
      <c r="V166" s="644"/>
      <c r="W166" s="849"/>
      <c r="X166" s="853">
        <v>0</v>
      </c>
      <c r="Y166" s="929">
        <v>1</v>
      </c>
      <c r="Z166" s="929">
        <v>1</v>
      </c>
    </row>
    <row r="167" spans="1:26" ht="15" customHeight="1" x14ac:dyDescent="0.45">
      <c r="A167" s="45"/>
      <c r="B167" s="45"/>
      <c r="C167" s="45"/>
      <c r="D167" s="36"/>
      <c r="E167" s="36"/>
      <c r="F167" s="36"/>
      <c r="G167" s="36"/>
      <c r="H167" s="36"/>
      <c r="I167" s="48"/>
      <c r="J167" s="38"/>
      <c r="K167" s="69"/>
      <c r="L167" s="38"/>
      <c r="M167" s="38"/>
      <c r="N167" s="38"/>
      <c r="O167" s="38"/>
      <c r="P167" s="644"/>
      <c r="Q167" s="644"/>
      <c r="R167" s="644"/>
      <c r="S167" s="644"/>
      <c r="T167" s="644"/>
      <c r="U167" s="644"/>
      <c r="V167" s="644"/>
      <c r="W167" s="849"/>
      <c r="X167" s="849"/>
      <c r="Y167" s="849"/>
      <c r="Z167" s="849"/>
    </row>
    <row r="168" spans="1:26" ht="15" customHeight="1" x14ac:dyDescent="0.45">
      <c r="A168" s="201" t="s">
        <v>935</v>
      </c>
      <c r="B168" s="201" t="s">
        <v>9</v>
      </c>
      <c r="C168" s="202">
        <v>45366</v>
      </c>
      <c r="D168" s="105" t="s">
        <v>1092</v>
      </c>
      <c r="E168" s="182" t="s">
        <v>180</v>
      </c>
      <c r="F168" s="182" t="s">
        <v>1089</v>
      </c>
      <c r="G168" s="182" t="s">
        <v>424</v>
      </c>
      <c r="H168" s="182" t="s">
        <v>1093</v>
      </c>
      <c r="I168" s="203">
        <v>89</v>
      </c>
      <c r="J168" s="183">
        <v>249</v>
      </c>
      <c r="K168" s="204">
        <v>250</v>
      </c>
      <c r="L168" s="183">
        <v>150</v>
      </c>
      <c r="M168" s="183">
        <f>SUM(W168:AC168)</f>
        <v>3</v>
      </c>
      <c r="N168" s="183">
        <f>M168*I168</f>
        <v>267</v>
      </c>
      <c r="O168" s="183"/>
      <c r="P168" s="926"/>
      <c r="Q168" s="926">
        <f>P169*I168</f>
        <v>0</v>
      </c>
      <c r="R168" s="926"/>
      <c r="S168" s="926"/>
      <c r="T168" s="926">
        <f>S169*I168</f>
        <v>267</v>
      </c>
      <c r="U168" s="926"/>
      <c r="V168" s="926"/>
      <c r="W168" s="927">
        <v>1</v>
      </c>
      <c r="X168" s="927">
        <v>1</v>
      </c>
      <c r="Y168" s="927">
        <v>1</v>
      </c>
      <c r="Z168" s="927"/>
    </row>
    <row r="169" spans="1:26" ht="15" customHeight="1" x14ac:dyDescent="0.45">
      <c r="A169" s="45"/>
      <c r="B169" s="45"/>
      <c r="C169" s="45"/>
      <c r="D169" s="46"/>
      <c r="E169" s="36"/>
      <c r="F169" s="36"/>
      <c r="G169" s="36"/>
      <c r="H169" s="36"/>
      <c r="I169" s="48"/>
      <c r="J169" s="38"/>
      <c r="K169" s="69"/>
      <c r="L169" s="38"/>
      <c r="M169" s="38"/>
      <c r="N169" s="38"/>
      <c r="O169" s="38">
        <f>M168*J168</f>
        <v>747</v>
      </c>
      <c r="P169" s="854">
        <f>SUM(W169:AP169)</f>
        <v>0</v>
      </c>
      <c r="Q169" s="644"/>
      <c r="R169" s="644">
        <f>P169*J168</f>
        <v>0</v>
      </c>
      <c r="S169" s="644">
        <f>M168-P169</f>
        <v>3</v>
      </c>
      <c r="T169" s="644"/>
      <c r="U169" s="644">
        <f>S169*J168</f>
        <v>747</v>
      </c>
      <c r="V169" s="644"/>
      <c r="W169" s="853">
        <v>0</v>
      </c>
      <c r="X169" s="853">
        <v>0</v>
      </c>
      <c r="Y169" s="853">
        <v>0</v>
      </c>
      <c r="Z169" s="849"/>
    </row>
    <row r="170" spans="1:26" ht="15" customHeight="1" x14ac:dyDescent="0.45">
      <c r="A170" s="45"/>
      <c r="B170" s="45"/>
      <c r="C170" s="45"/>
      <c r="D170" s="36"/>
      <c r="E170" s="36"/>
      <c r="F170" s="36"/>
      <c r="G170" s="36"/>
      <c r="H170" s="36"/>
      <c r="I170" s="48"/>
      <c r="J170" s="38"/>
      <c r="K170" s="69"/>
      <c r="L170" s="38"/>
      <c r="M170" s="38"/>
      <c r="N170" s="38"/>
      <c r="O170" s="38"/>
      <c r="P170" s="644"/>
      <c r="Q170" s="644"/>
      <c r="R170" s="644"/>
      <c r="S170" s="644"/>
      <c r="T170" s="644"/>
      <c r="U170" s="644"/>
      <c r="V170" s="644"/>
      <c r="W170" s="849"/>
      <c r="X170" s="849"/>
      <c r="Y170" s="849"/>
      <c r="Z170" s="849"/>
    </row>
    <row r="171" spans="1:26" ht="15" customHeight="1" x14ac:dyDescent="0.45">
      <c r="A171" s="201" t="s">
        <v>935</v>
      </c>
      <c r="B171" s="201" t="s">
        <v>9</v>
      </c>
      <c r="C171" s="202">
        <v>45324</v>
      </c>
      <c r="D171" s="105" t="s">
        <v>1094</v>
      </c>
      <c r="E171" s="182" t="s">
        <v>214</v>
      </c>
      <c r="F171" s="182" t="s">
        <v>647</v>
      </c>
      <c r="G171" s="182" t="s">
        <v>366</v>
      </c>
      <c r="H171" s="182"/>
      <c r="I171" s="203">
        <v>79</v>
      </c>
      <c r="J171" s="183">
        <v>229</v>
      </c>
      <c r="K171" s="204">
        <v>220</v>
      </c>
      <c r="L171" s="183">
        <v>132</v>
      </c>
      <c r="M171" s="183">
        <f>SUM(W171:AC171)</f>
        <v>4</v>
      </c>
      <c r="N171" s="183">
        <f>M171*I171</f>
        <v>316</v>
      </c>
      <c r="O171" s="183"/>
      <c r="P171" s="926"/>
      <c r="Q171" s="926">
        <f>P172*I171</f>
        <v>0</v>
      </c>
      <c r="R171" s="926"/>
      <c r="S171" s="926"/>
      <c r="T171" s="926">
        <f>S172*I171</f>
        <v>316</v>
      </c>
      <c r="U171" s="926"/>
      <c r="V171" s="926"/>
      <c r="W171" s="927">
        <v>1</v>
      </c>
      <c r="X171" s="927">
        <v>1</v>
      </c>
      <c r="Y171" s="927">
        <v>2</v>
      </c>
      <c r="Z171" s="927"/>
    </row>
    <row r="172" spans="1:26" ht="15" customHeight="1" x14ac:dyDescent="0.45">
      <c r="A172" s="45"/>
      <c r="B172" s="45"/>
      <c r="C172" s="45"/>
      <c r="D172" s="46"/>
      <c r="E172" s="36"/>
      <c r="F172" s="36"/>
      <c r="G172" s="36"/>
      <c r="H172" s="36"/>
      <c r="I172" s="48"/>
      <c r="J172" s="38"/>
      <c r="K172" s="69"/>
      <c r="L172" s="38"/>
      <c r="M172" s="38"/>
      <c r="N172" s="38"/>
      <c r="O172" s="38">
        <f>M171*J171</f>
        <v>916</v>
      </c>
      <c r="P172" s="854">
        <f>SUM(W172:AP172)</f>
        <v>0</v>
      </c>
      <c r="Q172" s="644"/>
      <c r="R172" s="644">
        <f>P172*J171</f>
        <v>0</v>
      </c>
      <c r="S172" s="644">
        <f>M171-P172</f>
        <v>4</v>
      </c>
      <c r="T172" s="644"/>
      <c r="U172" s="644">
        <f>S172*J171</f>
        <v>916</v>
      </c>
      <c r="V172" s="644"/>
      <c r="W172" s="853">
        <v>0</v>
      </c>
      <c r="X172" s="853">
        <v>0</v>
      </c>
      <c r="Y172" s="853">
        <v>0</v>
      </c>
      <c r="Z172" s="849"/>
    </row>
    <row r="173" spans="1:26" ht="14.25" customHeight="1" x14ac:dyDescent="0.45">
      <c r="L173" s="153"/>
      <c r="P173" s="860"/>
      <c r="Q173" s="860"/>
      <c r="R173" s="860"/>
      <c r="S173" s="860"/>
      <c r="T173" s="860"/>
      <c r="U173" s="860"/>
      <c r="V173" s="860"/>
      <c r="W173" s="860"/>
      <c r="X173" s="860"/>
      <c r="Y173" s="910"/>
      <c r="Z173" s="860"/>
    </row>
    <row r="174" spans="1:26" ht="15" customHeight="1" x14ac:dyDescent="0.45">
      <c r="A174" s="201" t="s">
        <v>935</v>
      </c>
      <c r="B174" s="201" t="s">
        <v>9</v>
      </c>
      <c r="C174" s="202">
        <v>45343</v>
      </c>
      <c r="D174" s="105" t="s">
        <v>1095</v>
      </c>
      <c r="E174" s="182" t="s">
        <v>964</v>
      </c>
      <c r="F174" s="182" t="s">
        <v>647</v>
      </c>
      <c r="G174" s="182" t="s">
        <v>366</v>
      </c>
      <c r="H174" s="182" t="s">
        <v>205</v>
      </c>
      <c r="I174" s="203">
        <v>39</v>
      </c>
      <c r="J174" s="183">
        <v>109</v>
      </c>
      <c r="K174" s="204">
        <v>110</v>
      </c>
      <c r="L174" s="183">
        <v>66</v>
      </c>
      <c r="M174" s="183">
        <f>SUM(W174:AC174)</f>
        <v>6</v>
      </c>
      <c r="N174" s="183">
        <f>M174*I174</f>
        <v>234</v>
      </c>
      <c r="O174" s="183"/>
      <c r="P174" s="926"/>
      <c r="Q174" s="926">
        <f>P175*I174</f>
        <v>0</v>
      </c>
      <c r="R174" s="926"/>
      <c r="S174" s="926"/>
      <c r="T174" s="926">
        <f>S175*I174</f>
        <v>234</v>
      </c>
      <c r="U174" s="926"/>
      <c r="V174" s="926"/>
      <c r="W174" s="927">
        <v>2</v>
      </c>
      <c r="X174" s="927">
        <v>2</v>
      </c>
      <c r="Y174" s="927">
        <v>2</v>
      </c>
      <c r="Z174" s="927"/>
    </row>
    <row r="175" spans="1:26" ht="15" customHeight="1" x14ac:dyDescent="0.45">
      <c r="A175" s="45"/>
      <c r="B175" s="45"/>
      <c r="C175" s="45"/>
      <c r="D175" s="46"/>
      <c r="E175" s="36"/>
      <c r="F175" s="36"/>
      <c r="G175" s="36"/>
      <c r="H175" s="36"/>
      <c r="I175" s="48"/>
      <c r="J175" s="38"/>
      <c r="K175" s="69"/>
      <c r="L175" s="38"/>
      <c r="M175" s="38"/>
      <c r="N175" s="38"/>
      <c r="O175" s="38">
        <f>M174*J174</f>
        <v>654</v>
      </c>
      <c r="P175" s="854">
        <f>SUM(W175:AP175)</f>
        <v>0</v>
      </c>
      <c r="Q175" s="644"/>
      <c r="R175" s="644">
        <f>P175*J174</f>
        <v>0</v>
      </c>
      <c r="S175" s="644">
        <f>M174-P175</f>
        <v>6</v>
      </c>
      <c r="T175" s="644"/>
      <c r="U175" s="644">
        <f>S175*J174</f>
        <v>654</v>
      </c>
      <c r="V175" s="644"/>
      <c r="W175" s="853">
        <v>0</v>
      </c>
      <c r="X175" s="853">
        <v>0</v>
      </c>
      <c r="Y175" s="853">
        <v>0</v>
      </c>
      <c r="Z175" s="849"/>
    </row>
    <row r="176" spans="1:26" ht="15" customHeight="1" x14ac:dyDescent="0.45">
      <c r="A176" s="45"/>
      <c r="B176" s="45"/>
      <c r="C176" s="45"/>
      <c r="D176" s="36"/>
      <c r="E176" s="36"/>
      <c r="F176" s="36"/>
      <c r="G176" s="36"/>
      <c r="H176" s="36"/>
      <c r="I176" s="48"/>
      <c r="J176" s="38"/>
      <c r="K176" s="69"/>
      <c r="L176" s="38"/>
      <c r="M176" s="38"/>
      <c r="N176" s="38"/>
      <c r="O176" s="38"/>
      <c r="P176" s="644"/>
      <c r="Q176" s="644"/>
      <c r="R176" s="644"/>
      <c r="S176" s="644"/>
      <c r="T176" s="644"/>
      <c r="U176" s="644"/>
      <c r="V176" s="644"/>
      <c r="W176" s="849"/>
      <c r="X176" s="882"/>
      <c r="Y176" s="849"/>
      <c r="Z176" s="849"/>
    </row>
    <row r="177" spans="1:26" ht="15" customHeight="1" x14ac:dyDescent="0.45">
      <c r="A177" s="201" t="s">
        <v>935</v>
      </c>
      <c r="B177" s="201" t="s">
        <v>9</v>
      </c>
      <c r="C177" s="202">
        <v>45366</v>
      </c>
      <c r="D177" s="105" t="s">
        <v>1096</v>
      </c>
      <c r="E177" s="182" t="s">
        <v>278</v>
      </c>
      <c r="F177" s="182" t="s">
        <v>1097</v>
      </c>
      <c r="G177" s="182" t="s">
        <v>166</v>
      </c>
      <c r="H177" s="182"/>
      <c r="I177" s="203">
        <v>64</v>
      </c>
      <c r="J177" s="183">
        <v>189</v>
      </c>
      <c r="K177" s="204">
        <v>180</v>
      </c>
      <c r="L177" s="183">
        <v>108</v>
      </c>
      <c r="M177" s="183">
        <f>SUM(W177:AC177)</f>
        <v>3</v>
      </c>
      <c r="N177" s="183">
        <f>M177*I177</f>
        <v>192</v>
      </c>
      <c r="O177" s="183"/>
      <c r="P177" s="926"/>
      <c r="Q177" s="926">
        <f>P178*I177</f>
        <v>0</v>
      </c>
      <c r="R177" s="926"/>
      <c r="S177" s="926"/>
      <c r="T177" s="926">
        <f>S178*I177</f>
        <v>192</v>
      </c>
      <c r="U177" s="926"/>
      <c r="V177" s="926"/>
      <c r="W177" s="927">
        <v>1</v>
      </c>
      <c r="X177" s="927">
        <v>1</v>
      </c>
      <c r="Y177" s="927">
        <v>1</v>
      </c>
      <c r="Z177" s="927"/>
    </row>
    <row r="178" spans="1:26" ht="15" customHeight="1" x14ac:dyDescent="0.45">
      <c r="A178" s="45"/>
      <c r="B178" s="45"/>
      <c r="C178" s="45"/>
      <c r="D178" s="46"/>
      <c r="E178" s="36"/>
      <c r="F178" s="36"/>
      <c r="G178" s="36"/>
      <c r="H178" s="36"/>
      <c r="I178" s="48"/>
      <c r="J178" s="38"/>
      <c r="K178" s="69"/>
      <c r="L178" s="38"/>
      <c r="M178" s="38"/>
      <c r="N178" s="38"/>
      <c r="O178" s="38">
        <f>M177*J177</f>
        <v>567</v>
      </c>
      <c r="P178" s="854">
        <f>SUM(W178:AP178)</f>
        <v>0</v>
      </c>
      <c r="Q178" s="644"/>
      <c r="R178" s="644">
        <f>P178*J177</f>
        <v>0</v>
      </c>
      <c r="S178" s="644">
        <f>M177-P178</f>
        <v>3</v>
      </c>
      <c r="T178" s="644"/>
      <c r="U178" s="644">
        <f>S178*J177</f>
        <v>567</v>
      </c>
      <c r="V178" s="644"/>
      <c r="W178" s="853">
        <v>0</v>
      </c>
      <c r="X178" s="853">
        <v>0</v>
      </c>
      <c r="Y178" s="853">
        <v>0</v>
      </c>
      <c r="Z178" s="849"/>
    </row>
    <row r="179" spans="1:26" ht="15" customHeight="1" x14ac:dyDescent="0.45">
      <c r="A179" s="45"/>
      <c r="B179" s="45"/>
      <c r="C179" s="45"/>
      <c r="D179" s="36"/>
      <c r="E179" s="36"/>
      <c r="F179" s="36"/>
      <c r="G179" s="36"/>
      <c r="H179" s="36"/>
      <c r="I179" s="48"/>
      <c r="J179" s="38"/>
      <c r="K179" s="69"/>
      <c r="L179" s="38"/>
      <c r="M179" s="38"/>
      <c r="N179" s="38"/>
      <c r="O179" s="38"/>
      <c r="P179" s="644"/>
      <c r="Q179" s="644"/>
      <c r="R179" s="644"/>
      <c r="S179" s="644"/>
      <c r="T179" s="644"/>
      <c r="U179" s="644"/>
      <c r="V179" s="644"/>
      <c r="W179" s="849"/>
      <c r="X179" s="849"/>
      <c r="Y179" s="882"/>
      <c r="Z179" s="849"/>
    </row>
    <row r="180" spans="1:26" ht="15" customHeight="1" x14ac:dyDescent="0.45">
      <c r="A180" s="201" t="s">
        <v>935</v>
      </c>
      <c r="B180" s="201" t="s">
        <v>9</v>
      </c>
      <c r="C180" s="202">
        <v>45324</v>
      </c>
      <c r="D180" s="105" t="s">
        <v>1098</v>
      </c>
      <c r="E180" s="182" t="s">
        <v>180</v>
      </c>
      <c r="F180" s="182" t="s">
        <v>1099</v>
      </c>
      <c r="G180" s="182" t="s">
        <v>166</v>
      </c>
      <c r="H180" s="182" t="s">
        <v>182</v>
      </c>
      <c r="I180" s="203">
        <v>60</v>
      </c>
      <c r="J180" s="183">
        <v>179</v>
      </c>
      <c r="K180" s="204"/>
      <c r="L180" s="183">
        <v>107.4</v>
      </c>
      <c r="M180" s="183">
        <f>SUM(W180:AC180)</f>
        <v>6</v>
      </c>
      <c r="N180" s="183">
        <f>M180*I180</f>
        <v>360</v>
      </c>
      <c r="O180" s="183"/>
      <c r="P180" s="926"/>
      <c r="Q180" s="926">
        <f>P181*I180</f>
        <v>0</v>
      </c>
      <c r="R180" s="926"/>
      <c r="S180" s="926"/>
      <c r="T180" s="926">
        <f>S181*I180</f>
        <v>360</v>
      </c>
      <c r="U180" s="926"/>
      <c r="V180" s="926"/>
      <c r="W180" s="927">
        <v>1</v>
      </c>
      <c r="X180" s="927">
        <v>2</v>
      </c>
      <c r="Y180" s="927">
        <v>2</v>
      </c>
      <c r="Z180" s="927">
        <v>1</v>
      </c>
    </row>
    <row r="181" spans="1:26" ht="15" customHeight="1" x14ac:dyDescent="0.45">
      <c r="A181" s="45"/>
      <c r="B181" s="45"/>
      <c r="C181" s="45"/>
      <c r="D181" s="46"/>
      <c r="E181" s="36"/>
      <c r="F181" s="36"/>
      <c r="G181" s="36"/>
      <c r="H181" s="36"/>
      <c r="I181" s="48"/>
      <c r="J181" s="38"/>
      <c r="K181" s="69"/>
      <c r="L181" s="38"/>
      <c r="M181" s="38"/>
      <c r="N181" s="38"/>
      <c r="O181" s="38">
        <f>M180*J180</f>
        <v>1074</v>
      </c>
      <c r="P181" s="854">
        <f>SUM(W181:AP181)</f>
        <v>0</v>
      </c>
      <c r="Q181" s="644"/>
      <c r="R181" s="644">
        <f>P181*J180</f>
        <v>0</v>
      </c>
      <c r="S181" s="644">
        <f>M180-P181</f>
        <v>6</v>
      </c>
      <c r="T181" s="644"/>
      <c r="U181" s="644">
        <f>S181*J180</f>
        <v>1074</v>
      </c>
      <c r="V181" s="644"/>
      <c r="W181" s="853">
        <v>0</v>
      </c>
      <c r="X181" s="853">
        <v>0</v>
      </c>
      <c r="Y181" s="853">
        <v>0</v>
      </c>
      <c r="Z181" s="853">
        <v>0</v>
      </c>
    </row>
    <row r="182" spans="1:26" ht="15" customHeight="1" x14ac:dyDescent="0.45">
      <c r="A182" s="45"/>
      <c r="B182" s="45"/>
      <c r="C182" s="45"/>
      <c r="D182" s="36"/>
      <c r="E182" s="36"/>
      <c r="F182" s="36"/>
      <c r="G182" s="36"/>
      <c r="H182" s="36"/>
      <c r="I182" s="48"/>
      <c r="J182" s="38"/>
      <c r="K182" s="69"/>
      <c r="L182" s="38"/>
      <c r="M182" s="38"/>
      <c r="N182" s="38"/>
      <c r="O182" s="38"/>
      <c r="P182" s="644"/>
      <c r="Q182" s="644"/>
      <c r="R182" s="644"/>
      <c r="S182" s="644"/>
      <c r="T182" s="644"/>
      <c r="U182" s="644"/>
      <c r="V182" s="644"/>
      <c r="W182" s="849"/>
      <c r="X182" s="849"/>
      <c r="Y182" s="849"/>
      <c r="Z182" s="849"/>
    </row>
    <row r="183" spans="1:26" ht="15" customHeight="1" x14ac:dyDescent="0.45">
      <c r="A183" s="201" t="s">
        <v>935</v>
      </c>
      <c r="B183" s="201" t="s">
        <v>9</v>
      </c>
      <c r="C183" s="202">
        <v>45366</v>
      </c>
      <c r="D183" s="105" t="s">
        <v>1100</v>
      </c>
      <c r="E183" s="182" t="s">
        <v>180</v>
      </c>
      <c r="F183" s="182" t="s">
        <v>1101</v>
      </c>
      <c r="G183" s="182" t="s">
        <v>166</v>
      </c>
      <c r="H183" s="182" t="s">
        <v>1102</v>
      </c>
      <c r="I183" s="203">
        <v>58</v>
      </c>
      <c r="J183" s="183">
        <v>174</v>
      </c>
      <c r="K183" s="204"/>
      <c r="L183" s="183"/>
      <c r="M183" s="183">
        <f>SUM(W183:AC183)</f>
        <v>7</v>
      </c>
      <c r="N183" s="183">
        <f>M183*I183</f>
        <v>406</v>
      </c>
      <c r="O183" s="183"/>
      <c r="P183" s="926"/>
      <c r="Q183" s="926">
        <f>P184*I183</f>
        <v>0</v>
      </c>
      <c r="R183" s="926"/>
      <c r="S183" s="926"/>
      <c r="T183" s="926">
        <f>S184*I183</f>
        <v>406</v>
      </c>
      <c r="U183" s="926"/>
      <c r="V183" s="926"/>
      <c r="W183" s="927">
        <v>2</v>
      </c>
      <c r="X183" s="927">
        <v>2</v>
      </c>
      <c r="Y183" s="927">
        <v>2</v>
      </c>
      <c r="Z183" s="927">
        <v>1</v>
      </c>
    </row>
    <row r="184" spans="1:26" ht="15" customHeight="1" x14ac:dyDescent="0.45">
      <c r="A184" s="45"/>
      <c r="B184" s="45"/>
      <c r="C184" s="45"/>
      <c r="D184" s="46"/>
      <c r="E184" s="36"/>
      <c r="F184" s="36"/>
      <c r="G184" s="36"/>
      <c r="H184" s="36"/>
      <c r="I184" s="48"/>
      <c r="J184" s="38"/>
      <c r="K184" s="69"/>
      <c r="L184" s="38"/>
      <c r="M184" s="38"/>
      <c r="N184" s="38"/>
      <c r="O184" s="38">
        <f>M183*J183</f>
        <v>1218</v>
      </c>
      <c r="P184" s="854">
        <f>SUM(W184:AP184)</f>
        <v>0</v>
      </c>
      <c r="Q184" s="644"/>
      <c r="R184" s="644">
        <f>P184*J183</f>
        <v>0</v>
      </c>
      <c r="S184" s="644">
        <f>M183-P184</f>
        <v>7</v>
      </c>
      <c r="T184" s="644"/>
      <c r="U184" s="644">
        <f>S184*J183</f>
        <v>1218</v>
      </c>
      <c r="V184" s="644"/>
      <c r="W184" s="853">
        <v>0</v>
      </c>
      <c r="X184" s="853">
        <v>0</v>
      </c>
      <c r="Y184" s="853">
        <v>0</v>
      </c>
      <c r="Z184" s="853">
        <v>0</v>
      </c>
    </row>
    <row r="185" spans="1:26" ht="15" customHeight="1" x14ac:dyDescent="0.45">
      <c r="A185" s="45"/>
      <c r="B185" s="45"/>
      <c r="C185" s="45"/>
      <c r="D185" s="36"/>
      <c r="E185" s="36"/>
      <c r="F185" s="36"/>
      <c r="G185" s="36"/>
      <c r="H185" s="36"/>
      <c r="I185" s="48"/>
      <c r="J185" s="38"/>
      <c r="K185" s="69"/>
      <c r="L185" s="38"/>
      <c r="M185" s="38"/>
      <c r="N185" s="38"/>
      <c r="O185" s="38"/>
      <c r="P185" s="644"/>
      <c r="Q185" s="644"/>
      <c r="R185" s="644"/>
      <c r="S185" s="644"/>
      <c r="T185" s="644"/>
      <c r="U185" s="644"/>
      <c r="V185" s="644"/>
      <c r="W185" s="849"/>
      <c r="X185" s="849"/>
      <c r="Y185" s="849"/>
      <c r="Z185" s="849"/>
    </row>
    <row r="186" spans="1:26" ht="15" customHeight="1" x14ac:dyDescent="0.45">
      <c r="A186" s="201" t="s">
        <v>935</v>
      </c>
      <c r="B186" s="201" t="s">
        <v>9</v>
      </c>
      <c r="C186" s="202">
        <v>45357</v>
      </c>
      <c r="D186" s="182" t="s">
        <v>1103</v>
      </c>
      <c r="E186" s="182" t="s">
        <v>278</v>
      </c>
      <c r="F186" s="182" t="s">
        <v>304</v>
      </c>
      <c r="G186" s="182" t="s">
        <v>166</v>
      </c>
      <c r="H186" s="182" t="s">
        <v>1104</v>
      </c>
      <c r="I186" s="203">
        <v>32</v>
      </c>
      <c r="J186" s="183">
        <v>125</v>
      </c>
      <c r="K186" s="204"/>
      <c r="L186" s="183"/>
      <c r="M186" s="183">
        <f>SUM(W186:AC186)</f>
        <v>6</v>
      </c>
      <c r="N186" s="183">
        <f>M186*I186</f>
        <v>192</v>
      </c>
      <c r="O186" s="183"/>
      <c r="P186" s="926"/>
      <c r="Q186" s="926">
        <f>P187*I186</f>
        <v>0</v>
      </c>
      <c r="R186" s="926"/>
      <c r="S186" s="926"/>
      <c r="T186" s="926">
        <f>S187*I186</f>
        <v>192</v>
      </c>
      <c r="U186" s="926"/>
      <c r="V186" s="926"/>
      <c r="W186" s="927">
        <v>2</v>
      </c>
      <c r="X186" s="927">
        <v>2</v>
      </c>
      <c r="Y186" s="927">
        <v>2</v>
      </c>
      <c r="Z186" s="927"/>
    </row>
    <row r="187" spans="1:26" ht="15" customHeight="1" x14ac:dyDescent="0.45">
      <c r="A187" s="45"/>
      <c r="B187" s="45"/>
      <c r="C187" s="45"/>
      <c r="D187" s="46"/>
      <c r="E187" s="36"/>
      <c r="F187" s="36"/>
      <c r="G187" s="36"/>
      <c r="H187" s="36"/>
      <c r="I187" s="48"/>
      <c r="J187" s="38"/>
      <c r="K187" s="69"/>
      <c r="L187" s="38"/>
      <c r="M187" s="38"/>
      <c r="N187" s="38"/>
      <c r="O187" s="38">
        <f>M186*J186</f>
        <v>750</v>
      </c>
      <c r="P187" s="578">
        <f>SUM(W187:AP187)</f>
        <v>0</v>
      </c>
      <c r="Q187" s="644"/>
      <c r="R187" s="644">
        <f>P187*J186</f>
        <v>0</v>
      </c>
      <c r="S187" s="644">
        <f>M186-P187</f>
        <v>6</v>
      </c>
      <c r="T187" s="644"/>
      <c r="U187" s="644">
        <f>S187*J186</f>
        <v>750</v>
      </c>
      <c r="V187" s="644"/>
      <c r="W187" s="579">
        <v>0</v>
      </c>
      <c r="X187" s="579">
        <v>0</v>
      </c>
      <c r="Y187" s="579">
        <v>0</v>
      </c>
      <c r="Z187" s="849"/>
    </row>
    <row r="188" spans="1:26" ht="14.25" customHeight="1" x14ac:dyDescent="0.45">
      <c r="L188" s="153"/>
      <c r="P188" s="860"/>
      <c r="Q188" s="860"/>
      <c r="R188" s="860"/>
      <c r="S188" s="860"/>
      <c r="T188" s="860"/>
      <c r="U188" s="860"/>
      <c r="V188" s="860"/>
      <c r="W188" s="860"/>
      <c r="X188" s="860"/>
      <c r="Y188" s="860"/>
      <c r="Z188" s="860"/>
    </row>
    <row r="189" spans="1:26" ht="15" customHeight="1" x14ac:dyDescent="0.45">
      <c r="A189" s="201" t="s">
        <v>935</v>
      </c>
      <c r="B189" s="201" t="s">
        <v>9</v>
      </c>
      <c r="C189" s="202">
        <v>45357</v>
      </c>
      <c r="D189" s="844" t="s">
        <v>1103</v>
      </c>
      <c r="E189" s="182" t="s">
        <v>278</v>
      </c>
      <c r="F189" s="182" t="s">
        <v>1105</v>
      </c>
      <c r="G189" s="182" t="s">
        <v>166</v>
      </c>
      <c r="H189" s="182" t="s">
        <v>1106</v>
      </c>
      <c r="I189" s="203">
        <v>32</v>
      </c>
      <c r="J189" s="183">
        <v>125</v>
      </c>
      <c r="K189" s="204"/>
      <c r="L189" s="183"/>
      <c r="M189" s="183">
        <f>SUM(W189:AC189)</f>
        <v>6</v>
      </c>
      <c r="N189" s="183">
        <f>M189*I189</f>
        <v>192</v>
      </c>
      <c r="O189" s="183"/>
      <c r="P189" s="926"/>
      <c r="Q189" s="926">
        <f>P190*I189</f>
        <v>0</v>
      </c>
      <c r="R189" s="926"/>
      <c r="S189" s="926"/>
      <c r="T189" s="926">
        <f>S190*I189</f>
        <v>192</v>
      </c>
      <c r="U189" s="926"/>
      <c r="V189" s="926"/>
      <c r="W189" s="927">
        <v>2</v>
      </c>
      <c r="X189" s="927">
        <v>2</v>
      </c>
      <c r="Y189" s="927">
        <v>2</v>
      </c>
      <c r="Z189" s="927"/>
    </row>
    <row r="190" spans="1:26" ht="15" customHeight="1" x14ac:dyDescent="0.45">
      <c r="A190" s="45"/>
      <c r="B190" s="45"/>
      <c r="C190" s="45"/>
      <c r="D190" s="36"/>
      <c r="E190" s="36"/>
      <c r="F190" s="36"/>
      <c r="G190" s="36"/>
      <c r="H190" s="36"/>
      <c r="I190" s="48"/>
      <c r="J190" s="38"/>
      <c r="K190" s="69"/>
      <c r="L190" s="38"/>
      <c r="M190" s="38"/>
      <c r="N190" s="38"/>
      <c r="O190" s="38">
        <f>M189*J189</f>
        <v>750</v>
      </c>
      <c r="P190" s="672">
        <f>SUM(W190:AP190)</f>
        <v>0</v>
      </c>
      <c r="Q190" s="644"/>
      <c r="R190" s="644">
        <f>P190*J189</f>
        <v>0</v>
      </c>
      <c r="S190" s="644">
        <f>M189-P190</f>
        <v>6</v>
      </c>
      <c r="T190" s="644"/>
      <c r="U190" s="644">
        <f>S190*J189</f>
        <v>750</v>
      </c>
      <c r="V190" s="644"/>
      <c r="W190" s="707">
        <v>0</v>
      </c>
      <c r="X190" s="579">
        <v>0</v>
      </c>
      <c r="Y190" s="707">
        <v>0</v>
      </c>
      <c r="Z190" s="849"/>
    </row>
    <row r="191" spans="1:26" ht="15" customHeight="1" x14ac:dyDescent="0.45">
      <c r="A191" s="45"/>
      <c r="B191" s="45"/>
      <c r="C191" s="45"/>
      <c r="D191" s="36"/>
      <c r="E191" s="36"/>
      <c r="F191" s="36"/>
      <c r="G191" s="36"/>
      <c r="H191" s="36"/>
      <c r="I191" s="48"/>
      <c r="J191" s="38"/>
      <c r="K191" s="69"/>
      <c r="L191" s="38"/>
      <c r="M191" s="38"/>
      <c r="N191" s="38"/>
      <c r="O191" s="38"/>
      <c r="P191" s="644"/>
      <c r="Q191" s="644"/>
      <c r="R191" s="644"/>
      <c r="S191" s="644"/>
      <c r="T191" s="644"/>
      <c r="U191" s="644"/>
      <c r="V191" s="644"/>
      <c r="W191" s="882"/>
      <c r="X191" s="849"/>
      <c r="Y191" s="882"/>
      <c r="Z191" s="849"/>
    </row>
    <row r="192" spans="1:26" ht="15" customHeight="1" x14ac:dyDescent="0.45">
      <c r="A192" s="201" t="s">
        <v>935</v>
      </c>
      <c r="B192" s="201" t="s">
        <v>9</v>
      </c>
      <c r="C192" s="202">
        <v>45366</v>
      </c>
      <c r="D192" s="105" t="s">
        <v>1107</v>
      </c>
      <c r="E192" s="182" t="s">
        <v>214</v>
      </c>
      <c r="F192" s="182" t="s">
        <v>1108</v>
      </c>
      <c r="G192" s="182"/>
      <c r="H192" s="182" t="s">
        <v>1109</v>
      </c>
      <c r="I192" s="203">
        <v>55</v>
      </c>
      <c r="J192" s="183">
        <v>159</v>
      </c>
      <c r="K192" s="204">
        <v>155</v>
      </c>
      <c r="L192" s="183">
        <v>93</v>
      </c>
      <c r="M192" s="183">
        <f>SUM(W192:AC192)</f>
        <v>4</v>
      </c>
      <c r="N192" s="183">
        <f>M192*I192</f>
        <v>220</v>
      </c>
      <c r="O192" s="183"/>
      <c r="P192" s="926"/>
      <c r="Q192" s="926">
        <f>P193*I192</f>
        <v>0</v>
      </c>
      <c r="R192" s="926"/>
      <c r="S192" s="926"/>
      <c r="T192" s="926">
        <f>S193*I192</f>
        <v>220</v>
      </c>
      <c r="U192" s="926"/>
      <c r="V192" s="926"/>
      <c r="W192" s="927"/>
      <c r="X192" s="927">
        <v>1</v>
      </c>
      <c r="Y192" s="927">
        <v>2</v>
      </c>
      <c r="Z192" s="927">
        <v>1</v>
      </c>
    </row>
    <row r="193" spans="1:26" ht="15" customHeight="1" x14ac:dyDescent="0.45">
      <c r="A193" s="45"/>
      <c r="B193" s="45"/>
      <c r="C193" s="45"/>
      <c r="D193" s="46"/>
      <c r="E193" s="36"/>
      <c r="F193" s="36"/>
      <c r="G193" s="36"/>
      <c r="H193" s="36"/>
      <c r="I193" s="48"/>
      <c r="J193" s="38"/>
      <c r="K193" s="69"/>
      <c r="L193" s="38"/>
      <c r="M193" s="38"/>
      <c r="N193" s="38"/>
      <c r="O193" s="38">
        <f>M192*J192</f>
        <v>636</v>
      </c>
      <c r="P193" s="854">
        <f>SUM(W193:AP193)</f>
        <v>0</v>
      </c>
      <c r="Q193" s="644"/>
      <c r="R193" s="644">
        <f>P193*J192</f>
        <v>0</v>
      </c>
      <c r="S193" s="644">
        <f>M192-P193</f>
        <v>4</v>
      </c>
      <c r="T193" s="644"/>
      <c r="U193" s="644">
        <f>S193*J192</f>
        <v>636</v>
      </c>
      <c r="V193" s="644"/>
      <c r="W193" s="849"/>
      <c r="X193" s="853">
        <v>0</v>
      </c>
      <c r="Y193" s="853">
        <v>0</v>
      </c>
      <c r="Z193" s="853">
        <v>0</v>
      </c>
    </row>
    <row r="194" spans="1:26" ht="15" customHeight="1" x14ac:dyDescent="0.45">
      <c r="A194" s="45"/>
      <c r="B194" s="45"/>
      <c r="C194" s="45"/>
      <c r="D194" s="36"/>
      <c r="E194" s="36"/>
      <c r="F194" s="36"/>
      <c r="G194" s="36"/>
      <c r="H194" s="36"/>
      <c r="I194" s="48"/>
      <c r="J194" s="38"/>
      <c r="K194" s="69"/>
      <c r="L194" s="38"/>
      <c r="M194" s="38"/>
      <c r="N194" s="38"/>
      <c r="O194" s="38"/>
      <c r="P194" s="644"/>
      <c r="Q194" s="644"/>
      <c r="R194" s="644"/>
      <c r="S194" s="644"/>
      <c r="T194" s="644"/>
      <c r="U194" s="644"/>
      <c r="V194" s="644"/>
      <c r="W194" s="849"/>
      <c r="X194" s="849"/>
      <c r="Y194" s="849"/>
      <c r="Z194" s="882"/>
    </row>
    <row r="195" spans="1:26" ht="15" customHeight="1" x14ac:dyDescent="0.45">
      <c r="A195" s="201" t="s">
        <v>935</v>
      </c>
      <c r="B195" s="201" t="s">
        <v>9</v>
      </c>
      <c r="C195" s="202">
        <v>45357</v>
      </c>
      <c r="D195" s="182" t="s">
        <v>1110</v>
      </c>
      <c r="E195" s="182" t="s">
        <v>164</v>
      </c>
      <c r="F195" s="182" t="s">
        <v>712</v>
      </c>
      <c r="G195" s="182" t="s">
        <v>166</v>
      </c>
      <c r="H195" s="182" t="s">
        <v>1111</v>
      </c>
      <c r="I195" s="203">
        <v>49</v>
      </c>
      <c r="J195" s="183">
        <v>145</v>
      </c>
      <c r="K195" s="204">
        <v>140</v>
      </c>
      <c r="L195" s="183">
        <v>87</v>
      </c>
      <c r="M195" s="183">
        <f>SUM(W195:AC195)</f>
        <v>4</v>
      </c>
      <c r="N195" s="183">
        <f>M195*I195</f>
        <v>196</v>
      </c>
      <c r="O195" s="183"/>
      <c r="P195" s="926"/>
      <c r="Q195" s="926">
        <f>P196*I195</f>
        <v>0</v>
      </c>
      <c r="R195" s="926"/>
      <c r="S195" s="926"/>
      <c r="T195" s="926">
        <f>S196*I195</f>
        <v>196</v>
      </c>
      <c r="U195" s="926"/>
      <c r="V195" s="926"/>
      <c r="W195" s="927"/>
      <c r="X195" s="927">
        <v>1</v>
      </c>
      <c r="Y195" s="927">
        <v>1</v>
      </c>
      <c r="Z195" s="927">
        <v>2</v>
      </c>
    </row>
    <row r="196" spans="1:26" ht="15" customHeight="1" x14ac:dyDescent="0.45">
      <c r="A196" s="45"/>
      <c r="B196" s="45"/>
      <c r="C196" s="45"/>
      <c r="D196" s="46"/>
      <c r="E196" s="36"/>
      <c r="F196" s="36"/>
      <c r="G196" s="36"/>
      <c r="H196" s="36"/>
      <c r="I196" s="48"/>
      <c r="J196" s="38"/>
      <c r="K196" s="69"/>
      <c r="L196" s="38"/>
      <c r="M196" s="38"/>
      <c r="N196" s="38"/>
      <c r="O196" s="38">
        <f>M195*J195</f>
        <v>580</v>
      </c>
      <c r="P196" s="854">
        <f>SUM(W196:AP196)</f>
        <v>0</v>
      </c>
      <c r="Q196" s="644"/>
      <c r="R196" s="644">
        <f>P196*J195</f>
        <v>0</v>
      </c>
      <c r="S196" s="644">
        <f>M195-P196</f>
        <v>4</v>
      </c>
      <c r="T196" s="644"/>
      <c r="U196" s="644">
        <f>S196*J195</f>
        <v>580</v>
      </c>
      <c r="V196" s="644"/>
      <c r="W196" s="849"/>
      <c r="X196" s="853">
        <v>0</v>
      </c>
      <c r="Y196" s="853">
        <v>0</v>
      </c>
      <c r="Z196" s="853">
        <v>0</v>
      </c>
    </row>
    <row r="197" spans="1:26" ht="15" customHeight="1" x14ac:dyDescent="0.45">
      <c r="A197" s="45"/>
      <c r="B197" s="45"/>
      <c r="C197" s="45"/>
      <c r="D197" s="36"/>
      <c r="E197" s="36"/>
      <c r="F197" s="36"/>
      <c r="G197" s="36"/>
      <c r="H197" s="36"/>
      <c r="I197" s="48"/>
      <c r="J197" s="38"/>
      <c r="K197" s="69"/>
      <c r="L197" s="38"/>
      <c r="M197" s="38"/>
      <c r="N197" s="38"/>
      <c r="O197" s="38"/>
      <c r="P197" s="644"/>
      <c r="Q197" s="644"/>
      <c r="R197" s="644"/>
      <c r="S197" s="644"/>
      <c r="T197" s="644"/>
      <c r="U197" s="644"/>
      <c r="V197" s="644"/>
      <c r="W197" s="849"/>
      <c r="X197" s="849"/>
      <c r="Y197" s="849"/>
      <c r="Z197" s="882"/>
    </row>
    <row r="198" spans="1:26" ht="15" customHeight="1" x14ac:dyDescent="0.45">
      <c r="A198" s="201" t="s">
        <v>935</v>
      </c>
      <c r="B198" s="201" t="s">
        <v>9</v>
      </c>
      <c r="C198" s="202">
        <v>45366</v>
      </c>
      <c r="D198" s="182" t="s">
        <v>1110</v>
      </c>
      <c r="E198" s="182" t="s">
        <v>164</v>
      </c>
      <c r="F198" s="182" t="s">
        <v>310</v>
      </c>
      <c r="G198" s="182" t="s">
        <v>166</v>
      </c>
      <c r="H198" s="182" t="s">
        <v>1111</v>
      </c>
      <c r="I198" s="203">
        <v>49</v>
      </c>
      <c r="J198" s="183">
        <v>145</v>
      </c>
      <c r="K198" s="204">
        <v>140</v>
      </c>
      <c r="L198" s="183">
        <v>87</v>
      </c>
      <c r="M198" s="183">
        <f>SUM(W198:AC198)</f>
        <v>4</v>
      </c>
      <c r="N198" s="183">
        <f>M198*I198</f>
        <v>196</v>
      </c>
      <c r="O198" s="183"/>
      <c r="P198" s="926"/>
      <c r="Q198" s="926">
        <f>P199*I198</f>
        <v>0</v>
      </c>
      <c r="R198" s="926"/>
      <c r="S198" s="926"/>
      <c r="T198" s="926">
        <f>S199*I198</f>
        <v>196</v>
      </c>
      <c r="U198" s="926"/>
      <c r="V198" s="926"/>
      <c r="W198" s="927"/>
      <c r="X198" s="927">
        <v>1</v>
      </c>
      <c r="Y198" s="927">
        <v>1</v>
      </c>
      <c r="Z198" s="927">
        <v>2</v>
      </c>
    </row>
    <row r="199" spans="1:26" ht="15" customHeight="1" x14ac:dyDescent="0.45">
      <c r="A199" s="45"/>
      <c r="B199" s="45"/>
      <c r="C199" s="45"/>
      <c r="D199" s="36"/>
      <c r="E199" s="36"/>
      <c r="F199" s="36"/>
      <c r="G199" s="36"/>
      <c r="H199" s="36"/>
      <c r="I199" s="48"/>
      <c r="J199" s="38"/>
      <c r="K199" s="69"/>
      <c r="L199" s="38"/>
      <c r="M199" s="38"/>
      <c r="N199" s="38"/>
      <c r="O199" s="38">
        <f>M198*J198</f>
        <v>580</v>
      </c>
      <c r="P199" s="854">
        <f>SUM(W199:AP199)</f>
        <v>0</v>
      </c>
      <c r="Q199" s="644"/>
      <c r="R199" s="644">
        <f>P199*J198</f>
        <v>0</v>
      </c>
      <c r="S199" s="644">
        <f>M198-P199</f>
        <v>4</v>
      </c>
      <c r="T199" s="644"/>
      <c r="U199" s="644">
        <f>S199*J198</f>
        <v>580</v>
      </c>
      <c r="V199" s="644"/>
      <c r="W199" s="849"/>
      <c r="X199" s="853">
        <v>0</v>
      </c>
      <c r="Y199" s="853">
        <v>0</v>
      </c>
      <c r="Z199" s="853">
        <v>0</v>
      </c>
    </row>
    <row r="200" spans="1:26" ht="15" customHeight="1" x14ac:dyDescent="0.45">
      <c r="A200" s="45"/>
      <c r="B200" s="45"/>
      <c r="C200" s="45"/>
      <c r="D200" s="36"/>
      <c r="E200" s="36"/>
      <c r="F200" s="36"/>
      <c r="G200" s="36"/>
      <c r="H200" s="36"/>
      <c r="I200" s="48"/>
      <c r="J200" s="38"/>
      <c r="K200" s="69"/>
      <c r="L200" s="38"/>
      <c r="M200" s="38"/>
      <c r="N200" s="38"/>
      <c r="O200" s="38"/>
      <c r="P200" s="644"/>
      <c r="Q200" s="644"/>
      <c r="R200" s="644"/>
      <c r="S200" s="644"/>
      <c r="T200" s="644"/>
      <c r="U200" s="644"/>
      <c r="V200" s="644"/>
      <c r="W200" s="849"/>
      <c r="X200" s="849"/>
      <c r="Y200" s="849"/>
      <c r="Z200" s="849"/>
    </row>
    <row r="201" spans="1:26" ht="15" customHeight="1" x14ac:dyDescent="0.45">
      <c r="A201" s="201" t="s">
        <v>935</v>
      </c>
      <c r="B201" s="201" t="s">
        <v>9</v>
      </c>
      <c r="C201" s="202">
        <v>45366</v>
      </c>
      <c r="D201" s="182" t="s">
        <v>1110</v>
      </c>
      <c r="E201" s="182" t="s">
        <v>164</v>
      </c>
      <c r="F201" s="182" t="s">
        <v>165</v>
      </c>
      <c r="G201" s="182" t="s">
        <v>166</v>
      </c>
      <c r="H201" s="182" t="s">
        <v>1111</v>
      </c>
      <c r="I201" s="203">
        <v>49</v>
      </c>
      <c r="J201" s="183">
        <v>145</v>
      </c>
      <c r="K201" s="204">
        <v>140</v>
      </c>
      <c r="L201" s="183">
        <v>87</v>
      </c>
      <c r="M201" s="183">
        <f>SUM(W201:AC201)</f>
        <v>3</v>
      </c>
      <c r="N201" s="183">
        <f>M201*I201</f>
        <v>147</v>
      </c>
      <c r="O201" s="183"/>
      <c r="P201" s="926"/>
      <c r="Q201" s="926">
        <f>P202*I201</f>
        <v>0</v>
      </c>
      <c r="R201" s="926"/>
      <c r="S201" s="926"/>
      <c r="T201" s="926">
        <f>S202*I201</f>
        <v>147</v>
      </c>
      <c r="U201" s="926"/>
      <c r="V201" s="926"/>
      <c r="W201" s="927"/>
      <c r="X201" s="927">
        <v>1</v>
      </c>
      <c r="Y201" s="927">
        <v>1</v>
      </c>
      <c r="Z201" s="927">
        <v>1</v>
      </c>
    </row>
    <row r="202" spans="1:26" ht="15" customHeight="1" x14ac:dyDescent="0.45">
      <c r="A202" s="45"/>
      <c r="B202" s="45"/>
      <c r="C202" s="45"/>
      <c r="D202" s="46"/>
      <c r="E202" s="36"/>
      <c r="F202" s="36"/>
      <c r="G202" s="36"/>
      <c r="H202" s="36"/>
      <c r="I202" s="48"/>
      <c r="J202" s="38"/>
      <c r="K202" s="69"/>
      <c r="L202" s="38"/>
      <c r="M202" s="38"/>
      <c r="N202" s="38"/>
      <c r="O202" s="38">
        <f>M201*J201</f>
        <v>435</v>
      </c>
      <c r="P202" s="854">
        <f>SUM(W202:AP202)</f>
        <v>0</v>
      </c>
      <c r="Q202" s="644"/>
      <c r="R202" s="644">
        <f>P202*J201</f>
        <v>0</v>
      </c>
      <c r="S202" s="644">
        <f>M201-P202</f>
        <v>3</v>
      </c>
      <c r="T202" s="644"/>
      <c r="U202" s="644">
        <f>S202*J201</f>
        <v>435</v>
      </c>
      <c r="V202" s="644"/>
      <c r="W202" s="849"/>
      <c r="X202" s="853">
        <v>0</v>
      </c>
      <c r="Y202" s="853">
        <v>0</v>
      </c>
      <c r="Z202" s="853">
        <v>0</v>
      </c>
    </row>
    <row r="203" spans="1:26" ht="15" customHeight="1" x14ac:dyDescent="0.45">
      <c r="A203" s="45"/>
      <c r="B203" s="45"/>
      <c r="C203" s="45"/>
      <c r="D203" s="36"/>
      <c r="E203" s="36"/>
      <c r="F203" s="36"/>
      <c r="G203" s="36"/>
      <c r="H203" s="36"/>
      <c r="I203" s="48"/>
      <c r="J203" s="38"/>
      <c r="K203" s="69"/>
      <c r="L203" s="38"/>
      <c r="M203" s="38"/>
      <c r="N203" s="38"/>
      <c r="O203" s="38"/>
      <c r="P203" s="644"/>
      <c r="Q203" s="644"/>
      <c r="R203" s="644"/>
      <c r="S203" s="644"/>
      <c r="T203" s="644"/>
      <c r="U203" s="644"/>
      <c r="V203" s="644"/>
      <c r="W203" s="849"/>
      <c r="X203" s="849"/>
      <c r="Y203" s="849"/>
      <c r="Z203" s="882"/>
    </row>
    <row r="204" spans="1:26" ht="15" customHeight="1" x14ac:dyDescent="0.45">
      <c r="A204" s="201" t="s">
        <v>935</v>
      </c>
      <c r="B204" s="201" t="s">
        <v>9</v>
      </c>
      <c r="C204" s="202">
        <v>45324</v>
      </c>
      <c r="D204" s="105" t="s">
        <v>1112</v>
      </c>
      <c r="E204" s="182" t="s">
        <v>180</v>
      </c>
      <c r="F204" s="182" t="s">
        <v>647</v>
      </c>
      <c r="G204" s="182" t="s">
        <v>366</v>
      </c>
      <c r="H204" s="182" t="s">
        <v>1113</v>
      </c>
      <c r="I204" s="203">
        <v>69</v>
      </c>
      <c r="J204" s="183">
        <v>189</v>
      </c>
      <c r="K204" s="204" t="s">
        <v>894</v>
      </c>
      <c r="L204" s="183"/>
      <c r="M204" s="183">
        <f>SUM(W204:AC204)</f>
        <v>4</v>
      </c>
      <c r="N204" s="183">
        <f>M204*I204</f>
        <v>276</v>
      </c>
      <c r="O204" s="183"/>
      <c r="P204" s="926"/>
      <c r="Q204" s="926">
        <f>P205*I204</f>
        <v>0</v>
      </c>
      <c r="R204" s="926"/>
      <c r="S204" s="926"/>
      <c r="T204" s="926">
        <f>S205*I204</f>
        <v>276</v>
      </c>
      <c r="U204" s="926"/>
      <c r="V204" s="926"/>
      <c r="W204" s="927">
        <v>1</v>
      </c>
      <c r="X204" s="927">
        <v>1</v>
      </c>
      <c r="Y204" s="927">
        <v>2</v>
      </c>
      <c r="Z204" s="927"/>
    </row>
    <row r="205" spans="1:26" ht="15" customHeight="1" x14ac:dyDescent="0.45">
      <c r="I205" s="48"/>
      <c r="J205" s="38"/>
      <c r="K205" s="69"/>
      <c r="L205" s="38"/>
      <c r="M205" s="38"/>
      <c r="N205" s="38"/>
      <c r="O205" s="38">
        <f>M204*J204</f>
        <v>756</v>
      </c>
      <c r="P205" s="854">
        <f>SUM(W205:AP205)</f>
        <v>0</v>
      </c>
      <c r="Q205" s="644"/>
      <c r="R205" s="644">
        <f>P205*J204</f>
        <v>0</v>
      </c>
      <c r="S205" s="644">
        <f>M204-P205</f>
        <v>4</v>
      </c>
      <c r="T205" s="644"/>
      <c r="U205" s="644">
        <f>S205*J204</f>
        <v>756</v>
      </c>
      <c r="V205" s="644"/>
      <c r="W205" s="853">
        <v>0</v>
      </c>
      <c r="X205" s="853">
        <v>0</v>
      </c>
      <c r="Y205" s="853">
        <v>0</v>
      </c>
      <c r="Z205" s="860"/>
    </row>
    <row r="206" spans="1:26" ht="15" customHeight="1" x14ac:dyDescent="0.45">
      <c r="I206" s="48"/>
      <c r="J206" s="38"/>
      <c r="K206" s="69"/>
      <c r="L206" s="38"/>
      <c r="M206" s="38"/>
      <c r="N206" s="38"/>
      <c r="O206" s="38"/>
      <c r="P206" s="644"/>
      <c r="Q206" s="644"/>
      <c r="R206" s="644"/>
      <c r="S206" s="644"/>
      <c r="T206" s="644"/>
      <c r="U206" s="644"/>
      <c r="V206" s="644"/>
      <c r="W206" s="849"/>
      <c r="X206" s="849"/>
      <c r="Y206" s="882"/>
      <c r="Z206" s="860"/>
    </row>
    <row r="207" spans="1:26" ht="15" customHeight="1" x14ac:dyDescent="0.45">
      <c r="A207" s="201" t="s">
        <v>935</v>
      </c>
      <c r="B207" s="201" t="s">
        <v>9</v>
      </c>
      <c r="C207" s="202">
        <v>45463</v>
      </c>
      <c r="D207" s="182" t="s">
        <v>1114</v>
      </c>
      <c r="E207" s="182" t="s">
        <v>180</v>
      </c>
      <c r="F207" s="182" t="s">
        <v>1115</v>
      </c>
      <c r="G207" s="182" t="s">
        <v>424</v>
      </c>
      <c r="H207" s="182" t="s">
        <v>1116</v>
      </c>
      <c r="I207" s="203">
        <v>62</v>
      </c>
      <c r="J207" s="183">
        <v>185</v>
      </c>
      <c r="K207" s="204">
        <v>175</v>
      </c>
      <c r="L207" s="183"/>
      <c r="M207" s="183">
        <f>SUM(W207:AC207)</f>
        <v>1</v>
      </c>
      <c r="N207" s="183">
        <f>M207*I207</f>
        <v>62</v>
      </c>
      <c r="O207" s="183"/>
      <c r="P207" s="926"/>
      <c r="Q207" s="926">
        <f>P208*I207</f>
        <v>0</v>
      </c>
      <c r="R207" s="926"/>
      <c r="S207" s="926"/>
      <c r="T207" s="926">
        <f>S208*I207</f>
        <v>62</v>
      </c>
      <c r="U207" s="926"/>
      <c r="V207" s="926"/>
      <c r="W207" s="927"/>
      <c r="X207" s="927"/>
      <c r="Y207" s="927">
        <v>1</v>
      </c>
      <c r="Z207" s="927"/>
    </row>
    <row r="208" spans="1:26" ht="15" customHeight="1" x14ac:dyDescent="0.45">
      <c r="D208" s="1" t="s">
        <v>1117</v>
      </c>
      <c r="F208" s="164"/>
      <c r="I208" s="48"/>
      <c r="J208" s="38"/>
      <c r="K208" s="69"/>
      <c r="L208" s="38"/>
      <c r="M208" s="38"/>
      <c r="N208" s="38"/>
      <c r="O208" s="38">
        <f>M207*J207</f>
        <v>185</v>
      </c>
      <c r="P208" s="854">
        <f>SUM(W208:AP208)</f>
        <v>0</v>
      </c>
      <c r="Q208" s="644"/>
      <c r="R208" s="644">
        <f>P208*J207</f>
        <v>0</v>
      </c>
      <c r="S208" s="644">
        <f>M207-P208</f>
        <v>1</v>
      </c>
      <c r="T208" s="644"/>
      <c r="U208" s="644">
        <f>S208*J207</f>
        <v>185</v>
      </c>
      <c r="V208" s="644"/>
      <c r="W208" s="849"/>
      <c r="X208" s="849"/>
      <c r="Y208" s="853">
        <v>0</v>
      </c>
      <c r="Z208" s="860"/>
    </row>
    <row r="209" spans="1:28" ht="15" customHeight="1" x14ac:dyDescent="0.45">
      <c r="I209" s="48"/>
      <c r="J209" s="38"/>
      <c r="K209" s="69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41"/>
      <c r="X209" s="41"/>
      <c r="Y209" s="41"/>
    </row>
    <row r="210" spans="1:28" ht="15" customHeight="1" x14ac:dyDescent="0.45">
      <c r="A210" s="201" t="s">
        <v>935</v>
      </c>
      <c r="B210" s="201" t="s">
        <v>9</v>
      </c>
      <c r="C210" s="202">
        <v>45463</v>
      </c>
      <c r="D210" s="182" t="s">
        <v>1118</v>
      </c>
      <c r="E210" s="182" t="s">
        <v>1119</v>
      </c>
      <c r="F210" s="182" t="s">
        <v>1115</v>
      </c>
      <c r="G210" s="182" t="s">
        <v>424</v>
      </c>
      <c r="H210" s="182" t="s">
        <v>1120</v>
      </c>
      <c r="I210" s="203">
        <v>56</v>
      </c>
      <c r="J210" s="183">
        <v>155</v>
      </c>
      <c r="K210" s="204">
        <v>155</v>
      </c>
      <c r="L210" s="183"/>
      <c r="M210" s="183">
        <f>SUM(W210:AC210)</f>
        <v>1</v>
      </c>
      <c r="N210" s="183">
        <f>M210*I210</f>
        <v>56</v>
      </c>
      <c r="O210" s="183"/>
      <c r="P210" s="183"/>
      <c r="Q210" s="183">
        <f>P211*I210</f>
        <v>0</v>
      </c>
      <c r="R210" s="183"/>
      <c r="S210" s="183"/>
      <c r="T210" s="183">
        <f>S211*I210</f>
        <v>56</v>
      </c>
      <c r="U210" s="183"/>
      <c r="V210" s="183"/>
      <c r="W210" s="184"/>
      <c r="X210" s="184"/>
      <c r="Y210" s="184">
        <v>1</v>
      </c>
      <c r="Z210" s="184"/>
    </row>
    <row r="211" spans="1:28" ht="15" customHeight="1" x14ac:dyDescent="0.45">
      <c r="D211" s="1" t="s">
        <v>1117</v>
      </c>
      <c r="F211" s="164"/>
      <c r="I211" s="48"/>
      <c r="J211" s="38"/>
      <c r="K211" s="69"/>
      <c r="L211" s="38"/>
      <c r="M211" s="38"/>
      <c r="N211" s="38"/>
      <c r="O211" s="38">
        <f>M210*J210</f>
        <v>155</v>
      </c>
      <c r="P211" s="42">
        <f>SUM(W211:AP211)</f>
        <v>0</v>
      </c>
      <c r="Q211" s="38"/>
      <c r="R211" s="38">
        <f>P211*J210</f>
        <v>0</v>
      </c>
      <c r="S211" s="38">
        <f>M210-P211</f>
        <v>1</v>
      </c>
      <c r="T211" s="38"/>
      <c r="U211" s="38">
        <f>S211*J210</f>
        <v>155</v>
      </c>
      <c r="V211" s="38"/>
      <c r="W211" s="41"/>
      <c r="X211" s="41"/>
      <c r="Y211" s="40">
        <v>0</v>
      </c>
    </row>
    <row r="212" spans="1:28" ht="15" customHeight="1" x14ac:dyDescent="0.45">
      <c r="I212" s="48"/>
      <c r="J212" s="38"/>
      <c r="K212" s="69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41"/>
      <c r="X212" s="41"/>
      <c r="Y212" s="41"/>
    </row>
    <row r="213" spans="1:28" ht="15" customHeight="1" x14ac:dyDescent="0.45">
      <c r="I213" s="93"/>
      <c r="J213" s="93"/>
      <c r="K213" s="93"/>
      <c r="L213" s="93"/>
      <c r="M213" s="93">
        <f t="shared" ref="M213:V213" si="8">SUM(M147:M212)</f>
        <v>92</v>
      </c>
      <c r="N213" s="93">
        <f t="shared" si="8"/>
        <v>5875</v>
      </c>
      <c r="O213" s="93">
        <f t="shared" si="8"/>
        <v>17563</v>
      </c>
      <c r="P213" s="710">
        <f t="shared" si="8"/>
        <v>2</v>
      </c>
      <c r="Q213" s="710">
        <f t="shared" si="8"/>
        <v>250</v>
      </c>
      <c r="R213" s="93">
        <f t="shared" si="8"/>
        <v>718</v>
      </c>
      <c r="S213" s="93">
        <f t="shared" si="8"/>
        <v>90</v>
      </c>
      <c r="T213" s="93">
        <f t="shared" si="8"/>
        <v>5625</v>
      </c>
      <c r="U213" s="93">
        <f t="shared" si="8"/>
        <v>16845</v>
      </c>
      <c r="V213" s="93">
        <f t="shared" si="8"/>
        <v>0</v>
      </c>
      <c r="W213" s="93"/>
      <c r="X213" s="93"/>
      <c r="Y213" s="93"/>
    </row>
    <row r="214" spans="1:28" ht="15" customHeight="1" x14ac:dyDescent="0.45">
      <c r="I214" s="9"/>
      <c r="J214" s="9"/>
      <c r="K214" s="9"/>
      <c r="L214" s="9"/>
      <c r="M214" s="9"/>
      <c r="N214" s="169">
        <f t="shared" ref="N214:O214" si="9">Q213+T213</f>
        <v>5875</v>
      </c>
      <c r="O214" s="169">
        <f t="shared" si="9"/>
        <v>17563</v>
      </c>
      <c r="P214" s="2"/>
      <c r="Q214" s="2"/>
      <c r="R214" s="2"/>
      <c r="S214" s="2"/>
      <c r="T214" s="2"/>
      <c r="U214" s="2"/>
      <c r="V214" s="2"/>
      <c r="W214" s="9"/>
      <c r="X214" s="9"/>
      <c r="Y214" s="9"/>
    </row>
    <row r="215" spans="1:28" ht="15" customHeight="1" x14ac:dyDescent="0.45">
      <c r="I215" s="9">
        <f>O214/2.7</f>
        <v>6504.8148148148148</v>
      </c>
      <c r="J215" s="9"/>
      <c r="K215" s="9"/>
      <c r="L215" s="38" t="s">
        <v>324</v>
      </c>
      <c r="M215" s="9"/>
      <c r="N215" s="98">
        <f>N213/M213</f>
        <v>63.858695652173914</v>
      </c>
      <c r="O215" s="9"/>
      <c r="P215" s="9"/>
      <c r="Q215" s="97">
        <f>Q213/N213</f>
        <v>4.2553191489361701E-2</v>
      </c>
      <c r="R215" s="9"/>
      <c r="S215" s="9"/>
      <c r="T215" s="97">
        <f>T213/N213</f>
        <v>0.95744680851063835</v>
      </c>
      <c r="U215" s="9"/>
      <c r="V215" s="9"/>
      <c r="W215" s="9"/>
      <c r="X215" s="9"/>
      <c r="Y215" s="9"/>
    </row>
    <row r="216" spans="1:28" ht="15" customHeight="1" x14ac:dyDescent="0.45">
      <c r="I216" s="9"/>
      <c r="J216" s="9"/>
      <c r="K216" s="9"/>
      <c r="L216" s="38" t="s">
        <v>325</v>
      </c>
      <c r="M216" s="9"/>
      <c r="N216" s="9"/>
      <c r="O216" s="9"/>
      <c r="P216" s="9"/>
      <c r="Q216" s="9"/>
      <c r="R216" s="9"/>
      <c r="S216" s="9"/>
      <c r="T216" s="9"/>
      <c r="U216" s="98">
        <f>U213/T213</f>
        <v>2.9946666666666668</v>
      </c>
      <c r="V216" s="9"/>
      <c r="W216" s="9"/>
      <c r="X216" s="9"/>
      <c r="Y216" s="9"/>
    </row>
    <row r="217" spans="1:28" ht="14.25" customHeight="1" x14ac:dyDescent="0.45"/>
    <row r="218" spans="1:28" ht="14.25" customHeight="1" x14ac:dyDescent="0.45"/>
    <row r="219" spans="1:28" ht="14.25" customHeight="1" x14ac:dyDescent="0.45"/>
    <row r="220" spans="1:28" ht="14.25" customHeight="1" x14ac:dyDescent="0.45"/>
    <row r="221" spans="1:28" ht="14.25" customHeight="1" x14ac:dyDescent="0.45">
      <c r="A221" s="32" t="s">
        <v>117</v>
      </c>
      <c r="B221" s="32" t="s">
        <v>118</v>
      </c>
      <c r="C221" s="32" t="s">
        <v>1073</v>
      </c>
      <c r="D221" s="32" t="s">
        <v>120</v>
      </c>
      <c r="E221" s="32" t="s">
        <v>121</v>
      </c>
      <c r="F221" s="32" t="s">
        <v>122</v>
      </c>
      <c r="G221" s="32" t="s">
        <v>123</v>
      </c>
      <c r="H221" s="32" t="s">
        <v>124</v>
      </c>
      <c r="I221" s="32" t="s">
        <v>125</v>
      </c>
      <c r="J221" s="32" t="s">
        <v>126</v>
      </c>
      <c r="K221" s="162" t="s">
        <v>706</v>
      </c>
      <c r="L221" s="32" t="s">
        <v>127</v>
      </c>
      <c r="M221" s="33" t="s">
        <v>128</v>
      </c>
      <c r="N221" s="33" t="s">
        <v>129</v>
      </c>
      <c r="O221" s="33" t="s">
        <v>933</v>
      </c>
      <c r="P221" s="33" t="s">
        <v>131</v>
      </c>
      <c r="Q221" s="830" t="s">
        <v>132</v>
      </c>
      <c r="R221" s="828"/>
      <c r="S221" s="33" t="s">
        <v>133</v>
      </c>
      <c r="T221" s="830" t="s">
        <v>134</v>
      </c>
      <c r="U221" s="827"/>
      <c r="V221" s="828"/>
      <c r="W221" s="32" t="s">
        <v>593</v>
      </c>
      <c r="X221" s="32" t="s">
        <v>594</v>
      </c>
      <c r="Y221" s="32" t="s">
        <v>595</v>
      </c>
      <c r="Z221" s="32" t="s">
        <v>596</v>
      </c>
      <c r="AA221" s="32" t="s">
        <v>934</v>
      </c>
      <c r="AB221" s="32" t="s">
        <v>140</v>
      </c>
    </row>
    <row r="222" spans="1:28" ht="14.25" customHeight="1" x14ac:dyDescent="0.45">
      <c r="A222" s="197" t="s">
        <v>935</v>
      </c>
      <c r="B222" s="197" t="s">
        <v>10</v>
      </c>
      <c r="C222" s="205">
        <v>45503</v>
      </c>
      <c r="D222" s="105" t="s">
        <v>1121</v>
      </c>
      <c r="E222" s="77" t="s">
        <v>1122</v>
      </c>
      <c r="F222" s="77" t="s">
        <v>1123</v>
      </c>
      <c r="G222" s="77" t="s">
        <v>186</v>
      </c>
      <c r="H222" s="77" t="s">
        <v>1124</v>
      </c>
      <c r="I222" s="81">
        <v>110</v>
      </c>
      <c r="J222" s="81">
        <v>330</v>
      </c>
      <c r="K222" s="200"/>
      <c r="L222" s="81"/>
      <c r="M222" s="81">
        <f>SUM(W222:AB222)</f>
        <v>3</v>
      </c>
      <c r="N222" s="81">
        <f>M222*I222</f>
        <v>330</v>
      </c>
      <c r="O222" s="81"/>
      <c r="P222" s="81"/>
      <c r="Q222" s="81">
        <f>P223*I222</f>
        <v>0</v>
      </c>
      <c r="R222" s="81"/>
      <c r="S222" s="81"/>
      <c r="T222" s="81">
        <f>S223*I222</f>
        <v>330</v>
      </c>
      <c r="U222" s="81"/>
      <c r="V222" s="81"/>
      <c r="W222" s="82"/>
      <c r="X222" s="82">
        <v>1</v>
      </c>
      <c r="Y222" s="82">
        <v>2</v>
      </c>
      <c r="Z222" s="82"/>
      <c r="AA222" s="82"/>
      <c r="AB222" s="81"/>
    </row>
    <row r="223" spans="1:28" ht="14.25" customHeight="1" x14ac:dyDescent="0.45">
      <c r="A223" s="45"/>
      <c r="B223" s="45"/>
      <c r="C223" s="45"/>
      <c r="D223" s="46"/>
      <c r="E223" s="36"/>
      <c r="F223" s="36"/>
      <c r="G223" s="36"/>
      <c r="H223" s="36"/>
      <c r="I223" s="38"/>
      <c r="J223" s="38"/>
      <c r="K223" s="69"/>
      <c r="L223" s="38"/>
      <c r="M223" s="38"/>
      <c r="N223" s="38"/>
      <c r="O223" s="38">
        <f>M222*J222</f>
        <v>990</v>
      </c>
      <c r="P223" s="42">
        <f>SUM(W223:AB223)</f>
        <v>0</v>
      </c>
      <c r="Q223" s="38"/>
      <c r="R223" s="38">
        <f>P223*J222</f>
        <v>0</v>
      </c>
      <c r="S223" s="38">
        <f>M222-P223</f>
        <v>3</v>
      </c>
      <c r="T223" s="38"/>
      <c r="U223" s="38">
        <f>S223*J222</f>
        <v>990</v>
      </c>
      <c r="V223" s="38"/>
      <c r="W223" s="41"/>
      <c r="X223" s="40">
        <v>0</v>
      </c>
      <c r="Y223" s="40">
        <v>0</v>
      </c>
      <c r="Z223" s="41"/>
      <c r="AA223" s="41"/>
      <c r="AB223" s="38"/>
    </row>
    <row r="224" spans="1:28" ht="14.25" customHeight="1" x14ac:dyDescent="0.45">
      <c r="A224" s="45"/>
      <c r="B224" s="45"/>
      <c r="C224" s="45"/>
      <c r="D224" s="36"/>
      <c r="E224" s="36"/>
      <c r="F224" s="36"/>
      <c r="G224" s="36"/>
      <c r="H224" s="36"/>
      <c r="I224" s="38"/>
      <c r="J224" s="38"/>
      <c r="K224" s="69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41"/>
      <c r="X224" s="41"/>
      <c r="Y224" s="41"/>
      <c r="Z224" s="41"/>
      <c r="AA224" s="41"/>
      <c r="AB224" s="38"/>
    </row>
    <row r="225" spans="1:28" ht="14.25" customHeight="1" x14ac:dyDescent="0.45">
      <c r="A225" s="197" t="s">
        <v>935</v>
      </c>
      <c r="B225" s="197" t="s">
        <v>10</v>
      </c>
      <c r="C225" s="205">
        <v>45532</v>
      </c>
      <c r="D225" s="77" t="s">
        <v>1125</v>
      </c>
      <c r="E225" s="77" t="s">
        <v>180</v>
      </c>
      <c r="F225" s="77" t="s">
        <v>712</v>
      </c>
      <c r="G225" s="77" t="s">
        <v>186</v>
      </c>
      <c r="H225" s="77" t="s">
        <v>1126</v>
      </c>
      <c r="I225" s="81">
        <v>82</v>
      </c>
      <c r="J225" s="81">
        <v>239</v>
      </c>
      <c r="K225" s="200" t="s">
        <v>894</v>
      </c>
      <c r="L225" s="81"/>
      <c r="M225" s="81">
        <f>SUM(W225:AB225)</f>
        <v>4</v>
      </c>
      <c r="N225" s="81">
        <f>M225*I225</f>
        <v>328</v>
      </c>
      <c r="O225" s="81"/>
      <c r="P225" s="81"/>
      <c r="Q225" s="81">
        <f>P226*I225</f>
        <v>0</v>
      </c>
      <c r="R225" s="81"/>
      <c r="S225" s="81"/>
      <c r="T225" s="81">
        <f>S226*I225</f>
        <v>328</v>
      </c>
      <c r="U225" s="81"/>
      <c r="V225" s="81"/>
      <c r="W225" s="82"/>
      <c r="X225" s="82">
        <v>1</v>
      </c>
      <c r="Y225" s="82">
        <v>2</v>
      </c>
      <c r="Z225" s="82">
        <v>1</v>
      </c>
      <c r="AA225" s="82"/>
      <c r="AB225" s="81"/>
    </row>
    <row r="226" spans="1:28" ht="14.25" customHeight="1" x14ac:dyDescent="0.45">
      <c r="A226" s="45"/>
      <c r="B226" s="45"/>
      <c r="C226" s="45"/>
      <c r="D226" s="46"/>
      <c r="E226" s="36"/>
      <c r="F226" s="36"/>
      <c r="G226" s="36"/>
      <c r="H226" s="36"/>
      <c r="I226" s="38"/>
      <c r="J226" s="38"/>
      <c r="K226" s="69"/>
      <c r="L226" s="38"/>
      <c r="M226" s="38"/>
      <c r="N226" s="38"/>
      <c r="O226" s="38">
        <f>M225*J225</f>
        <v>956</v>
      </c>
      <c r="P226" s="68">
        <f>SUM(W226:AB226)</f>
        <v>0</v>
      </c>
      <c r="Q226" s="38"/>
      <c r="R226" s="38">
        <f>P226*J225</f>
        <v>0</v>
      </c>
      <c r="S226" s="38">
        <f>M225-P226</f>
        <v>4</v>
      </c>
      <c r="T226" s="38"/>
      <c r="U226" s="38">
        <f>S226*J225</f>
        <v>956</v>
      </c>
      <c r="V226" s="38"/>
      <c r="W226" s="41"/>
      <c r="X226" s="47">
        <v>0</v>
      </c>
      <c r="Y226" s="47">
        <v>0</v>
      </c>
      <c r="Z226" s="47">
        <v>0</v>
      </c>
      <c r="AA226" s="41"/>
      <c r="AB226" s="38"/>
    </row>
    <row r="227" spans="1:28" ht="14.25" customHeight="1" x14ac:dyDescent="0.45">
      <c r="A227" s="45"/>
      <c r="B227" s="45"/>
      <c r="C227" s="45"/>
      <c r="D227" s="36"/>
      <c r="E227" s="36"/>
      <c r="F227" s="36"/>
      <c r="G227" s="36"/>
      <c r="H227" s="36"/>
      <c r="I227" s="38"/>
      <c r="J227" s="38"/>
      <c r="K227" s="69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45"/>
      <c r="X227" s="41"/>
      <c r="Y227" s="41"/>
      <c r="Z227" s="41"/>
      <c r="AA227" s="41"/>
      <c r="AB227" s="38"/>
    </row>
    <row r="228" spans="1:28" ht="14.25" customHeight="1" x14ac:dyDescent="0.45">
      <c r="A228" s="197" t="s">
        <v>935</v>
      </c>
      <c r="B228" s="197" t="s">
        <v>10</v>
      </c>
      <c r="C228" s="205">
        <v>45532</v>
      </c>
      <c r="D228" s="105" t="s">
        <v>1127</v>
      </c>
      <c r="E228" s="77" t="s">
        <v>508</v>
      </c>
      <c r="F228" s="77" t="s">
        <v>712</v>
      </c>
      <c r="G228" s="77" t="s">
        <v>1128</v>
      </c>
      <c r="H228" s="77" t="s">
        <v>1129</v>
      </c>
      <c r="I228" s="81">
        <v>179</v>
      </c>
      <c r="J228" s="81">
        <v>519</v>
      </c>
      <c r="K228" s="200" t="s">
        <v>894</v>
      </c>
      <c r="L228" s="81"/>
      <c r="M228" s="81">
        <f>SUM(W228:AB228)</f>
        <v>2</v>
      </c>
      <c r="N228" s="81">
        <f>M228*I228</f>
        <v>358</v>
      </c>
      <c r="O228" s="81"/>
      <c r="P228" s="81"/>
      <c r="Q228" s="81">
        <f>P229*I228</f>
        <v>0</v>
      </c>
      <c r="R228" s="81"/>
      <c r="S228" s="81"/>
      <c r="T228" s="81">
        <f>S229*I228</f>
        <v>358</v>
      </c>
      <c r="U228" s="81"/>
      <c r="V228" s="81"/>
      <c r="W228" s="82"/>
      <c r="X228" s="82"/>
      <c r="Y228" s="82">
        <v>1</v>
      </c>
      <c r="Z228" s="82">
        <v>1</v>
      </c>
      <c r="AA228" s="82"/>
      <c r="AB228" s="81"/>
    </row>
    <row r="229" spans="1:28" ht="14.25" customHeight="1" x14ac:dyDescent="0.45">
      <c r="A229" s="45"/>
      <c r="B229" s="45"/>
      <c r="C229" s="45"/>
      <c r="D229" s="46"/>
      <c r="E229" s="36"/>
      <c r="F229" s="36"/>
      <c r="G229" s="36"/>
      <c r="H229" s="36"/>
      <c r="I229" s="38"/>
      <c r="J229" s="38"/>
      <c r="K229" s="69"/>
      <c r="L229" s="38"/>
      <c r="M229" s="38"/>
      <c r="N229" s="38"/>
      <c r="O229" s="38">
        <f>M228*J228</f>
        <v>1038</v>
      </c>
      <c r="P229" s="68">
        <f>SUM(W229:AB229)</f>
        <v>0</v>
      </c>
      <c r="Q229" s="38"/>
      <c r="R229" s="38">
        <f>P229*J228</f>
        <v>0</v>
      </c>
      <c r="S229" s="38">
        <f>M228-P229</f>
        <v>2</v>
      </c>
      <c r="T229" s="38"/>
      <c r="U229" s="38">
        <f>S229*J228</f>
        <v>1038</v>
      </c>
      <c r="V229" s="38"/>
      <c r="W229" s="41"/>
      <c r="X229" s="41"/>
      <c r="Y229" s="47">
        <v>0</v>
      </c>
      <c r="Z229" s="47">
        <v>0</v>
      </c>
      <c r="AA229" s="41"/>
      <c r="AB229" s="38"/>
    </row>
    <row r="230" spans="1:28" ht="14.25" customHeight="1" x14ac:dyDescent="0.45">
      <c r="A230" s="45"/>
      <c r="B230" s="45"/>
      <c r="C230" s="45"/>
      <c r="D230" s="36"/>
      <c r="E230" s="36"/>
      <c r="F230" s="36"/>
      <c r="G230" s="36"/>
      <c r="H230" s="36"/>
      <c r="I230" s="38"/>
      <c r="J230" s="38"/>
      <c r="K230" s="69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41"/>
      <c r="X230" s="41"/>
      <c r="Y230" s="846"/>
      <c r="Z230" s="41"/>
      <c r="AA230" s="41"/>
      <c r="AB230" s="38"/>
    </row>
    <row r="231" spans="1:28" ht="14.25" customHeight="1" x14ac:dyDescent="0.45">
      <c r="A231" s="197" t="s">
        <v>935</v>
      </c>
      <c r="B231" s="197" t="s">
        <v>10</v>
      </c>
      <c r="C231" s="205">
        <v>45532</v>
      </c>
      <c r="D231" s="105" t="s">
        <v>1130</v>
      </c>
      <c r="E231" s="77" t="s">
        <v>368</v>
      </c>
      <c r="F231" s="77" t="s">
        <v>1131</v>
      </c>
      <c r="G231" s="77" t="s">
        <v>1128</v>
      </c>
      <c r="H231" s="77" t="s">
        <v>1132</v>
      </c>
      <c r="I231" s="81">
        <v>155</v>
      </c>
      <c r="J231" s="81">
        <v>419</v>
      </c>
      <c r="K231" s="200" t="s">
        <v>894</v>
      </c>
      <c r="L231" s="81"/>
      <c r="M231" s="81">
        <f>SUM(W231:AB231)</f>
        <v>3</v>
      </c>
      <c r="N231" s="81">
        <f>M231*I231</f>
        <v>465</v>
      </c>
      <c r="O231" s="81"/>
      <c r="P231" s="81"/>
      <c r="Q231" s="81">
        <f>P232*I231</f>
        <v>0</v>
      </c>
      <c r="R231" s="81"/>
      <c r="S231" s="81"/>
      <c r="T231" s="81">
        <f>S232*I231</f>
        <v>465</v>
      </c>
      <c r="U231" s="81"/>
      <c r="V231" s="81"/>
      <c r="W231" s="82"/>
      <c r="X231" s="82"/>
      <c r="Y231" s="82">
        <v>1</v>
      </c>
      <c r="Z231" s="82">
        <v>2</v>
      </c>
      <c r="AA231" s="82"/>
      <c r="AB231" s="81"/>
    </row>
    <row r="232" spans="1:28" ht="14.25" customHeight="1" x14ac:dyDescent="0.45">
      <c r="A232" s="45"/>
      <c r="B232" s="45"/>
      <c r="C232" s="45"/>
      <c r="D232" s="46"/>
      <c r="E232" s="36"/>
      <c r="F232" s="36"/>
      <c r="G232" s="36"/>
      <c r="H232" s="36"/>
      <c r="I232" s="38"/>
      <c r="J232" s="38"/>
      <c r="K232" s="69"/>
      <c r="L232" s="38"/>
      <c r="M232" s="38"/>
      <c r="N232" s="38"/>
      <c r="O232" s="38">
        <f>M231*J231</f>
        <v>1257</v>
      </c>
      <c r="P232" s="68">
        <f>SUM(W232:AB232)</f>
        <v>0</v>
      </c>
      <c r="Q232" s="38"/>
      <c r="R232" s="38">
        <f>P232*J231</f>
        <v>0</v>
      </c>
      <c r="S232" s="38">
        <f>M231-P232</f>
        <v>3</v>
      </c>
      <c r="T232" s="38"/>
      <c r="U232" s="38">
        <f>S232*J231</f>
        <v>1257</v>
      </c>
      <c r="V232" s="38"/>
      <c r="W232" s="41"/>
      <c r="X232" s="41"/>
      <c r="Y232" s="47">
        <v>0</v>
      </c>
      <c r="Z232" s="544">
        <v>0</v>
      </c>
      <c r="AA232" s="19"/>
      <c r="AB232" s="38"/>
    </row>
    <row r="233" spans="1:28" ht="14.25" customHeight="1" x14ac:dyDescent="0.45">
      <c r="A233" s="45"/>
      <c r="B233" s="45"/>
      <c r="C233" s="45"/>
      <c r="D233" s="36"/>
      <c r="E233" s="36"/>
      <c r="F233" s="36"/>
      <c r="G233" s="36"/>
      <c r="H233" s="36"/>
      <c r="I233" s="38"/>
      <c r="J233" s="38"/>
      <c r="K233" s="69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41"/>
      <c r="X233" s="41"/>
      <c r="Y233" s="41"/>
      <c r="Z233" s="41"/>
      <c r="AA233" s="19"/>
      <c r="AB233" s="38"/>
    </row>
    <row r="234" spans="1:28" ht="14.25" customHeight="1" x14ac:dyDescent="0.45">
      <c r="A234" s="197" t="s">
        <v>935</v>
      </c>
      <c r="B234" s="197" t="s">
        <v>10</v>
      </c>
      <c r="C234" s="205">
        <v>45503</v>
      </c>
      <c r="D234" s="105" t="s">
        <v>1133</v>
      </c>
      <c r="E234" s="77" t="s">
        <v>152</v>
      </c>
      <c r="F234" s="77" t="s">
        <v>1131</v>
      </c>
      <c r="G234" s="77" t="s">
        <v>1128</v>
      </c>
      <c r="H234" s="77"/>
      <c r="I234" s="81">
        <v>145</v>
      </c>
      <c r="J234" s="81">
        <v>409</v>
      </c>
      <c r="K234" s="200"/>
      <c r="L234" s="81"/>
      <c r="M234" s="81">
        <f>SUM(W234:AB234)</f>
        <v>2</v>
      </c>
      <c r="N234" s="81">
        <f>M234*I234</f>
        <v>290</v>
      </c>
      <c r="O234" s="81"/>
      <c r="P234" s="81"/>
      <c r="Q234" s="81">
        <f>P235*I234</f>
        <v>0</v>
      </c>
      <c r="R234" s="81"/>
      <c r="S234" s="81"/>
      <c r="T234" s="81">
        <f>S235*I234</f>
        <v>290</v>
      </c>
      <c r="U234" s="81"/>
      <c r="V234" s="81"/>
      <c r="W234" s="82"/>
      <c r="X234" s="82">
        <v>1</v>
      </c>
      <c r="Y234" s="82">
        <v>1</v>
      </c>
      <c r="Z234" s="82"/>
      <c r="AA234" s="131"/>
      <c r="AB234" s="81"/>
    </row>
    <row r="235" spans="1:28" ht="14.25" customHeight="1" x14ac:dyDescent="0.45">
      <c r="A235" s="45"/>
      <c r="B235" s="45"/>
      <c r="C235" s="45"/>
      <c r="D235" s="36"/>
      <c r="E235" s="36"/>
      <c r="F235" s="36"/>
      <c r="G235" s="36"/>
      <c r="H235" s="36"/>
      <c r="I235" s="38"/>
      <c r="J235" s="38"/>
      <c r="K235" s="69"/>
      <c r="L235" s="38"/>
      <c r="M235" s="38"/>
      <c r="N235" s="38"/>
      <c r="O235" s="38">
        <f>M234*J234</f>
        <v>818</v>
      </c>
      <c r="P235" s="68">
        <f>SUM(W235:AB235)</f>
        <v>0</v>
      </c>
      <c r="Q235" s="38"/>
      <c r="R235" s="38">
        <f>P235*J234</f>
        <v>0</v>
      </c>
      <c r="S235" s="38">
        <f>M234-P235</f>
        <v>2</v>
      </c>
      <c r="T235" s="38"/>
      <c r="U235" s="38">
        <f>S235*J234</f>
        <v>818</v>
      </c>
      <c r="V235" s="38"/>
      <c r="W235" s="41"/>
      <c r="X235" s="47">
        <v>0</v>
      </c>
      <c r="Y235" s="47">
        <v>0</v>
      </c>
      <c r="Z235" s="41"/>
      <c r="AA235" s="19"/>
      <c r="AB235" s="38"/>
    </row>
    <row r="236" spans="1:28" ht="14.25" customHeight="1" x14ac:dyDescent="0.45">
      <c r="A236" s="45"/>
      <c r="B236" s="45"/>
      <c r="C236" s="45"/>
      <c r="D236" s="36"/>
      <c r="E236" s="36"/>
      <c r="F236" s="36"/>
      <c r="G236" s="36"/>
      <c r="H236" s="36"/>
      <c r="I236" s="38"/>
      <c r="J236" s="38"/>
      <c r="K236" s="69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41"/>
      <c r="X236" s="846"/>
      <c r="Y236" s="41"/>
      <c r="Z236" s="41"/>
      <c r="AA236" s="19"/>
      <c r="AB236" s="38"/>
    </row>
    <row r="237" spans="1:28" ht="30" customHeight="1" x14ac:dyDescent="0.45">
      <c r="A237" s="197" t="s">
        <v>935</v>
      </c>
      <c r="B237" s="197" t="s">
        <v>10</v>
      </c>
      <c r="C237" s="205">
        <v>45504</v>
      </c>
      <c r="D237" s="77" t="s">
        <v>1134</v>
      </c>
      <c r="E237" s="77" t="s">
        <v>180</v>
      </c>
      <c r="F237" s="77" t="s">
        <v>178</v>
      </c>
      <c r="G237" s="77" t="s">
        <v>1135</v>
      </c>
      <c r="H237" s="77" t="s">
        <v>1136</v>
      </c>
      <c r="I237" s="81">
        <v>92</v>
      </c>
      <c r="J237" s="81">
        <v>269</v>
      </c>
      <c r="K237" s="200"/>
      <c r="L237" s="81"/>
      <c r="M237" s="81">
        <f>SUM(W237:AB237)</f>
        <v>4</v>
      </c>
      <c r="N237" s="81">
        <f>M237*I237</f>
        <v>368</v>
      </c>
      <c r="O237" s="81"/>
      <c r="P237" s="81"/>
      <c r="Q237" s="81">
        <f>P238*I237</f>
        <v>0</v>
      </c>
      <c r="R237" s="81"/>
      <c r="S237" s="81"/>
      <c r="T237" s="81">
        <f>S238*I237</f>
        <v>368</v>
      </c>
      <c r="U237" s="81"/>
      <c r="V237" s="81"/>
      <c r="W237" s="82">
        <v>1</v>
      </c>
      <c r="X237" s="82">
        <v>1</v>
      </c>
      <c r="Y237" s="82">
        <v>2</v>
      </c>
      <c r="Z237" s="82"/>
      <c r="AA237" s="131"/>
      <c r="AB237" s="81"/>
    </row>
    <row r="238" spans="1:28" ht="14.25" customHeight="1" x14ac:dyDescent="0.45">
      <c r="A238" s="45"/>
      <c r="B238" s="45"/>
      <c r="C238" s="45"/>
      <c r="D238" s="485"/>
      <c r="E238" s="36"/>
      <c r="F238" s="36"/>
      <c r="G238" s="36"/>
      <c r="H238" s="36"/>
      <c r="I238" s="38"/>
      <c r="J238" s="38"/>
      <c r="K238" s="69"/>
      <c r="L238" s="38"/>
      <c r="M238" s="38"/>
      <c r="N238" s="38"/>
      <c r="O238" s="38">
        <f>M237*J237</f>
        <v>1076</v>
      </c>
      <c r="P238" s="68">
        <f>SUM(W238:AB238)</f>
        <v>0</v>
      </c>
      <c r="Q238" s="38"/>
      <c r="R238" s="38">
        <f>P238*J237</f>
        <v>0</v>
      </c>
      <c r="S238" s="38">
        <f>M237-P238</f>
        <v>4</v>
      </c>
      <c r="T238" s="38"/>
      <c r="U238" s="38">
        <f>S238*J237</f>
        <v>1076</v>
      </c>
      <c r="V238" s="38"/>
      <c r="W238" s="47">
        <v>0</v>
      </c>
      <c r="X238" s="47">
        <v>0</v>
      </c>
      <c r="Y238" s="47">
        <v>0</v>
      </c>
      <c r="Z238" s="41"/>
      <c r="AA238" s="19"/>
      <c r="AB238" s="38"/>
    </row>
    <row r="239" spans="1:28" ht="14.25" customHeight="1" x14ac:dyDescent="0.45">
      <c r="A239" s="45"/>
      <c r="B239" s="45"/>
      <c r="C239" s="45"/>
      <c r="D239" s="36"/>
      <c r="E239" s="36"/>
      <c r="F239" s="36"/>
      <c r="G239" s="36"/>
      <c r="H239" s="36"/>
      <c r="I239" s="38"/>
      <c r="J239" s="38"/>
      <c r="K239" s="69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41"/>
      <c r="X239" s="41"/>
      <c r="Y239" s="41"/>
      <c r="Z239" s="41"/>
      <c r="AA239" s="19"/>
      <c r="AB239" s="38"/>
    </row>
    <row r="240" spans="1:28" ht="14.25" customHeight="1" x14ac:dyDescent="0.45">
      <c r="A240" s="197" t="s">
        <v>935</v>
      </c>
      <c r="B240" s="197" t="s">
        <v>10</v>
      </c>
      <c r="C240" s="205"/>
      <c r="D240" s="77" t="s">
        <v>1137</v>
      </c>
      <c r="E240" s="77" t="s">
        <v>1138</v>
      </c>
      <c r="F240" s="77" t="s">
        <v>1139</v>
      </c>
      <c r="G240" s="77"/>
      <c r="H240" s="77" t="s">
        <v>290</v>
      </c>
      <c r="I240" s="81"/>
      <c r="J240" s="81"/>
      <c r="K240" s="200"/>
      <c r="L240" s="81"/>
      <c r="M240" s="81">
        <f>SUM(W240:AB240)</f>
        <v>4</v>
      </c>
      <c r="N240" s="81">
        <f>M240*I240</f>
        <v>0</v>
      </c>
      <c r="O240" s="81"/>
      <c r="P240" s="81"/>
      <c r="Q240" s="81">
        <f>P241*I240</f>
        <v>0</v>
      </c>
      <c r="R240" s="81"/>
      <c r="S240" s="81"/>
      <c r="T240" s="81">
        <f>S241*I240</f>
        <v>0</v>
      </c>
      <c r="U240" s="81"/>
      <c r="V240" s="81"/>
      <c r="W240" s="82"/>
      <c r="X240" s="82">
        <v>2</v>
      </c>
      <c r="Y240" s="82">
        <v>2</v>
      </c>
      <c r="Z240" s="82"/>
      <c r="AA240" s="131"/>
      <c r="AB240" s="81"/>
    </row>
    <row r="241" spans="1:28" ht="14.25" customHeight="1" x14ac:dyDescent="0.45">
      <c r="A241" s="45"/>
      <c r="B241" s="45"/>
      <c r="C241" s="45"/>
      <c r="D241" s="36"/>
      <c r="E241" s="36"/>
      <c r="F241" s="36"/>
      <c r="G241" s="36"/>
      <c r="H241" s="36"/>
      <c r="I241" s="38"/>
      <c r="J241" s="38"/>
      <c r="K241" s="69"/>
      <c r="L241" s="38"/>
      <c r="M241" s="38"/>
      <c r="N241" s="38"/>
      <c r="O241" s="38">
        <f>M240*J240</f>
        <v>0</v>
      </c>
      <c r="P241" s="42">
        <f>SUM(W241:AB241)</f>
        <v>0</v>
      </c>
      <c r="Q241" s="38"/>
      <c r="R241" s="38">
        <f>P241*J240</f>
        <v>0</v>
      </c>
      <c r="S241" s="38">
        <f>M240-P241</f>
        <v>4</v>
      </c>
      <c r="T241" s="38"/>
      <c r="U241" s="38">
        <f>S241*J240</f>
        <v>0</v>
      </c>
      <c r="V241" s="38"/>
      <c r="W241" s="41"/>
      <c r="X241" s="41"/>
      <c r="Y241" s="41"/>
      <c r="Z241" s="41"/>
      <c r="AA241" s="19"/>
      <c r="AB241" s="38"/>
    </row>
    <row r="242" spans="1:28" ht="14.25" customHeight="1" x14ac:dyDescent="0.45">
      <c r="A242" s="45"/>
      <c r="B242" s="45"/>
      <c r="C242" s="45"/>
      <c r="D242" s="36"/>
      <c r="E242" s="36"/>
      <c r="F242" s="36"/>
      <c r="G242" s="36"/>
      <c r="H242" s="36"/>
      <c r="I242" s="38"/>
      <c r="J242" s="38"/>
      <c r="K242" s="69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41"/>
      <c r="X242" s="41"/>
      <c r="Y242" s="41"/>
      <c r="Z242" s="41"/>
      <c r="AA242" s="19"/>
      <c r="AB242" s="38"/>
    </row>
    <row r="243" spans="1:28" ht="14.25" customHeight="1" x14ac:dyDescent="0.45">
      <c r="A243" s="197" t="s">
        <v>935</v>
      </c>
      <c r="B243" s="197" t="s">
        <v>10</v>
      </c>
      <c r="C243" s="205">
        <v>45503</v>
      </c>
      <c r="D243" s="77" t="s">
        <v>1140</v>
      </c>
      <c r="E243" s="77" t="s">
        <v>180</v>
      </c>
      <c r="F243" s="77" t="s">
        <v>1141</v>
      </c>
      <c r="G243" s="77" t="s">
        <v>186</v>
      </c>
      <c r="H243" s="77" t="s">
        <v>1142</v>
      </c>
      <c r="I243" s="81">
        <v>63</v>
      </c>
      <c r="J243" s="81">
        <v>179</v>
      </c>
      <c r="K243" s="206"/>
      <c r="L243" s="81"/>
      <c r="M243" s="81">
        <f>SUM(W243:AB243)</f>
        <v>4</v>
      </c>
      <c r="N243" s="81">
        <f>M243*I243</f>
        <v>252</v>
      </c>
      <c r="O243" s="81"/>
      <c r="P243" s="81"/>
      <c r="Q243" s="81">
        <f>P244*I243</f>
        <v>0</v>
      </c>
      <c r="R243" s="81"/>
      <c r="S243" s="81"/>
      <c r="T243" s="81">
        <f>S244*I243</f>
        <v>252</v>
      </c>
      <c r="U243" s="81"/>
      <c r="V243" s="81"/>
      <c r="W243" s="82">
        <v>1</v>
      </c>
      <c r="X243" s="82">
        <v>1</v>
      </c>
      <c r="Y243" s="82">
        <v>1</v>
      </c>
      <c r="Z243" s="82">
        <v>1</v>
      </c>
      <c r="AA243" s="131"/>
      <c r="AB243" s="81"/>
    </row>
    <row r="244" spans="1:28" ht="14.25" customHeight="1" x14ac:dyDescent="0.45">
      <c r="A244" s="45"/>
      <c r="B244" s="45"/>
      <c r="C244" s="45"/>
      <c r="D244" s="46"/>
      <c r="E244" s="36"/>
      <c r="F244" s="36"/>
      <c r="G244" s="36"/>
      <c r="H244" s="36"/>
      <c r="I244" s="38"/>
      <c r="J244" s="38"/>
      <c r="K244" s="69"/>
      <c r="L244" s="38"/>
      <c r="M244" s="38"/>
      <c r="N244" s="38"/>
      <c r="O244" s="38">
        <f>M243*J243</f>
        <v>716</v>
      </c>
      <c r="P244" s="68">
        <f>SUM(W244:AB244)</f>
        <v>0</v>
      </c>
      <c r="Q244" s="38"/>
      <c r="R244" s="38">
        <f>P244*J243</f>
        <v>0</v>
      </c>
      <c r="S244" s="38">
        <f>M243-P244</f>
        <v>4</v>
      </c>
      <c r="T244" s="38"/>
      <c r="U244" s="38">
        <f>S244*J243</f>
        <v>716</v>
      </c>
      <c r="V244" s="38"/>
      <c r="W244" s="47">
        <v>0</v>
      </c>
      <c r="X244" s="47">
        <v>0</v>
      </c>
      <c r="Y244" s="47">
        <v>0</v>
      </c>
      <c r="Z244" s="47">
        <v>0</v>
      </c>
      <c r="AA244" s="19"/>
      <c r="AB244" s="38"/>
    </row>
    <row r="245" spans="1:28" ht="14.25" customHeight="1" x14ac:dyDescent="0.45">
      <c r="A245" s="45"/>
      <c r="B245" s="45"/>
      <c r="C245" s="45"/>
      <c r="D245" s="36"/>
      <c r="E245" s="36"/>
      <c r="F245" s="36"/>
      <c r="G245" s="36"/>
      <c r="H245" s="36"/>
      <c r="I245" s="38"/>
      <c r="J245" s="38"/>
      <c r="K245" s="69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41"/>
      <c r="X245" s="41"/>
      <c r="Y245" s="41"/>
      <c r="Z245" s="41"/>
      <c r="AA245" s="19"/>
      <c r="AB245" s="38"/>
    </row>
    <row r="246" spans="1:28" ht="14.25" customHeight="1" x14ac:dyDescent="0.45">
      <c r="A246" s="197" t="s">
        <v>935</v>
      </c>
      <c r="B246" s="197" t="s">
        <v>10</v>
      </c>
      <c r="C246" s="205">
        <v>45503</v>
      </c>
      <c r="D246" s="77" t="s">
        <v>1143</v>
      </c>
      <c r="E246" s="77" t="s">
        <v>180</v>
      </c>
      <c r="F246" s="77" t="s">
        <v>1144</v>
      </c>
      <c r="G246" s="77" t="s">
        <v>186</v>
      </c>
      <c r="H246" s="77" t="s">
        <v>1136</v>
      </c>
      <c r="I246" s="81">
        <v>74</v>
      </c>
      <c r="J246" s="81">
        <v>209</v>
      </c>
      <c r="K246" s="200"/>
      <c r="L246" s="81"/>
      <c r="M246" s="81">
        <f>SUM(W246:AB246)</f>
        <v>4</v>
      </c>
      <c r="N246" s="81">
        <f>M246*I246</f>
        <v>296</v>
      </c>
      <c r="O246" s="81"/>
      <c r="P246" s="81"/>
      <c r="Q246" s="81">
        <f>P247*I246</f>
        <v>0</v>
      </c>
      <c r="R246" s="81"/>
      <c r="S246" s="81"/>
      <c r="T246" s="81">
        <f>S247*I246</f>
        <v>296</v>
      </c>
      <c r="U246" s="81"/>
      <c r="V246" s="81"/>
      <c r="W246" s="82">
        <v>1</v>
      </c>
      <c r="X246" s="82">
        <v>1</v>
      </c>
      <c r="Y246" s="82">
        <v>2</v>
      </c>
      <c r="Z246" s="82"/>
      <c r="AA246" s="131"/>
      <c r="AB246" s="81"/>
    </row>
    <row r="247" spans="1:28" ht="14.25" customHeight="1" x14ac:dyDescent="0.45">
      <c r="A247" s="45"/>
      <c r="B247" s="45"/>
      <c r="C247" s="45"/>
      <c r="D247" s="46"/>
      <c r="E247" s="36"/>
      <c r="F247" s="36"/>
      <c r="G247" s="36"/>
      <c r="H247" s="36"/>
      <c r="I247" s="38"/>
      <c r="J247" s="38"/>
      <c r="K247" s="69"/>
      <c r="L247" s="38"/>
      <c r="M247" s="38"/>
      <c r="N247" s="38"/>
      <c r="O247" s="38">
        <f>M246*J246</f>
        <v>836</v>
      </c>
      <c r="P247" s="42">
        <f>SUM(W247:AB247)</f>
        <v>0</v>
      </c>
      <c r="Q247" s="38"/>
      <c r="R247" s="38">
        <f>P247*J246</f>
        <v>0</v>
      </c>
      <c r="S247" s="38">
        <f>M246-P247</f>
        <v>4</v>
      </c>
      <c r="T247" s="38"/>
      <c r="U247" s="38">
        <f>S247*J246</f>
        <v>836</v>
      </c>
      <c r="V247" s="38"/>
      <c r="W247" s="40">
        <v>0</v>
      </c>
      <c r="X247" s="40">
        <v>0</v>
      </c>
      <c r="Y247" s="40">
        <v>0</v>
      </c>
      <c r="Z247" s="41"/>
      <c r="AA247" s="19"/>
      <c r="AB247" s="38"/>
    </row>
    <row r="248" spans="1:28" ht="14.25" customHeight="1" x14ac:dyDescent="0.45">
      <c r="A248" s="19"/>
      <c r="B248" s="45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38"/>
    </row>
    <row r="249" spans="1:28" ht="14.25" customHeight="1" x14ac:dyDescent="0.45">
      <c r="A249" s="197" t="s">
        <v>935</v>
      </c>
      <c r="B249" s="197" t="s">
        <v>10</v>
      </c>
      <c r="C249" s="205">
        <v>45503</v>
      </c>
      <c r="D249" s="105" t="s">
        <v>1145</v>
      </c>
      <c r="E249" s="77" t="s">
        <v>1146</v>
      </c>
      <c r="F249" s="77" t="s">
        <v>712</v>
      </c>
      <c r="G249" s="77" t="s">
        <v>186</v>
      </c>
      <c r="H249" s="77" t="s">
        <v>1147</v>
      </c>
      <c r="I249" s="81">
        <v>89</v>
      </c>
      <c r="J249" s="81">
        <v>259</v>
      </c>
      <c r="K249" s="200"/>
      <c r="L249" s="81"/>
      <c r="M249" s="81">
        <f>SUM(W249:AB249)</f>
        <v>3</v>
      </c>
      <c r="N249" s="81">
        <f>M249*I249</f>
        <v>267</v>
      </c>
      <c r="O249" s="81"/>
      <c r="P249" s="81"/>
      <c r="Q249" s="81">
        <f>P250*I249</f>
        <v>178</v>
      </c>
      <c r="R249" s="81"/>
      <c r="S249" s="81"/>
      <c r="T249" s="81">
        <f>S250*I249</f>
        <v>89</v>
      </c>
      <c r="U249" s="81"/>
      <c r="V249" s="81"/>
      <c r="W249" s="82"/>
      <c r="X249" s="82">
        <v>1</v>
      </c>
      <c r="Y249" s="82">
        <v>1</v>
      </c>
      <c r="Z249" s="82">
        <v>1</v>
      </c>
      <c r="AA249" s="131"/>
      <c r="AB249" s="81"/>
    </row>
    <row r="250" spans="1:28" ht="14.25" customHeight="1" x14ac:dyDescent="0.45">
      <c r="A250" s="45"/>
      <c r="B250" s="45"/>
      <c r="C250" s="45"/>
      <c r="D250" s="844"/>
      <c r="E250" s="36"/>
      <c r="F250" s="36"/>
      <c r="G250" s="36"/>
      <c r="H250" s="36"/>
      <c r="I250" s="38"/>
      <c r="J250" s="38"/>
      <c r="K250" s="69"/>
      <c r="L250" s="38"/>
      <c r="M250" s="38"/>
      <c r="N250" s="38"/>
      <c r="O250" s="38">
        <f>M249*J249</f>
        <v>777</v>
      </c>
      <c r="P250" s="670">
        <f>SUM(W250:AB250)</f>
        <v>2</v>
      </c>
      <c r="Q250" s="38"/>
      <c r="R250" s="38">
        <f>P250*J249</f>
        <v>518</v>
      </c>
      <c r="S250" s="38">
        <f>M249-P250</f>
        <v>1</v>
      </c>
      <c r="T250" s="38"/>
      <c r="U250" s="38">
        <f>S250*J249</f>
        <v>259</v>
      </c>
      <c r="V250" s="38"/>
      <c r="W250" s="41"/>
      <c r="X250" s="47">
        <v>0</v>
      </c>
      <c r="Y250" s="665">
        <v>1</v>
      </c>
      <c r="Z250" s="665">
        <v>1</v>
      </c>
      <c r="AA250" s="19"/>
      <c r="AB250" s="38"/>
    </row>
    <row r="251" spans="1:28" ht="14.25" customHeight="1" x14ac:dyDescent="0.45">
      <c r="A251" s="45"/>
      <c r="B251" s="45"/>
      <c r="C251" s="45"/>
      <c r="D251" s="36"/>
      <c r="E251" s="36"/>
      <c r="F251" s="36"/>
      <c r="G251" s="36"/>
      <c r="H251" s="36"/>
      <c r="I251" s="38"/>
      <c r="J251" s="38"/>
      <c r="K251" s="69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41"/>
      <c r="X251" s="41"/>
      <c r="Y251" s="41"/>
      <c r="Z251" s="41"/>
      <c r="AA251" s="19"/>
      <c r="AB251" s="38"/>
    </row>
    <row r="252" spans="1:28" ht="14.25" customHeight="1" x14ac:dyDescent="0.45">
      <c r="A252" s="197" t="s">
        <v>935</v>
      </c>
      <c r="B252" s="197" t="s">
        <v>10</v>
      </c>
      <c r="C252" s="205">
        <v>45532</v>
      </c>
      <c r="D252" s="105" t="s">
        <v>1148</v>
      </c>
      <c r="E252" s="77" t="s">
        <v>164</v>
      </c>
      <c r="F252" s="77" t="s">
        <v>712</v>
      </c>
      <c r="G252" s="77" t="s">
        <v>186</v>
      </c>
      <c r="H252" s="77" t="s">
        <v>1149</v>
      </c>
      <c r="I252" s="81">
        <v>64</v>
      </c>
      <c r="J252" s="81">
        <v>185</v>
      </c>
      <c r="K252" s="200" t="s">
        <v>894</v>
      </c>
      <c r="L252" s="81"/>
      <c r="M252" s="81">
        <f>SUM(W252:AB252)</f>
        <v>5</v>
      </c>
      <c r="N252" s="81">
        <f>M252*I252</f>
        <v>320</v>
      </c>
      <c r="O252" s="81"/>
      <c r="P252" s="81"/>
      <c r="Q252" s="81">
        <f>P253*I252</f>
        <v>0</v>
      </c>
      <c r="R252" s="81"/>
      <c r="S252" s="81"/>
      <c r="T252" s="81">
        <f>S253*I252</f>
        <v>320</v>
      </c>
      <c r="U252" s="81"/>
      <c r="V252" s="81"/>
      <c r="W252" s="82">
        <v>1</v>
      </c>
      <c r="X252" s="82">
        <v>1</v>
      </c>
      <c r="Y252" s="82">
        <v>2</v>
      </c>
      <c r="Z252" s="82">
        <v>1</v>
      </c>
      <c r="AA252" s="131"/>
      <c r="AB252" s="81"/>
    </row>
    <row r="253" spans="1:28" ht="14.25" customHeight="1" x14ac:dyDescent="0.45">
      <c r="A253" s="45"/>
      <c r="B253" s="45"/>
      <c r="C253" s="45"/>
      <c r="D253" s="46"/>
      <c r="E253" s="36"/>
      <c r="F253" s="36"/>
      <c r="G253" s="36"/>
      <c r="H253" s="36"/>
      <c r="I253" s="38"/>
      <c r="J253" s="38"/>
      <c r="K253" s="69"/>
      <c r="L253" s="38"/>
      <c r="M253" s="38"/>
      <c r="N253" s="38"/>
      <c r="O253" s="38">
        <f>M252*J252</f>
        <v>925</v>
      </c>
      <c r="P253" s="68">
        <f>SUM(W253:AB253)</f>
        <v>0</v>
      </c>
      <c r="Q253" s="38"/>
      <c r="R253" s="38">
        <f>P253*J252</f>
        <v>0</v>
      </c>
      <c r="S253" s="38">
        <f>M252-P253</f>
        <v>5</v>
      </c>
      <c r="T253" s="38"/>
      <c r="U253" s="38">
        <f>S253*J252</f>
        <v>925</v>
      </c>
      <c r="V253" s="38"/>
      <c r="W253" s="47">
        <v>0</v>
      </c>
      <c r="X253" s="47">
        <v>0</v>
      </c>
      <c r="Y253" s="47">
        <v>0</v>
      </c>
      <c r="Z253" s="47">
        <v>0</v>
      </c>
      <c r="AA253" s="19"/>
      <c r="AB253" s="38"/>
    </row>
    <row r="254" spans="1:28" ht="14.25" customHeight="1" x14ac:dyDescent="0.45">
      <c r="A254" s="45"/>
      <c r="B254" s="45"/>
      <c r="C254" s="45"/>
      <c r="D254" s="36"/>
      <c r="E254" s="36"/>
      <c r="F254" s="36"/>
      <c r="G254" s="36"/>
      <c r="H254" s="36"/>
      <c r="I254" s="38"/>
      <c r="J254" s="38"/>
      <c r="K254" s="69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41"/>
      <c r="X254" s="41"/>
      <c r="Y254" s="41"/>
      <c r="Z254" s="41"/>
      <c r="AA254" s="19"/>
      <c r="AB254" s="38"/>
    </row>
    <row r="255" spans="1:28" ht="14.25" customHeight="1" x14ac:dyDescent="0.45">
      <c r="A255" s="197" t="s">
        <v>935</v>
      </c>
      <c r="B255" s="197" t="s">
        <v>10</v>
      </c>
      <c r="C255" s="205">
        <v>45532</v>
      </c>
      <c r="D255" s="105" t="s">
        <v>1150</v>
      </c>
      <c r="E255" s="77" t="s">
        <v>368</v>
      </c>
      <c r="F255" s="77" t="s">
        <v>178</v>
      </c>
      <c r="G255" s="77" t="s">
        <v>1151</v>
      </c>
      <c r="H255" s="77"/>
      <c r="I255" s="81">
        <v>132</v>
      </c>
      <c r="J255" s="81">
        <v>379</v>
      </c>
      <c r="K255" s="200" t="s">
        <v>894</v>
      </c>
      <c r="L255" s="81"/>
      <c r="M255" s="81">
        <f>SUM(W255:AB255)</f>
        <v>4</v>
      </c>
      <c r="N255" s="81">
        <f>M255*I255</f>
        <v>528</v>
      </c>
      <c r="O255" s="81"/>
      <c r="P255" s="81"/>
      <c r="Q255" s="81">
        <f>P256*I255</f>
        <v>0</v>
      </c>
      <c r="R255" s="81"/>
      <c r="S255" s="81"/>
      <c r="T255" s="81">
        <f>S256*I255</f>
        <v>528</v>
      </c>
      <c r="U255" s="81"/>
      <c r="V255" s="81"/>
      <c r="W255" s="82">
        <v>1</v>
      </c>
      <c r="X255" s="82">
        <v>1</v>
      </c>
      <c r="Y255" s="82">
        <v>2</v>
      </c>
      <c r="Z255" s="82"/>
      <c r="AA255" s="131"/>
      <c r="AB255" s="81"/>
    </row>
    <row r="256" spans="1:28" ht="14.25" customHeight="1" x14ac:dyDescent="0.45">
      <c r="A256" s="45"/>
      <c r="B256" s="45"/>
      <c r="C256" s="45"/>
      <c r="D256" s="46"/>
      <c r="E256" s="36"/>
      <c r="F256" s="36"/>
      <c r="G256" s="36"/>
      <c r="H256" s="36"/>
      <c r="I256" s="38"/>
      <c r="J256" s="38"/>
      <c r="K256" s="69"/>
      <c r="L256" s="38"/>
      <c r="M256" s="38"/>
      <c r="N256" s="38"/>
      <c r="O256" s="38">
        <f>M255*J255</f>
        <v>1516</v>
      </c>
      <c r="P256" s="68">
        <f>SUM(W256:AB256)</f>
        <v>0</v>
      </c>
      <c r="Q256" s="38"/>
      <c r="R256" s="38">
        <f>P256*J255</f>
        <v>0</v>
      </c>
      <c r="S256" s="38">
        <f>M255-P256</f>
        <v>4</v>
      </c>
      <c r="T256" s="38"/>
      <c r="U256" s="38">
        <f>S256*J255</f>
        <v>1516</v>
      </c>
      <c r="V256" s="38"/>
      <c r="W256" s="47">
        <v>0</v>
      </c>
      <c r="X256" s="47">
        <v>0</v>
      </c>
      <c r="Y256" s="47">
        <v>0</v>
      </c>
      <c r="Z256" s="41"/>
      <c r="AA256" s="19"/>
      <c r="AB256" s="38"/>
    </row>
    <row r="257" spans="1:28" ht="14.25" customHeight="1" x14ac:dyDescent="0.45">
      <c r="A257" s="45"/>
      <c r="B257" s="45"/>
      <c r="C257" s="45"/>
      <c r="D257" s="36"/>
      <c r="E257" s="36"/>
      <c r="F257" s="36"/>
      <c r="G257" s="36"/>
      <c r="H257" s="36"/>
      <c r="I257" s="38"/>
      <c r="J257" s="38"/>
      <c r="K257" s="69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41"/>
      <c r="X257" s="41"/>
      <c r="Y257" s="41"/>
      <c r="Z257" s="41"/>
      <c r="AA257" s="19"/>
      <c r="AB257" s="38"/>
    </row>
    <row r="258" spans="1:28" ht="14.25" customHeight="1" x14ac:dyDescent="0.45">
      <c r="A258" s="197" t="s">
        <v>935</v>
      </c>
      <c r="B258" s="197" t="s">
        <v>10</v>
      </c>
      <c r="C258" s="205">
        <v>45503</v>
      </c>
      <c r="D258" s="105" t="s">
        <v>1152</v>
      </c>
      <c r="E258" s="77" t="s">
        <v>1153</v>
      </c>
      <c r="F258" s="77" t="s">
        <v>178</v>
      </c>
      <c r="G258" s="77" t="s">
        <v>1151</v>
      </c>
      <c r="H258" s="77" t="s">
        <v>1154</v>
      </c>
      <c r="I258" s="81">
        <v>69</v>
      </c>
      <c r="J258" s="81">
        <v>199</v>
      </c>
      <c r="K258" s="200" t="s">
        <v>894</v>
      </c>
      <c r="L258" s="81"/>
      <c r="M258" s="81">
        <f>SUM(W258:AB258)</f>
        <v>4</v>
      </c>
      <c r="N258" s="81">
        <f>M258*I258</f>
        <v>276</v>
      </c>
      <c r="O258" s="81"/>
      <c r="P258" s="81"/>
      <c r="Q258" s="81">
        <f>P259*I258</f>
        <v>0</v>
      </c>
      <c r="R258" s="81"/>
      <c r="S258" s="81"/>
      <c r="T258" s="81">
        <f>S259*I258</f>
        <v>276</v>
      </c>
      <c r="U258" s="81"/>
      <c r="V258" s="81"/>
      <c r="W258" s="82"/>
      <c r="X258" s="82">
        <v>2</v>
      </c>
      <c r="Y258" s="82">
        <v>2</v>
      </c>
      <c r="Z258" s="82"/>
      <c r="AA258" s="131"/>
      <c r="AB258" s="81"/>
    </row>
    <row r="259" spans="1:28" ht="14.25" customHeight="1" x14ac:dyDescent="0.45">
      <c r="A259" s="45"/>
      <c r="B259" s="45"/>
      <c r="C259" s="45"/>
      <c r="D259" s="46"/>
      <c r="E259" s="36"/>
      <c r="F259" s="36"/>
      <c r="G259" s="36"/>
      <c r="H259" s="36"/>
      <c r="I259" s="38"/>
      <c r="J259" s="38"/>
      <c r="K259" s="69"/>
      <c r="L259" s="38"/>
      <c r="M259" s="38"/>
      <c r="N259" s="38"/>
      <c r="O259" s="38">
        <f>M258*J258</f>
        <v>796</v>
      </c>
      <c r="P259" s="68">
        <f>SUM(W259:AB259)</f>
        <v>0</v>
      </c>
      <c r="Q259" s="38"/>
      <c r="R259" s="38">
        <f>P259*J258</f>
        <v>0</v>
      </c>
      <c r="S259" s="38">
        <f>M258-P259</f>
        <v>4</v>
      </c>
      <c r="T259" s="38"/>
      <c r="U259" s="38">
        <f>S259*J258</f>
        <v>796</v>
      </c>
      <c r="V259" s="38"/>
      <c r="W259" s="41"/>
      <c r="X259" s="47">
        <v>0</v>
      </c>
      <c r="Y259" s="47">
        <v>0</v>
      </c>
      <c r="Z259" s="41"/>
      <c r="AA259" s="19"/>
      <c r="AB259" s="38"/>
    </row>
    <row r="260" spans="1:28" ht="14.25" customHeight="1" x14ac:dyDescent="0.45">
      <c r="A260" s="45"/>
      <c r="B260" s="45"/>
      <c r="C260" s="45"/>
      <c r="D260" s="36"/>
      <c r="E260" s="36"/>
      <c r="F260" s="36"/>
      <c r="G260" s="36"/>
      <c r="H260" s="36"/>
      <c r="I260" s="38"/>
      <c r="J260" s="38"/>
      <c r="K260" s="69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41"/>
      <c r="X260" s="207" t="s">
        <v>1155</v>
      </c>
      <c r="Y260" s="41"/>
      <c r="Z260" s="41"/>
      <c r="AA260" s="19"/>
      <c r="AB260" s="38"/>
    </row>
    <row r="261" spans="1:28" ht="34.9" customHeight="1" x14ac:dyDescent="0.45">
      <c r="A261" s="197" t="s">
        <v>935</v>
      </c>
      <c r="B261" s="197" t="s">
        <v>10</v>
      </c>
      <c r="C261" s="205">
        <v>45503</v>
      </c>
      <c r="D261" s="105" t="s">
        <v>1156</v>
      </c>
      <c r="E261" s="77" t="s">
        <v>180</v>
      </c>
      <c r="F261" s="77" t="s">
        <v>1159</v>
      </c>
      <c r="G261" s="77"/>
      <c r="H261" s="77" t="s">
        <v>1157</v>
      </c>
      <c r="I261" s="81">
        <v>79</v>
      </c>
      <c r="J261" s="575">
        <v>239</v>
      </c>
      <c r="K261" s="200"/>
      <c r="L261" s="81"/>
      <c r="M261" s="81">
        <f>SUM(W261:AB261)</f>
        <v>1</v>
      </c>
      <c r="N261" s="81">
        <f>M261*I261</f>
        <v>79</v>
      </c>
      <c r="O261" s="81"/>
      <c r="P261" s="81"/>
      <c r="Q261" s="81">
        <f>P262*I261</f>
        <v>0</v>
      </c>
      <c r="R261" s="81"/>
      <c r="S261" s="81"/>
      <c r="T261" s="81">
        <f>S262*I261</f>
        <v>79</v>
      </c>
      <c r="U261" s="81"/>
      <c r="V261" s="81"/>
      <c r="W261" s="82"/>
      <c r="X261" s="82"/>
      <c r="Y261" s="82">
        <v>1</v>
      </c>
      <c r="Z261" s="82"/>
      <c r="AA261" s="131"/>
      <c r="AB261" s="81"/>
    </row>
    <row r="262" spans="1:28" ht="14.25" customHeight="1" x14ac:dyDescent="0.45">
      <c r="A262" s="45"/>
      <c r="B262" s="45"/>
      <c r="C262" s="45"/>
      <c r="D262" s="46"/>
      <c r="E262" s="36"/>
      <c r="F262" s="36"/>
      <c r="G262" s="36"/>
      <c r="H262" s="36"/>
      <c r="I262" s="38"/>
      <c r="J262" s="38"/>
      <c r="K262" s="69"/>
      <c r="L262" s="38"/>
      <c r="M262" s="38"/>
      <c r="N262" s="38"/>
      <c r="O262" s="38">
        <f>M261*J261</f>
        <v>239</v>
      </c>
      <c r="P262" s="489">
        <f>SUM(W262:AB262)</f>
        <v>0</v>
      </c>
      <c r="Q262" s="38"/>
      <c r="R262" s="38">
        <f>P262*J261</f>
        <v>0</v>
      </c>
      <c r="S262" s="38">
        <f>M261-P262</f>
        <v>1</v>
      </c>
      <c r="T262" s="38"/>
      <c r="U262" s="38">
        <f>S262*J261</f>
        <v>239</v>
      </c>
      <c r="V262" s="38"/>
      <c r="W262" s="41"/>
      <c r="X262" s="41"/>
      <c r="Y262" s="40">
        <v>0</v>
      </c>
      <c r="Z262" s="41"/>
      <c r="AA262" s="19"/>
      <c r="AB262" s="38"/>
    </row>
    <row r="263" spans="1:28" ht="14.25" customHeight="1" x14ac:dyDescent="0.45">
      <c r="A263" s="19"/>
      <c r="B263" s="45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38"/>
    </row>
    <row r="264" spans="1:28" ht="14.25" customHeight="1" x14ac:dyDescent="0.45">
      <c r="A264" s="197" t="s">
        <v>935</v>
      </c>
      <c r="B264" s="197" t="s">
        <v>10</v>
      </c>
      <c r="C264" s="205">
        <v>45503</v>
      </c>
      <c r="D264" s="77" t="s">
        <v>1158</v>
      </c>
      <c r="E264" s="77" t="s">
        <v>180</v>
      </c>
      <c r="F264" s="77" t="s">
        <v>1159</v>
      </c>
      <c r="G264" s="77" t="s">
        <v>1160</v>
      </c>
      <c r="H264" s="77" t="s">
        <v>1161</v>
      </c>
      <c r="I264" s="81">
        <v>68</v>
      </c>
      <c r="J264" s="81">
        <v>199</v>
      </c>
      <c r="K264" s="200"/>
      <c r="L264" s="81"/>
      <c r="M264" s="81">
        <f>SUM(W264:AB264)</f>
        <v>4</v>
      </c>
      <c r="N264" s="81">
        <f>M264*I264</f>
        <v>272</v>
      </c>
      <c r="O264" s="81"/>
      <c r="P264" s="81"/>
      <c r="Q264" s="81">
        <f>P265*I264</f>
        <v>0</v>
      </c>
      <c r="R264" s="81"/>
      <c r="S264" s="81"/>
      <c r="T264" s="81">
        <f>S265*I264</f>
        <v>272</v>
      </c>
      <c r="U264" s="81"/>
      <c r="V264" s="81"/>
      <c r="W264" s="82">
        <v>1</v>
      </c>
      <c r="X264" s="82">
        <v>1</v>
      </c>
      <c r="Y264" s="82">
        <v>1</v>
      </c>
      <c r="Z264" s="82">
        <v>1</v>
      </c>
      <c r="AA264" s="131"/>
      <c r="AB264" s="81"/>
    </row>
    <row r="265" spans="1:28" ht="14.25" customHeight="1" x14ac:dyDescent="0.45">
      <c r="A265" s="45"/>
      <c r="B265" s="45"/>
      <c r="C265" s="45"/>
      <c r="D265" s="46"/>
      <c r="E265" s="36"/>
      <c r="F265" s="36"/>
      <c r="G265" s="36"/>
      <c r="H265" s="36"/>
      <c r="I265" s="38"/>
      <c r="J265" s="38"/>
      <c r="K265" s="69"/>
      <c r="L265" s="38"/>
      <c r="M265" s="38"/>
      <c r="N265" s="38"/>
      <c r="O265" s="38">
        <f>M264*J264</f>
        <v>796</v>
      </c>
      <c r="P265" s="68">
        <f>SUM(W265:AB265)</f>
        <v>0</v>
      </c>
      <c r="Q265" s="38"/>
      <c r="R265" s="38">
        <f>P265*J264</f>
        <v>0</v>
      </c>
      <c r="S265" s="38">
        <f>M264-P265</f>
        <v>4</v>
      </c>
      <c r="T265" s="38"/>
      <c r="U265" s="38">
        <f>S265*J264</f>
        <v>796</v>
      </c>
      <c r="V265" s="38"/>
      <c r="W265" s="47">
        <v>0</v>
      </c>
      <c r="X265" s="47">
        <v>0</v>
      </c>
      <c r="Y265" s="47">
        <v>0</v>
      </c>
      <c r="Z265" s="47">
        <v>0</v>
      </c>
      <c r="AA265" s="19"/>
      <c r="AB265" s="38"/>
    </row>
    <row r="266" spans="1:28" ht="14.25" customHeight="1" x14ac:dyDescent="0.45">
      <c r="A266" s="45"/>
      <c r="B266" s="45"/>
      <c r="C266" s="45"/>
      <c r="D266" s="36"/>
      <c r="E266" s="36"/>
      <c r="F266" s="36"/>
      <c r="G266" s="36"/>
      <c r="H266" s="36"/>
      <c r="I266" s="38"/>
      <c r="J266" s="38"/>
      <c r="K266" s="69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41"/>
      <c r="X266" s="41"/>
      <c r="Y266" s="41"/>
      <c r="Z266" s="576"/>
      <c r="AA266" s="19"/>
      <c r="AB266" s="38"/>
    </row>
    <row r="267" spans="1:28" ht="14.25" customHeight="1" x14ac:dyDescent="0.45">
      <c r="A267" s="197" t="s">
        <v>935</v>
      </c>
      <c r="B267" s="197" t="s">
        <v>10</v>
      </c>
      <c r="C267" s="205">
        <v>45538</v>
      </c>
      <c r="D267" s="77" t="s">
        <v>1162</v>
      </c>
      <c r="E267" s="77" t="s">
        <v>278</v>
      </c>
      <c r="F267" s="77" t="s">
        <v>1163</v>
      </c>
      <c r="G267" s="77" t="s">
        <v>186</v>
      </c>
      <c r="H267" s="77"/>
      <c r="I267" s="81">
        <v>69</v>
      </c>
      <c r="J267" s="81">
        <v>189</v>
      </c>
      <c r="K267" s="200"/>
      <c r="L267" s="81"/>
      <c r="M267" s="81">
        <f>SUM(W267:AB267)</f>
        <v>4</v>
      </c>
      <c r="N267" s="81">
        <f>M267*I267</f>
        <v>276</v>
      </c>
      <c r="O267" s="81"/>
      <c r="P267" s="81"/>
      <c r="Q267" s="81">
        <f>P268*I267</f>
        <v>0</v>
      </c>
      <c r="R267" s="81"/>
      <c r="S267" s="81"/>
      <c r="T267" s="81">
        <f>S268*I267</f>
        <v>276</v>
      </c>
      <c r="U267" s="81"/>
      <c r="V267" s="81"/>
      <c r="W267" s="82"/>
      <c r="X267" s="82">
        <v>2</v>
      </c>
      <c r="Y267" s="82">
        <v>2</v>
      </c>
      <c r="Z267" s="82"/>
      <c r="AA267" s="131"/>
      <c r="AB267" s="81"/>
    </row>
    <row r="268" spans="1:28" ht="14.25" customHeight="1" x14ac:dyDescent="0.45">
      <c r="A268" s="45"/>
      <c r="B268" s="45"/>
      <c r="C268" s="45"/>
      <c r="D268" s="46"/>
      <c r="E268" s="36"/>
      <c r="F268" s="36"/>
      <c r="G268" s="36"/>
      <c r="H268" s="36"/>
      <c r="I268" s="38"/>
      <c r="J268" s="38"/>
      <c r="K268" s="69"/>
      <c r="L268" s="38"/>
      <c r="M268" s="38"/>
      <c r="N268" s="38"/>
      <c r="O268" s="38">
        <f>M267*J267</f>
        <v>756</v>
      </c>
      <c r="P268" s="42">
        <f>SUM(W268:AB268)</f>
        <v>0</v>
      </c>
      <c r="Q268" s="38"/>
      <c r="R268" s="38">
        <f>P268*J267</f>
        <v>0</v>
      </c>
      <c r="S268" s="38">
        <f>M267-P268</f>
        <v>4</v>
      </c>
      <c r="T268" s="38"/>
      <c r="U268" s="38">
        <f>S268*J267</f>
        <v>756</v>
      </c>
      <c r="V268" s="38"/>
      <c r="W268" s="41"/>
      <c r="X268" s="40">
        <v>0</v>
      </c>
      <c r="Y268" s="40">
        <v>0</v>
      </c>
      <c r="Z268" s="846"/>
      <c r="AA268" s="19"/>
      <c r="AB268" s="38"/>
    </row>
    <row r="269" spans="1:28" ht="14.25" customHeight="1" x14ac:dyDescent="0.45">
      <c r="A269" s="45"/>
      <c r="B269" s="45"/>
      <c r="C269" s="45"/>
      <c r="D269" s="36"/>
      <c r="E269" s="36"/>
      <c r="F269" s="36"/>
      <c r="G269" s="36"/>
      <c r="H269" s="36"/>
      <c r="I269" s="38"/>
      <c r="J269" s="38"/>
      <c r="K269" s="69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41"/>
      <c r="X269" s="207" t="s">
        <v>1155</v>
      </c>
      <c r="Y269" s="207" t="s">
        <v>1155</v>
      </c>
      <c r="Z269" s="41"/>
      <c r="AA269" s="19"/>
      <c r="AB269" s="38"/>
    </row>
    <row r="270" spans="1:28" ht="28.5" customHeight="1" x14ac:dyDescent="0.45">
      <c r="A270" s="197" t="s">
        <v>935</v>
      </c>
      <c r="B270" s="197" t="s">
        <v>10</v>
      </c>
      <c r="C270" s="205">
        <v>45503</v>
      </c>
      <c r="D270" s="77" t="s">
        <v>1164</v>
      </c>
      <c r="E270" s="77" t="s">
        <v>1165</v>
      </c>
      <c r="F270" s="81" t="s">
        <v>1166</v>
      </c>
      <c r="G270" s="77" t="s">
        <v>1167</v>
      </c>
      <c r="H270" s="77" t="s">
        <v>1168</v>
      </c>
      <c r="I270" s="81">
        <v>42</v>
      </c>
      <c r="J270" s="81">
        <v>119</v>
      </c>
      <c r="K270" s="200"/>
      <c r="L270" s="81"/>
      <c r="M270" s="81">
        <f>SUM(W270:AB270)</f>
        <v>4</v>
      </c>
      <c r="N270" s="81">
        <f>M270*I270</f>
        <v>168</v>
      </c>
      <c r="O270" s="81"/>
      <c r="P270" s="81"/>
      <c r="Q270" s="81">
        <f>P271*I270</f>
        <v>0</v>
      </c>
      <c r="R270" s="81"/>
      <c r="S270" s="81"/>
      <c r="T270" s="81">
        <f>S271*I270</f>
        <v>168</v>
      </c>
      <c r="U270" s="81"/>
      <c r="V270" s="81"/>
      <c r="W270" s="82"/>
      <c r="X270" s="82"/>
      <c r="Y270" s="82"/>
      <c r="Z270" s="82"/>
      <c r="AA270" s="131"/>
      <c r="AB270" s="81">
        <v>4</v>
      </c>
    </row>
    <row r="271" spans="1:28" ht="14.25" customHeight="1" x14ac:dyDescent="0.45">
      <c r="A271" s="45"/>
      <c r="B271" s="45"/>
      <c r="C271" s="45"/>
      <c r="D271" s="485"/>
      <c r="E271" s="36"/>
      <c r="F271" s="36"/>
      <c r="G271" s="36"/>
      <c r="H271" s="36"/>
      <c r="I271" s="38"/>
      <c r="J271" s="38"/>
      <c r="K271" s="69"/>
      <c r="L271" s="38"/>
      <c r="M271" s="38"/>
      <c r="N271" s="38"/>
      <c r="O271" s="38">
        <f>M270*J270</f>
        <v>476</v>
      </c>
      <c r="P271" s="68">
        <f>SUM(W271:AB271)</f>
        <v>0</v>
      </c>
      <c r="Q271" s="38"/>
      <c r="R271" s="38">
        <f>P271*J270</f>
        <v>0</v>
      </c>
      <c r="S271" s="38">
        <f>M270-P271</f>
        <v>4</v>
      </c>
      <c r="T271" s="38"/>
      <c r="U271" s="38">
        <f>S271*J270</f>
        <v>476</v>
      </c>
      <c r="V271" s="38"/>
      <c r="W271" s="41"/>
      <c r="X271" s="41"/>
      <c r="Y271" s="41"/>
      <c r="Z271" s="41"/>
      <c r="AA271" s="19"/>
      <c r="AB271" s="68">
        <v>0</v>
      </c>
    </row>
    <row r="272" spans="1:28" ht="14.25" customHeight="1" x14ac:dyDescent="0.45">
      <c r="A272" s="45"/>
      <c r="B272" s="45"/>
      <c r="C272" s="45"/>
      <c r="D272" s="36"/>
      <c r="E272" s="36"/>
      <c r="F272" s="36"/>
      <c r="G272" s="36"/>
      <c r="H272" s="36"/>
      <c r="I272" s="38"/>
      <c r="J272" s="38"/>
      <c r="K272" s="69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41"/>
      <c r="X272" s="41"/>
      <c r="Y272" s="41"/>
      <c r="Z272" s="41"/>
      <c r="AA272" s="19"/>
      <c r="AB272" s="845"/>
    </row>
    <row r="273" spans="1:28" ht="14.25" customHeight="1" x14ac:dyDescent="0.45">
      <c r="A273" s="197" t="s">
        <v>935</v>
      </c>
      <c r="B273" s="197" t="s">
        <v>10</v>
      </c>
      <c r="C273" s="205">
        <v>45503</v>
      </c>
      <c r="D273" s="105" t="s">
        <v>1169</v>
      </c>
      <c r="E273" s="77" t="s">
        <v>205</v>
      </c>
      <c r="F273" s="81" t="s">
        <v>1166</v>
      </c>
      <c r="G273" s="77" t="s">
        <v>1167</v>
      </c>
      <c r="H273" s="77" t="s">
        <v>1170</v>
      </c>
      <c r="I273" s="81">
        <v>66</v>
      </c>
      <c r="J273" s="81">
        <v>189</v>
      </c>
      <c r="K273" s="200"/>
      <c r="L273" s="81"/>
      <c r="M273" s="81">
        <f>SUM(W273:AB273)</f>
        <v>3</v>
      </c>
      <c r="N273" s="81">
        <f>M273*I273</f>
        <v>198</v>
      </c>
      <c r="O273" s="81"/>
      <c r="P273" s="81"/>
      <c r="Q273" s="81">
        <f>P274*I273</f>
        <v>0</v>
      </c>
      <c r="R273" s="81"/>
      <c r="S273" s="81"/>
      <c r="T273" s="81">
        <f>S274*I273</f>
        <v>198</v>
      </c>
      <c r="U273" s="81"/>
      <c r="V273" s="81"/>
      <c r="W273" s="82">
        <v>1</v>
      </c>
      <c r="X273" s="82">
        <v>1</v>
      </c>
      <c r="Y273" s="82">
        <v>1</v>
      </c>
      <c r="Z273" s="82"/>
      <c r="AA273" s="131"/>
      <c r="AB273" s="81"/>
    </row>
    <row r="274" spans="1:28" ht="14.25" customHeight="1" x14ac:dyDescent="0.45">
      <c r="A274" s="45"/>
      <c r="B274" s="45"/>
      <c r="C274" s="45"/>
      <c r="D274" s="46"/>
      <c r="E274" s="36"/>
      <c r="F274" s="36"/>
      <c r="G274" s="36"/>
      <c r="H274" s="36"/>
      <c r="I274" s="38"/>
      <c r="J274" s="38"/>
      <c r="K274" s="69"/>
      <c r="L274" s="38"/>
      <c r="M274" s="38"/>
      <c r="N274" s="38"/>
      <c r="O274" s="38">
        <f>M273*J273</f>
        <v>567</v>
      </c>
      <c r="P274" s="68">
        <f>SUM(W274:AB274)</f>
        <v>0</v>
      </c>
      <c r="Q274" s="38"/>
      <c r="R274" s="38">
        <f>P274*J273</f>
        <v>0</v>
      </c>
      <c r="S274" s="38">
        <f>M273-P274</f>
        <v>3</v>
      </c>
      <c r="T274" s="38"/>
      <c r="U274" s="38">
        <f>S274*J273</f>
        <v>567</v>
      </c>
      <c r="V274" s="38"/>
      <c r="W274" s="47">
        <v>0</v>
      </c>
      <c r="X274" s="47">
        <v>0</v>
      </c>
      <c r="Y274" s="47">
        <v>0</v>
      </c>
      <c r="Z274" s="41"/>
      <c r="AA274" s="19"/>
      <c r="AB274" s="38"/>
    </row>
    <row r="275" spans="1:28" ht="14.25" customHeight="1" x14ac:dyDescent="0.45">
      <c r="A275" s="45"/>
      <c r="B275" s="45"/>
      <c r="C275" s="45"/>
      <c r="D275" s="36"/>
      <c r="E275" s="36"/>
      <c r="F275" s="36"/>
      <c r="G275" s="36"/>
      <c r="H275" s="36"/>
      <c r="I275" s="38"/>
      <c r="J275" s="38"/>
      <c r="K275" s="69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41"/>
      <c r="X275" s="41"/>
      <c r="Y275" s="41"/>
      <c r="Z275" s="41"/>
      <c r="AA275" s="19"/>
      <c r="AB275" s="38"/>
    </row>
    <row r="276" spans="1:28" ht="14.25" customHeight="1" x14ac:dyDescent="0.45">
      <c r="A276" s="197" t="s">
        <v>935</v>
      </c>
      <c r="B276" s="197" t="s">
        <v>10</v>
      </c>
      <c r="C276" s="205">
        <v>45503</v>
      </c>
      <c r="D276" s="105" t="s">
        <v>1171</v>
      </c>
      <c r="E276" s="77" t="s">
        <v>380</v>
      </c>
      <c r="F276" s="77" t="s">
        <v>712</v>
      </c>
      <c r="G276" s="77" t="s">
        <v>1172</v>
      </c>
      <c r="H276" s="77" t="s">
        <v>1173</v>
      </c>
      <c r="I276" s="81">
        <v>70</v>
      </c>
      <c r="J276" s="81">
        <v>199</v>
      </c>
      <c r="K276" s="200"/>
      <c r="L276" s="81"/>
      <c r="M276" s="81">
        <f>SUM(W276:AB276)</f>
        <v>4</v>
      </c>
      <c r="N276" s="81">
        <f>M276*I276</f>
        <v>280</v>
      </c>
      <c r="O276" s="81"/>
      <c r="P276" s="81"/>
      <c r="Q276" s="81">
        <f>P277*I276</f>
        <v>0</v>
      </c>
      <c r="R276" s="81"/>
      <c r="S276" s="81"/>
      <c r="T276" s="81">
        <f>S277*I276</f>
        <v>280</v>
      </c>
      <c r="U276" s="81"/>
      <c r="V276" s="81"/>
      <c r="W276" s="82">
        <v>1</v>
      </c>
      <c r="X276" s="82">
        <v>1</v>
      </c>
      <c r="Y276" s="82">
        <v>1</v>
      </c>
      <c r="Z276" s="82">
        <v>1</v>
      </c>
      <c r="AA276" s="131"/>
      <c r="AB276" s="81"/>
    </row>
    <row r="277" spans="1:28" ht="14.25" customHeight="1" x14ac:dyDescent="0.45">
      <c r="A277" s="45"/>
      <c r="B277" s="45"/>
      <c r="C277" s="45"/>
      <c r="D277" s="46"/>
      <c r="E277" s="36"/>
      <c r="F277" s="36"/>
      <c r="G277" s="36"/>
      <c r="H277" s="36"/>
      <c r="I277" s="38"/>
      <c r="J277" s="38"/>
      <c r="K277" s="69"/>
      <c r="L277" s="38"/>
      <c r="M277" s="38"/>
      <c r="N277" s="38"/>
      <c r="O277" s="38">
        <f>M276*J276</f>
        <v>796</v>
      </c>
      <c r="P277" s="42">
        <f>SUM(W277:AB277)</f>
        <v>0</v>
      </c>
      <c r="Q277" s="38"/>
      <c r="R277" s="38">
        <f>P277*J276</f>
        <v>0</v>
      </c>
      <c r="S277" s="38">
        <f>M276-P277</f>
        <v>4</v>
      </c>
      <c r="T277" s="38"/>
      <c r="U277" s="38">
        <f>S277*J276</f>
        <v>796</v>
      </c>
      <c r="V277" s="38"/>
      <c r="W277" s="40">
        <v>0</v>
      </c>
      <c r="X277" s="40">
        <v>0</v>
      </c>
      <c r="Y277" s="40">
        <v>0</v>
      </c>
      <c r="Z277" s="40">
        <v>0</v>
      </c>
      <c r="AA277" s="19"/>
      <c r="AB277" s="38"/>
    </row>
    <row r="278" spans="1:28" ht="14.25" customHeight="1" x14ac:dyDescent="0.45">
      <c r="A278" s="45"/>
      <c r="B278" s="45"/>
      <c r="C278" s="45"/>
      <c r="D278" s="36"/>
      <c r="E278" s="36"/>
      <c r="F278" s="36"/>
      <c r="G278" s="36"/>
      <c r="H278" s="36"/>
      <c r="I278" s="38"/>
      <c r="J278" s="38"/>
      <c r="K278" s="69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41"/>
      <c r="X278" s="41"/>
      <c r="Y278" s="41"/>
      <c r="Z278" s="846"/>
      <c r="AA278" s="19"/>
      <c r="AB278" s="38"/>
    </row>
    <row r="279" spans="1:28" ht="14.25" customHeight="1" x14ac:dyDescent="0.45">
      <c r="A279" s="197" t="s">
        <v>935</v>
      </c>
      <c r="B279" s="197" t="s">
        <v>10</v>
      </c>
      <c r="C279" s="205">
        <v>45503</v>
      </c>
      <c r="D279" s="105" t="s">
        <v>1174</v>
      </c>
      <c r="E279" s="77" t="s">
        <v>1146</v>
      </c>
      <c r="F279" s="77" t="s">
        <v>1175</v>
      </c>
      <c r="G279" s="77" t="s">
        <v>1176</v>
      </c>
      <c r="H279" s="77" t="s">
        <v>1146</v>
      </c>
      <c r="I279" s="81">
        <v>55</v>
      </c>
      <c r="J279" s="81">
        <v>165</v>
      </c>
      <c r="K279" s="200"/>
      <c r="L279" s="81"/>
      <c r="M279" s="81">
        <f>SUM(W279:AB279)</f>
        <v>3</v>
      </c>
      <c r="N279" s="81">
        <f>M279*I279</f>
        <v>165</v>
      </c>
      <c r="O279" s="81"/>
      <c r="P279" s="81"/>
      <c r="Q279" s="81">
        <f>P280*I279</f>
        <v>110</v>
      </c>
      <c r="R279" s="81"/>
      <c r="S279" s="81"/>
      <c r="T279" s="81">
        <f>S280*I279</f>
        <v>55</v>
      </c>
      <c r="U279" s="81"/>
      <c r="V279" s="81"/>
      <c r="W279" s="82"/>
      <c r="X279" s="82"/>
      <c r="Y279" s="82">
        <v>1</v>
      </c>
      <c r="Z279" s="82">
        <v>2</v>
      </c>
      <c r="AA279" s="131"/>
      <c r="AB279" s="81"/>
    </row>
    <row r="280" spans="1:28" ht="14.25" customHeight="1" x14ac:dyDescent="0.45">
      <c r="A280" s="45"/>
      <c r="B280" s="45"/>
      <c r="C280" s="45"/>
      <c r="D280" s="844"/>
      <c r="E280" s="36"/>
      <c r="F280" s="36"/>
      <c r="G280" s="36"/>
      <c r="H280" s="36"/>
      <c r="I280" s="38"/>
      <c r="J280" s="38"/>
      <c r="K280" s="69"/>
      <c r="L280" s="38"/>
      <c r="M280" s="38"/>
      <c r="N280" s="38"/>
      <c r="O280" s="38">
        <f>M279*J279</f>
        <v>495</v>
      </c>
      <c r="P280" s="670">
        <f>SUM(W280:AB280)</f>
        <v>2</v>
      </c>
      <c r="Q280" s="38"/>
      <c r="R280" s="38">
        <f>P280*J279</f>
        <v>330</v>
      </c>
      <c r="S280" s="38">
        <f>M279-P280</f>
        <v>1</v>
      </c>
      <c r="T280" s="38"/>
      <c r="U280" s="38">
        <f>S280*J279</f>
        <v>165</v>
      </c>
      <c r="V280" s="38"/>
      <c r="W280" s="41"/>
      <c r="X280" s="41"/>
      <c r="Y280" s="47">
        <v>0</v>
      </c>
      <c r="Z280" s="665">
        <v>2</v>
      </c>
      <c r="AA280" s="19"/>
      <c r="AB280" s="38"/>
    </row>
    <row r="281" spans="1:28" ht="14.25" customHeight="1" x14ac:dyDescent="0.45">
      <c r="A281" s="45"/>
      <c r="B281" s="45"/>
      <c r="C281" s="45"/>
      <c r="D281" s="36"/>
      <c r="E281" s="36"/>
      <c r="F281" s="36"/>
      <c r="G281" s="36"/>
      <c r="H281" s="36"/>
      <c r="I281" s="38"/>
      <c r="J281" s="38"/>
      <c r="K281" s="69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41"/>
      <c r="X281" s="41"/>
      <c r="Y281" s="846"/>
      <c r="Z281" s="41"/>
      <c r="AA281" s="19"/>
      <c r="AB281" s="38"/>
    </row>
    <row r="282" spans="1:28" ht="14.25" customHeight="1" x14ac:dyDescent="0.45">
      <c r="A282" s="197" t="s">
        <v>935</v>
      </c>
      <c r="B282" s="197" t="s">
        <v>10</v>
      </c>
      <c r="C282" s="205">
        <v>45503</v>
      </c>
      <c r="D282" s="105" t="s">
        <v>1177</v>
      </c>
      <c r="E282" s="77" t="s">
        <v>399</v>
      </c>
      <c r="F282" s="77" t="s">
        <v>1178</v>
      </c>
      <c r="G282" s="77" t="s">
        <v>1176</v>
      </c>
      <c r="H282" s="77" t="s">
        <v>1179</v>
      </c>
      <c r="I282" s="81">
        <v>65</v>
      </c>
      <c r="J282" s="81">
        <v>195</v>
      </c>
      <c r="K282" s="200"/>
      <c r="L282" s="81"/>
      <c r="M282" s="81">
        <f>SUM(W282:AB282)</f>
        <v>3</v>
      </c>
      <c r="N282" s="81">
        <f>M282*I282</f>
        <v>195</v>
      </c>
      <c r="O282" s="81"/>
      <c r="P282" s="81"/>
      <c r="Q282" s="81">
        <f>P283*I282</f>
        <v>65</v>
      </c>
      <c r="R282" s="81"/>
      <c r="S282" s="81"/>
      <c r="T282" s="81">
        <f>S283*I282</f>
        <v>130</v>
      </c>
      <c r="U282" s="81"/>
      <c r="V282" s="81"/>
      <c r="W282" s="82"/>
      <c r="X282" s="82"/>
      <c r="Y282" s="82"/>
      <c r="Z282" s="82"/>
      <c r="AA282" s="131"/>
      <c r="AB282" s="81">
        <v>3</v>
      </c>
    </row>
    <row r="283" spans="1:28" ht="14.25" customHeight="1" x14ac:dyDescent="0.45">
      <c r="A283" s="19"/>
      <c r="B283" s="19"/>
      <c r="C283" s="19"/>
      <c r="D283" s="883"/>
      <c r="E283" s="19"/>
      <c r="F283" s="19"/>
      <c r="G283" s="19"/>
      <c r="H283" s="19"/>
      <c r="I283" s="38"/>
      <c r="J283" s="38"/>
      <c r="K283" s="69"/>
      <c r="L283" s="38"/>
      <c r="M283" s="38"/>
      <c r="N283" s="38"/>
      <c r="O283" s="38">
        <f>M282*J282</f>
        <v>585</v>
      </c>
      <c r="P283" s="670">
        <f>SUM(W283:AB283)</f>
        <v>1</v>
      </c>
      <c r="Q283" s="38"/>
      <c r="R283" s="38">
        <f>P283*J282</f>
        <v>195</v>
      </c>
      <c r="S283" s="38">
        <f>M282-P283</f>
        <v>2</v>
      </c>
      <c r="T283" s="38"/>
      <c r="U283" s="38">
        <f>S283*J282</f>
        <v>390</v>
      </c>
      <c r="V283" s="38"/>
      <c r="W283" s="41"/>
      <c r="X283" s="41"/>
      <c r="Y283" s="41"/>
      <c r="Z283" s="19"/>
      <c r="AA283" s="19"/>
      <c r="AB283" s="670">
        <v>1</v>
      </c>
    </row>
    <row r="284" spans="1:28" ht="14.25" customHeight="1" x14ac:dyDescent="0.45">
      <c r="A284" s="19"/>
      <c r="B284" s="19"/>
      <c r="C284" s="19"/>
      <c r="D284" s="19"/>
      <c r="E284" s="19"/>
      <c r="F284" s="19"/>
      <c r="G284" s="19"/>
      <c r="H284" s="19"/>
      <c r="I284" s="38"/>
      <c r="J284" s="38"/>
      <c r="K284" s="69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41"/>
      <c r="X284" s="41"/>
      <c r="Y284" s="41"/>
      <c r="Z284" s="19"/>
      <c r="AA284" s="19"/>
      <c r="AB284" s="845"/>
    </row>
    <row r="285" spans="1:28" ht="14.25" customHeight="1" x14ac:dyDescent="0.45">
      <c r="A285" s="19"/>
      <c r="B285" s="19"/>
      <c r="C285" s="19"/>
      <c r="D285" s="19"/>
      <c r="E285" s="19"/>
      <c r="F285" s="19"/>
      <c r="G285" s="19"/>
      <c r="H285" s="19"/>
      <c r="I285" s="93"/>
      <c r="J285" s="93"/>
      <c r="K285" s="93"/>
      <c r="L285" s="93"/>
      <c r="M285" s="93">
        <f t="shared" ref="M285:V285" si="10">SUM(M222:M284)</f>
        <v>72</v>
      </c>
      <c r="N285" s="93">
        <f t="shared" si="10"/>
        <v>5711</v>
      </c>
      <c r="O285" s="93">
        <f t="shared" si="10"/>
        <v>16411</v>
      </c>
      <c r="P285" s="710">
        <f t="shared" si="10"/>
        <v>5</v>
      </c>
      <c r="Q285" s="710">
        <f t="shared" si="10"/>
        <v>353</v>
      </c>
      <c r="R285" s="93">
        <f t="shared" si="10"/>
        <v>1043</v>
      </c>
      <c r="S285" s="93">
        <f t="shared" si="10"/>
        <v>67</v>
      </c>
      <c r="T285" s="93">
        <f t="shared" si="10"/>
        <v>5358</v>
      </c>
      <c r="U285" s="93">
        <f t="shared" si="10"/>
        <v>15368</v>
      </c>
      <c r="V285" s="93">
        <f t="shared" si="10"/>
        <v>0</v>
      </c>
      <c r="W285" s="93"/>
      <c r="X285" s="93"/>
      <c r="Y285" s="93"/>
      <c r="Z285" s="19"/>
      <c r="AA285" s="19"/>
      <c r="AB285" s="38"/>
    </row>
    <row r="286" spans="1:28" ht="14.25" customHeight="1" x14ac:dyDescent="0.45">
      <c r="I286" s="9"/>
      <c r="J286" s="9"/>
      <c r="K286" s="9"/>
      <c r="L286" s="9"/>
      <c r="M286" s="9"/>
      <c r="N286" s="169">
        <f t="shared" ref="N286:O286" si="11">Q285+T285</f>
        <v>5711</v>
      </c>
      <c r="O286" s="169">
        <f t="shared" si="11"/>
        <v>16411</v>
      </c>
      <c r="P286" s="2"/>
      <c r="Q286" s="2"/>
      <c r="R286" s="2"/>
      <c r="S286" s="2"/>
      <c r="T286" s="2"/>
      <c r="U286" s="2"/>
      <c r="V286" s="2"/>
      <c r="W286" s="9"/>
      <c r="X286" s="9"/>
      <c r="Y286" s="9"/>
    </row>
    <row r="287" spans="1:28" ht="14.25" customHeight="1" x14ac:dyDescent="0.45">
      <c r="I287" s="9">
        <f>O286/2.7</f>
        <v>6078.1481481481478</v>
      </c>
      <c r="J287" s="9"/>
      <c r="K287" s="9"/>
      <c r="L287" s="38" t="s">
        <v>324</v>
      </c>
      <c r="M287" s="9"/>
      <c r="N287" s="98">
        <f>N285/M285</f>
        <v>79.319444444444443</v>
      </c>
      <c r="O287" s="9"/>
      <c r="P287" s="9"/>
      <c r="Q287" s="97">
        <f>Q285/N285</f>
        <v>6.1810541061110141E-2</v>
      </c>
      <c r="R287" s="9"/>
      <c r="S287" s="9"/>
      <c r="T287" s="97">
        <f>T285/N285</f>
        <v>0.93818945893888983</v>
      </c>
      <c r="U287" s="9"/>
      <c r="V287" s="9"/>
      <c r="W287" s="9"/>
      <c r="X287" s="9"/>
      <c r="Y287" s="9"/>
    </row>
    <row r="288" spans="1:28" ht="14.25" customHeight="1" x14ac:dyDescent="0.45">
      <c r="I288" s="9"/>
      <c r="J288" s="9"/>
      <c r="K288" s="9"/>
      <c r="L288" s="38" t="s">
        <v>325</v>
      </c>
      <c r="M288" s="9"/>
      <c r="N288" s="9"/>
      <c r="O288" s="9"/>
      <c r="P288" s="9"/>
      <c r="Q288" s="9"/>
      <c r="R288" s="9"/>
      <c r="S288" s="9"/>
      <c r="T288" s="9"/>
      <c r="U288" s="98">
        <f>U285/T285</f>
        <v>2.8682344158268012</v>
      </c>
      <c r="V288" s="9"/>
      <c r="W288" s="9"/>
      <c r="X288" s="9"/>
      <c r="Y288" s="9"/>
    </row>
    <row r="289" spans="1:28" ht="14.25" customHeight="1" x14ac:dyDescent="0.45"/>
    <row r="290" spans="1:28" ht="14.25" customHeight="1" x14ac:dyDescent="0.45"/>
    <row r="291" spans="1:28" ht="14.25" customHeight="1" x14ac:dyDescent="0.45"/>
    <row r="292" spans="1:28" ht="27" customHeight="1" x14ac:dyDescent="0.45">
      <c r="A292" s="32" t="s">
        <v>117</v>
      </c>
      <c r="B292" s="208" t="s">
        <v>118</v>
      </c>
      <c r="C292" s="208" t="s">
        <v>1073</v>
      </c>
      <c r="D292" s="208" t="s">
        <v>120</v>
      </c>
      <c r="E292" s="208" t="s">
        <v>121</v>
      </c>
      <c r="F292" s="208" t="s">
        <v>122</v>
      </c>
      <c r="G292" s="208" t="s">
        <v>123</v>
      </c>
      <c r="H292" s="208" t="s">
        <v>124</v>
      </c>
      <c r="I292" s="208" t="s">
        <v>125</v>
      </c>
      <c r="J292" s="208" t="s">
        <v>126</v>
      </c>
      <c r="K292" s="208" t="s">
        <v>706</v>
      </c>
      <c r="L292" s="32" t="s">
        <v>127</v>
      </c>
      <c r="M292" s="33" t="s">
        <v>128</v>
      </c>
      <c r="N292" s="33" t="s">
        <v>129</v>
      </c>
      <c r="O292" s="33" t="s">
        <v>933</v>
      </c>
      <c r="P292" s="33" t="s">
        <v>131</v>
      </c>
      <c r="Q292" s="830" t="s">
        <v>132</v>
      </c>
      <c r="R292" s="828"/>
      <c r="S292" s="33" t="s">
        <v>133</v>
      </c>
      <c r="T292" s="830" t="s">
        <v>134</v>
      </c>
      <c r="U292" s="827"/>
      <c r="V292" s="828"/>
      <c r="W292" s="208" t="s">
        <v>593</v>
      </c>
      <c r="X292" s="208" t="s">
        <v>594</v>
      </c>
      <c r="Y292" s="208" t="s">
        <v>595</v>
      </c>
      <c r="Z292" s="208" t="s">
        <v>596</v>
      </c>
      <c r="AA292" s="208" t="s">
        <v>934</v>
      </c>
      <c r="AB292" s="208" t="s">
        <v>140</v>
      </c>
    </row>
    <row r="293" spans="1:28" ht="14.25" customHeight="1" x14ac:dyDescent="0.45">
      <c r="A293" s="209" t="s">
        <v>935</v>
      </c>
      <c r="B293" s="209" t="s">
        <v>11</v>
      </c>
      <c r="C293" s="210">
        <v>45713</v>
      </c>
      <c r="D293" s="211" t="s">
        <v>1180</v>
      </c>
      <c r="E293" s="211" t="s">
        <v>368</v>
      </c>
      <c r="F293" s="211" t="s">
        <v>304</v>
      </c>
      <c r="G293" s="211"/>
      <c r="H293" s="211"/>
      <c r="I293" s="212">
        <v>132</v>
      </c>
      <c r="J293" s="212">
        <v>369</v>
      </c>
      <c r="K293" s="213"/>
      <c r="L293" s="212"/>
      <c r="M293" s="212">
        <f>SUM(W293:AB293)</f>
        <v>3</v>
      </c>
      <c r="N293" s="212">
        <f>M293*I293</f>
        <v>396</v>
      </c>
      <c r="O293" s="212"/>
      <c r="P293" s="212"/>
      <c r="Q293" s="212">
        <f>P294*I293</f>
        <v>0</v>
      </c>
      <c r="R293" s="212"/>
      <c r="S293" s="212"/>
      <c r="T293" s="212">
        <f>S294*I293</f>
        <v>396</v>
      </c>
      <c r="U293" s="212"/>
      <c r="V293" s="212"/>
      <c r="W293" s="214"/>
      <c r="X293" s="214">
        <v>1</v>
      </c>
      <c r="Y293" s="214">
        <v>1</v>
      </c>
      <c r="Z293" s="214">
        <v>1</v>
      </c>
      <c r="AA293" s="214"/>
      <c r="AB293" s="212"/>
    </row>
    <row r="294" spans="1:28" ht="14.25" customHeight="1" x14ac:dyDescent="0.45">
      <c r="A294" s="45"/>
      <c r="B294" s="45"/>
      <c r="C294" s="45"/>
      <c r="D294" s="46"/>
      <c r="E294" s="36"/>
      <c r="F294" s="36"/>
      <c r="G294" s="36"/>
      <c r="H294" s="36"/>
      <c r="I294" s="38"/>
      <c r="J294" s="38"/>
      <c r="K294" s="69"/>
      <c r="L294" s="38"/>
      <c r="M294" s="38"/>
      <c r="N294" s="38"/>
      <c r="O294" s="38">
        <f>M293*J293</f>
        <v>1107</v>
      </c>
      <c r="P294" s="38">
        <f>SUM(W294:AB294)</f>
        <v>0</v>
      </c>
      <c r="Q294" s="38"/>
      <c r="R294" s="38">
        <f>P294*J293</f>
        <v>0</v>
      </c>
      <c r="S294" s="38">
        <f>M293-P294</f>
        <v>3</v>
      </c>
      <c r="T294" s="38"/>
      <c r="U294" s="38">
        <f>S294*J293</f>
        <v>1107</v>
      </c>
      <c r="V294" s="38"/>
      <c r="W294" s="41"/>
      <c r="X294" s="41">
        <v>0</v>
      </c>
      <c r="Y294" s="41">
        <v>0</v>
      </c>
      <c r="Z294" s="41">
        <v>0</v>
      </c>
      <c r="AA294" s="41"/>
      <c r="AB294" s="38"/>
    </row>
    <row r="295" spans="1:28" ht="14.25" customHeight="1" x14ac:dyDescent="0.45">
      <c r="A295" s="45"/>
      <c r="B295" s="45"/>
      <c r="C295" s="45"/>
      <c r="D295" s="36"/>
      <c r="E295" s="36"/>
      <c r="F295" s="36"/>
      <c r="G295" s="36"/>
      <c r="H295" s="36"/>
      <c r="I295" s="38"/>
      <c r="J295" s="38"/>
      <c r="K295" s="69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41"/>
      <c r="X295" s="41"/>
      <c r="Y295" s="41"/>
      <c r="Z295" s="41"/>
      <c r="AA295" s="41"/>
      <c r="AB295" s="38"/>
    </row>
    <row r="296" spans="1:28" ht="14.25" customHeight="1" x14ac:dyDescent="0.45">
      <c r="A296" s="209" t="s">
        <v>935</v>
      </c>
      <c r="B296" s="209" t="s">
        <v>11</v>
      </c>
      <c r="C296" s="210">
        <v>45713</v>
      </c>
      <c r="D296" s="105" t="s">
        <v>1181</v>
      </c>
      <c r="E296" s="211" t="s">
        <v>368</v>
      </c>
      <c r="F296" s="211" t="s">
        <v>1182</v>
      </c>
      <c r="G296" s="211" t="s">
        <v>424</v>
      </c>
      <c r="H296" s="211" t="s">
        <v>1183</v>
      </c>
      <c r="I296" s="212">
        <v>139</v>
      </c>
      <c r="J296" s="212">
        <v>389</v>
      </c>
      <c r="K296" s="213"/>
      <c r="L296" s="212"/>
      <c r="M296" s="212">
        <f>SUM(W296:AB296)</f>
        <v>4</v>
      </c>
      <c r="N296" s="212">
        <f>M296*I296</f>
        <v>556</v>
      </c>
      <c r="O296" s="212"/>
      <c r="P296" s="212"/>
      <c r="Q296" s="212">
        <f>P297*I296</f>
        <v>139</v>
      </c>
      <c r="R296" s="212"/>
      <c r="S296" s="212"/>
      <c r="T296" s="212">
        <f>S297*I296</f>
        <v>417</v>
      </c>
      <c r="U296" s="212"/>
      <c r="V296" s="212"/>
      <c r="W296" s="214"/>
      <c r="X296" s="214">
        <v>1</v>
      </c>
      <c r="Y296" s="214">
        <v>1</v>
      </c>
      <c r="Z296" s="214">
        <v>2</v>
      </c>
      <c r="AA296" s="214"/>
      <c r="AB296" s="212"/>
    </row>
    <row r="297" spans="1:28" ht="14.25" customHeight="1" x14ac:dyDescent="0.45">
      <c r="A297" s="45"/>
      <c r="B297" s="45"/>
      <c r="C297" s="45"/>
      <c r="D297" s="844"/>
      <c r="E297" s="36"/>
      <c r="F297" s="36"/>
      <c r="G297" s="36"/>
      <c r="H297" s="36"/>
      <c r="I297" s="38"/>
      <c r="J297" s="38"/>
      <c r="K297" s="69"/>
      <c r="L297" s="38"/>
      <c r="M297" s="38"/>
      <c r="N297" s="38"/>
      <c r="O297" s="38">
        <f>M296*J296</f>
        <v>1556</v>
      </c>
      <c r="P297" s="657">
        <f>SUM(W297:AB297)</f>
        <v>1</v>
      </c>
      <c r="Q297" s="38"/>
      <c r="R297" s="38">
        <f>P297*J296</f>
        <v>389</v>
      </c>
      <c r="S297" s="38">
        <f>M296-P297</f>
        <v>3</v>
      </c>
      <c r="T297" s="38"/>
      <c r="U297" s="38">
        <f>S297*J296</f>
        <v>1167</v>
      </c>
      <c r="V297" s="38"/>
      <c r="W297" s="41"/>
      <c r="X297" s="41">
        <v>0</v>
      </c>
      <c r="Y297" s="41">
        <v>0</v>
      </c>
      <c r="Z297" s="668">
        <v>1</v>
      </c>
      <c r="AA297" s="41"/>
      <c r="AB297" s="38"/>
    </row>
    <row r="298" spans="1:28" ht="14.25" customHeight="1" x14ac:dyDescent="0.45">
      <c r="A298" s="45"/>
      <c r="B298" s="45"/>
      <c r="C298" s="45"/>
      <c r="D298" s="36"/>
      <c r="E298" s="36"/>
      <c r="F298" s="36"/>
      <c r="G298" s="36"/>
      <c r="H298" s="36"/>
      <c r="I298" s="38"/>
      <c r="J298" s="38"/>
      <c r="K298" s="69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45"/>
      <c r="X298" s="41"/>
      <c r="Y298" s="41"/>
      <c r="Z298" s="41"/>
      <c r="AA298" s="41"/>
      <c r="AB298" s="38"/>
    </row>
    <row r="299" spans="1:28" ht="14.25" customHeight="1" x14ac:dyDescent="0.45">
      <c r="A299" s="209" t="s">
        <v>935</v>
      </c>
      <c r="B299" s="209" t="s">
        <v>11</v>
      </c>
      <c r="C299" s="210">
        <v>45713</v>
      </c>
      <c r="D299" s="105" t="s">
        <v>1184</v>
      </c>
      <c r="E299" s="211" t="s">
        <v>180</v>
      </c>
      <c r="F299" s="211" t="s">
        <v>1182</v>
      </c>
      <c r="G299" s="211" t="s">
        <v>424</v>
      </c>
      <c r="H299" s="211" t="s">
        <v>1185</v>
      </c>
      <c r="I299" s="212">
        <v>91</v>
      </c>
      <c r="J299" s="212">
        <v>255</v>
      </c>
      <c r="K299" s="213"/>
      <c r="L299" s="212"/>
      <c r="M299" s="212">
        <f>SUM(W299:AB299)</f>
        <v>5</v>
      </c>
      <c r="N299" s="212">
        <f>M299*I299</f>
        <v>455</v>
      </c>
      <c r="O299" s="212"/>
      <c r="P299" s="212"/>
      <c r="Q299" s="212">
        <f>P300*I299</f>
        <v>273</v>
      </c>
      <c r="R299" s="212"/>
      <c r="S299" s="212"/>
      <c r="T299" s="212">
        <f>S300*I299</f>
        <v>182</v>
      </c>
      <c r="U299" s="212"/>
      <c r="V299" s="212"/>
      <c r="W299" s="214"/>
      <c r="X299" s="214">
        <v>1</v>
      </c>
      <c r="Y299" s="214">
        <v>2</v>
      </c>
      <c r="Z299" s="214">
        <v>2</v>
      </c>
      <c r="AA299" s="214"/>
      <c r="AB299" s="212"/>
    </row>
    <row r="300" spans="1:28" ht="14.25" customHeight="1" x14ac:dyDescent="0.45">
      <c r="A300" s="45"/>
      <c r="B300" s="45"/>
      <c r="C300" s="45"/>
      <c r="D300" s="844"/>
      <c r="E300" s="36"/>
      <c r="F300" s="36"/>
      <c r="G300" s="36"/>
      <c r="H300" s="36"/>
      <c r="I300" s="38"/>
      <c r="J300" s="38"/>
      <c r="K300" s="69"/>
      <c r="L300" s="38"/>
      <c r="M300" s="38"/>
      <c r="N300" s="38"/>
      <c r="O300" s="38">
        <f>M299*J299</f>
        <v>1275</v>
      </c>
      <c r="P300" s="657">
        <f>SUM(W300:AB300)</f>
        <v>3</v>
      </c>
      <c r="Q300" s="38"/>
      <c r="R300" s="38">
        <f>P300*J299</f>
        <v>765</v>
      </c>
      <c r="S300" s="38">
        <f>M299-P300</f>
        <v>2</v>
      </c>
      <c r="T300" s="38"/>
      <c r="U300" s="38">
        <f>S300*J299</f>
        <v>510</v>
      </c>
      <c r="V300" s="38"/>
      <c r="W300" s="41"/>
      <c r="X300" s="668">
        <v>1</v>
      </c>
      <c r="Y300" s="41">
        <v>0</v>
      </c>
      <c r="Z300" s="668">
        <v>2</v>
      </c>
      <c r="AA300" s="41"/>
      <c r="AB300" s="38"/>
    </row>
    <row r="301" spans="1:28" ht="14.25" customHeight="1" x14ac:dyDescent="0.45">
      <c r="A301" s="45"/>
      <c r="B301" s="45"/>
      <c r="C301" s="45"/>
      <c r="D301" s="36"/>
      <c r="E301" s="36"/>
      <c r="F301" s="36"/>
      <c r="G301" s="36"/>
      <c r="H301" s="36"/>
      <c r="I301" s="38"/>
      <c r="J301" s="38"/>
      <c r="K301" s="69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41"/>
      <c r="X301" s="41"/>
      <c r="Y301" s="215" t="s">
        <v>1186</v>
      </c>
      <c r="Z301" s="41"/>
      <c r="AA301" s="41"/>
      <c r="AB301" s="38"/>
    </row>
    <row r="302" spans="1:28" ht="28.15" customHeight="1" x14ac:dyDescent="0.45">
      <c r="A302" s="209" t="s">
        <v>935</v>
      </c>
      <c r="B302" s="209" t="s">
        <v>11</v>
      </c>
      <c r="C302" s="210">
        <v>45707</v>
      </c>
      <c r="D302" s="105" t="s">
        <v>1187</v>
      </c>
      <c r="E302" s="211" t="s">
        <v>180</v>
      </c>
      <c r="F302" s="211" t="s">
        <v>3932</v>
      </c>
      <c r="G302" s="211" t="s">
        <v>424</v>
      </c>
      <c r="H302" s="211"/>
      <c r="I302" s="212">
        <v>74</v>
      </c>
      <c r="J302" s="212">
        <v>229</v>
      </c>
      <c r="K302" s="213"/>
      <c r="L302" s="212"/>
      <c r="M302" s="212">
        <f>SUM(W302:AB302)</f>
        <v>7</v>
      </c>
      <c r="N302" s="212">
        <f>M302*I302</f>
        <v>518</v>
      </c>
      <c r="O302" s="212"/>
      <c r="P302" s="212"/>
      <c r="Q302" s="212">
        <f>P303*I302</f>
        <v>370</v>
      </c>
      <c r="R302" s="212"/>
      <c r="S302" s="212"/>
      <c r="T302" s="212">
        <f>S303*I302</f>
        <v>148</v>
      </c>
      <c r="U302" s="212"/>
      <c r="V302" s="212"/>
      <c r="W302" s="214">
        <v>2</v>
      </c>
      <c r="X302" s="214">
        <v>2</v>
      </c>
      <c r="Y302" s="214">
        <v>2</v>
      </c>
      <c r="Z302" s="214">
        <v>1</v>
      </c>
      <c r="AA302" s="214"/>
      <c r="AB302" s="212"/>
    </row>
    <row r="303" spans="1:28" ht="14.25" customHeight="1" x14ac:dyDescent="0.45">
      <c r="A303" s="45"/>
      <c r="B303" s="45"/>
      <c r="C303" s="45"/>
      <c r="D303" s="844"/>
      <c r="E303" s="36"/>
      <c r="F303" s="36"/>
      <c r="G303" s="36"/>
      <c r="H303" s="36"/>
      <c r="I303" s="38"/>
      <c r="J303" s="38"/>
      <c r="K303" s="69"/>
      <c r="L303" s="38"/>
      <c r="M303" s="38"/>
      <c r="N303" s="38"/>
      <c r="O303" s="38">
        <f>M302*J302</f>
        <v>1603</v>
      </c>
      <c r="P303" s="657">
        <f>SUM(W303:AB303)</f>
        <v>5</v>
      </c>
      <c r="Q303" s="38"/>
      <c r="R303" s="38">
        <f>P303*J302</f>
        <v>1145</v>
      </c>
      <c r="S303" s="38">
        <f>M302-P303</f>
        <v>2</v>
      </c>
      <c r="T303" s="38"/>
      <c r="U303" s="38">
        <f>S303*J302</f>
        <v>458</v>
      </c>
      <c r="V303" s="38"/>
      <c r="W303" s="668">
        <v>1</v>
      </c>
      <c r="X303" s="668">
        <v>2</v>
      </c>
      <c r="Y303" s="668">
        <v>1</v>
      </c>
      <c r="Z303" s="668">
        <v>1</v>
      </c>
      <c r="AA303" s="19"/>
      <c r="AB303" s="38"/>
    </row>
    <row r="304" spans="1:28" ht="14.25" customHeight="1" x14ac:dyDescent="0.45">
      <c r="A304" s="45"/>
      <c r="B304" s="45"/>
      <c r="C304" s="45"/>
      <c r="D304" s="36"/>
      <c r="E304" s="36"/>
      <c r="F304" s="36"/>
      <c r="G304" s="36"/>
      <c r="H304" s="36"/>
      <c r="I304" s="38"/>
      <c r="J304" s="38"/>
      <c r="K304" s="69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41"/>
      <c r="X304" s="41"/>
      <c r="Y304" s="41"/>
      <c r="Z304" s="41"/>
      <c r="AA304" s="19"/>
      <c r="AB304" s="38"/>
    </row>
    <row r="305" spans="1:28" ht="14.25" customHeight="1" x14ac:dyDescent="0.45">
      <c r="A305" s="209" t="s">
        <v>935</v>
      </c>
      <c r="B305" s="209" t="s">
        <v>11</v>
      </c>
      <c r="C305" s="210">
        <v>45734</v>
      </c>
      <c r="D305" s="105" t="s">
        <v>1188</v>
      </c>
      <c r="E305" s="211" t="s">
        <v>210</v>
      </c>
      <c r="F305" s="211" t="s">
        <v>810</v>
      </c>
      <c r="G305" s="211" t="s">
        <v>166</v>
      </c>
      <c r="H305" s="211" t="s">
        <v>1189</v>
      </c>
      <c r="I305" s="212">
        <v>59</v>
      </c>
      <c r="J305" s="212">
        <v>169</v>
      </c>
      <c r="K305" s="213">
        <v>165</v>
      </c>
      <c r="L305" s="212"/>
      <c r="M305" s="212">
        <f>SUM(W305:AB305)</f>
        <v>5</v>
      </c>
      <c r="N305" s="212">
        <f>M305*I305</f>
        <v>295</v>
      </c>
      <c r="O305" s="212"/>
      <c r="P305" s="212"/>
      <c r="Q305" s="212">
        <f>P306*I305</f>
        <v>0</v>
      </c>
      <c r="R305" s="212"/>
      <c r="S305" s="212"/>
      <c r="T305" s="212">
        <f>S306*I305</f>
        <v>295</v>
      </c>
      <c r="U305" s="212"/>
      <c r="V305" s="212"/>
      <c r="W305" s="214"/>
      <c r="X305" s="214">
        <v>1</v>
      </c>
      <c r="Y305" s="214">
        <v>2</v>
      </c>
      <c r="Z305" s="214">
        <v>1</v>
      </c>
      <c r="AA305" s="212">
        <v>1</v>
      </c>
      <c r="AB305" s="212"/>
    </row>
    <row r="306" spans="1:28" ht="14.25" customHeight="1" x14ac:dyDescent="0.45">
      <c r="A306" s="45"/>
      <c r="B306" s="45"/>
      <c r="C306" s="45"/>
      <c r="D306" s="485"/>
      <c r="E306" s="36"/>
      <c r="F306" s="36"/>
      <c r="G306" s="36"/>
      <c r="H306" s="36"/>
      <c r="I306" s="38"/>
      <c r="J306" s="38"/>
      <c r="K306" s="69"/>
      <c r="L306" s="38"/>
      <c r="M306" s="38"/>
      <c r="N306" s="38"/>
      <c r="O306" s="38">
        <f>M305*J305</f>
        <v>845</v>
      </c>
      <c r="P306" s="38">
        <f>SUM(W306:AB306)</f>
        <v>0</v>
      </c>
      <c r="Q306" s="38"/>
      <c r="R306" s="38">
        <f>P306*J305</f>
        <v>0</v>
      </c>
      <c r="S306" s="38">
        <f>M305-P306</f>
        <v>5</v>
      </c>
      <c r="T306" s="38"/>
      <c r="U306" s="38">
        <f>S306*J305</f>
        <v>845</v>
      </c>
      <c r="V306" s="38"/>
      <c r="W306" s="41"/>
      <c r="X306" s="41">
        <v>0</v>
      </c>
      <c r="Y306" s="41">
        <v>0</v>
      </c>
      <c r="Z306" s="41">
        <v>0</v>
      </c>
      <c r="AA306" s="19">
        <v>0</v>
      </c>
      <c r="AB306" s="38"/>
    </row>
    <row r="307" spans="1:28" ht="14.25" customHeight="1" x14ac:dyDescent="0.45">
      <c r="A307" s="45"/>
      <c r="B307" s="45"/>
      <c r="C307" s="45"/>
      <c r="D307" s="36"/>
      <c r="E307" s="36"/>
      <c r="F307" s="36"/>
      <c r="G307" s="36"/>
      <c r="H307" s="36"/>
      <c r="I307" s="38"/>
      <c r="J307" s="38"/>
      <c r="K307" s="69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41"/>
      <c r="X307" s="41"/>
      <c r="Y307" s="41"/>
      <c r="Z307" s="41"/>
      <c r="AA307" s="19"/>
      <c r="AB307" s="38"/>
    </row>
    <row r="308" spans="1:28" ht="14.25" customHeight="1" x14ac:dyDescent="0.45">
      <c r="A308" s="209" t="s">
        <v>935</v>
      </c>
      <c r="B308" s="209" t="s">
        <v>11</v>
      </c>
      <c r="C308" s="210">
        <v>45707</v>
      </c>
      <c r="D308" s="211" t="s">
        <v>1190</v>
      </c>
      <c r="E308" s="211" t="s">
        <v>214</v>
      </c>
      <c r="F308" s="211" t="s">
        <v>1191</v>
      </c>
      <c r="G308" s="211" t="s">
        <v>166</v>
      </c>
      <c r="H308" s="211" t="s">
        <v>1192</v>
      </c>
      <c r="I308" s="212">
        <v>57</v>
      </c>
      <c r="J308" s="212">
        <v>179</v>
      </c>
      <c r="K308" s="213"/>
      <c r="L308" s="212"/>
      <c r="M308" s="212">
        <f>SUM(W308:AB308)</f>
        <v>3</v>
      </c>
      <c r="N308" s="212">
        <f>M308*I308</f>
        <v>171</v>
      </c>
      <c r="O308" s="212"/>
      <c r="P308" s="212"/>
      <c r="Q308" s="212">
        <f>P309*I308</f>
        <v>0</v>
      </c>
      <c r="R308" s="212"/>
      <c r="S308" s="212"/>
      <c r="T308" s="212">
        <f>S309*I308</f>
        <v>171</v>
      </c>
      <c r="U308" s="212"/>
      <c r="V308" s="212"/>
      <c r="W308" s="214"/>
      <c r="X308" s="214">
        <v>1</v>
      </c>
      <c r="Y308" s="214">
        <v>1</v>
      </c>
      <c r="Z308" s="214">
        <v>1</v>
      </c>
      <c r="AA308" s="216"/>
      <c r="AB308" s="212"/>
    </row>
    <row r="309" spans="1:28" ht="14.25" customHeight="1" x14ac:dyDescent="0.45">
      <c r="A309" s="45"/>
      <c r="B309" s="45"/>
      <c r="C309" s="45"/>
      <c r="D309" s="46"/>
      <c r="E309" s="36"/>
      <c r="F309" s="36"/>
      <c r="G309" s="36"/>
      <c r="H309" s="36"/>
      <c r="I309" s="38"/>
      <c r="J309" s="38"/>
      <c r="K309" s="69"/>
      <c r="L309" s="38"/>
      <c r="M309" s="38"/>
      <c r="N309" s="38"/>
      <c r="O309" s="38">
        <f>M308*J308</f>
        <v>537</v>
      </c>
      <c r="P309" s="38">
        <f>SUM(W309:AB309)</f>
        <v>0</v>
      </c>
      <c r="Q309" s="38"/>
      <c r="R309" s="38">
        <f>P309*J308</f>
        <v>0</v>
      </c>
      <c r="S309" s="38">
        <f>M308-P309</f>
        <v>3</v>
      </c>
      <c r="T309" s="38"/>
      <c r="U309" s="38">
        <f>S309*J308</f>
        <v>537</v>
      </c>
      <c r="V309" s="38"/>
      <c r="W309" s="41"/>
      <c r="X309" s="41">
        <v>0</v>
      </c>
      <c r="Y309" s="41">
        <v>0</v>
      </c>
      <c r="Z309" s="41">
        <v>0</v>
      </c>
      <c r="AA309" s="19"/>
      <c r="AB309" s="38"/>
    </row>
    <row r="310" spans="1:28" ht="14.25" customHeight="1" x14ac:dyDescent="0.45">
      <c r="A310" s="45"/>
      <c r="B310" s="45"/>
      <c r="C310" s="45"/>
      <c r="D310" s="36"/>
      <c r="E310" s="36"/>
      <c r="F310" s="36"/>
      <c r="G310" s="36"/>
      <c r="H310" s="36"/>
      <c r="I310" s="38"/>
      <c r="J310" s="38"/>
      <c r="K310" s="69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41"/>
      <c r="X310" s="41"/>
      <c r="Y310" s="41"/>
      <c r="Z310" s="41"/>
      <c r="AA310" s="19"/>
      <c r="AB310" s="38"/>
    </row>
    <row r="311" spans="1:28" ht="14.25" customHeight="1" x14ac:dyDescent="0.45">
      <c r="A311" s="209" t="s">
        <v>935</v>
      </c>
      <c r="B311" s="209" t="s">
        <v>11</v>
      </c>
      <c r="C311" s="210">
        <v>45707</v>
      </c>
      <c r="D311" s="211" t="s">
        <v>1190</v>
      </c>
      <c r="E311" s="211" t="s">
        <v>214</v>
      </c>
      <c r="F311" s="211" t="s">
        <v>176</v>
      </c>
      <c r="G311" s="211" t="s">
        <v>166</v>
      </c>
      <c r="H311" s="211" t="s">
        <v>1192</v>
      </c>
      <c r="I311" s="212">
        <v>57</v>
      </c>
      <c r="J311" s="212">
        <v>179</v>
      </c>
      <c r="K311" s="213"/>
      <c r="L311" s="212"/>
      <c r="M311" s="212">
        <f>SUM(W311:AB311)</f>
        <v>3</v>
      </c>
      <c r="N311" s="212">
        <f>M311*I311</f>
        <v>171</v>
      </c>
      <c r="O311" s="212"/>
      <c r="P311" s="212"/>
      <c r="Q311" s="212">
        <f>P312*I311</f>
        <v>0</v>
      </c>
      <c r="R311" s="212"/>
      <c r="S311" s="212"/>
      <c r="T311" s="212">
        <f>S312*I311</f>
        <v>171</v>
      </c>
      <c r="U311" s="212"/>
      <c r="V311" s="212"/>
      <c r="W311" s="214"/>
      <c r="X311" s="214">
        <v>1</v>
      </c>
      <c r="Y311" s="214">
        <v>1</v>
      </c>
      <c r="Z311" s="214">
        <v>1</v>
      </c>
      <c r="AA311" s="216"/>
      <c r="AB311" s="212"/>
    </row>
    <row r="312" spans="1:28" ht="14.25" customHeight="1" x14ac:dyDescent="0.45">
      <c r="A312" s="45"/>
      <c r="B312" s="45"/>
      <c r="C312" s="45"/>
      <c r="D312" s="485"/>
      <c r="E312" s="36"/>
      <c r="F312" s="36"/>
      <c r="G312" s="36"/>
      <c r="H312" s="36"/>
      <c r="I312" s="38"/>
      <c r="J312" s="38"/>
      <c r="K312" s="69"/>
      <c r="L312" s="38"/>
      <c r="M312" s="38"/>
      <c r="N312" s="38"/>
      <c r="O312" s="38">
        <f>M311*J311</f>
        <v>537</v>
      </c>
      <c r="P312" s="38">
        <f>SUM(W312:AB312)</f>
        <v>0</v>
      </c>
      <c r="Q312" s="38"/>
      <c r="R312" s="38">
        <f>P312*J311</f>
        <v>0</v>
      </c>
      <c r="S312" s="38">
        <f>M311-P312</f>
        <v>3</v>
      </c>
      <c r="T312" s="38"/>
      <c r="U312" s="38">
        <f>S312*J311</f>
        <v>537</v>
      </c>
      <c r="V312" s="38"/>
      <c r="W312" s="41"/>
      <c r="X312" s="41">
        <v>0</v>
      </c>
      <c r="Y312" s="41">
        <v>0</v>
      </c>
      <c r="Z312" s="41">
        <v>0</v>
      </c>
      <c r="AA312" s="19"/>
      <c r="AB312" s="38"/>
    </row>
    <row r="313" spans="1:28" ht="14.25" customHeight="1" x14ac:dyDescent="0.45">
      <c r="A313" s="45"/>
      <c r="B313" s="45"/>
      <c r="C313" s="45"/>
      <c r="D313" s="36"/>
      <c r="E313" s="36"/>
      <c r="F313" s="36"/>
      <c r="G313" s="36"/>
      <c r="H313" s="36"/>
      <c r="I313" s="38"/>
      <c r="J313" s="38"/>
      <c r="K313" s="69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41"/>
      <c r="X313" s="41"/>
      <c r="Y313" s="41"/>
      <c r="Z313" s="41"/>
      <c r="AA313" s="19"/>
      <c r="AB313" s="38"/>
    </row>
    <row r="314" spans="1:28" ht="14.25" customHeight="1" x14ac:dyDescent="0.45">
      <c r="A314" s="209" t="s">
        <v>935</v>
      </c>
      <c r="B314" s="209" t="s">
        <v>11</v>
      </c>
      <c r="C314" s="210">
        <v>45369</v>
      </c>
      <c r="D314" s="105" t="s">
        <v>1193</v>
      </c>
      <c r="E314" s="211" t="s">
        <v>1194</v>
      </c>
      <c r="F314" s="211" t="s">
        <v>810</v>
      </c>
      <c r="G314" s="211" t="s">
        <v>166</v>
      </c>
      <c r="H314" s="211" t="s">
        <v>1195</v>
      </c>
      <c r="I314" s="212">
        <v>48</v>
      </c>
      <c r="J314" s="212">
        <v>149</v>
      </c>
      <c r="K314" s="213">
        <v>135</v>
      </c>
      <c r="L314" s="212"/>
      <c r="M314" s="212">
        <f>SUM(W314:AB314)</f>
        <v>5</v>
      </c>
      <c r="N314" s="212">
        <f>M314*I314</f>
        <v>240</v>
      </c>
      <c r="O314" s="212"/>
      <c r="P314" s="212"/>
      <c r="Q314" s="212">
        <f>P315*I314</f>
        <v>0</v>
      </c>
      <c r="R314" s="212"/>
      <c r="S314" s="212"/>
      <c r="T314" s="212">
        <f>S315*I314</f>
        <v>240</v>
      </c>
      <c r="U314" s="212"/>
      <c r="V314" s="212"/>
      <c r="W314" s="214"/>
      <c r="X314" s="214">
        <v>2</v>
      </c>
      <c r="Y314" s="214">
        <v>2</v>
      </c>
      <c r="Z314" s="214">
        <v>1</v>
      </c>
      <c r="AA314" s="216"/>
      <c r="AB314" s="212"/>
    </row>
    <row r="315" spans="1:28" ht="14.25" customHeight="1" x14ac:dyDescent="0.45">
      <c r="A315" s="45"/>
      <c r="B315" s="45"/>
      <c r="C315" s="45"/>
      <c r="D315" s="46"/>
      <c r="E315" s="36"/>
      <c r="F315" s="36"/>
      <c r="G315" s="36"/>
      <c r="H315" s="36"/>
      <c r="I315" s="38"/>
      <c r="J315" s="38"/>
      <c r="K315" s="69"/>
      <c r="L315" s="38"/>
      <c r="M315" s="38"/>
      <c r="N315" s="38"/>
      <c r="O315" s="38">
        <f>M314*J314</f>
        <v>745</v>
      </c>
      <c r="P315" s="38">
        <f>SUM(W315:AB315)</f>
        <v>0</v>
      </c>
      <c r="Q315" s="38"/>
      <c r="R315" s="38">
        <f>P315*J314</f>
        <v>0</v>
      </c>
      <c r="S315" s="38">
        <f>M314-P315</f>
        <v>5</v>
      </c>
      <c r="T315" s="38"/>
      <c r="U315" s="38">
        <f>S315*J314</f>
        <v>745</v>
      </c>
      <c r="V315" s="38"/>
      <c r="W315" s="41"/>
      <c r="X315" s="41">
        <v>0</v>
      </c>
      <c r="Y315" s="41">
        <v>0</v>
      </c>
      <c r="Z315" s="41">
        <v>0</v>
      </c>
      <c r="AA315" s="19"/>
      <c r="AB315" s="38"/>
    </row>
    <row r="316" spans="1:28" ht="14.25" customHeight="1" x14ac:dyDescent="0.45">
      <c r="A316" s="45"/>
      <c r="B316" s="45"/>
      <c r="C316" s="45"/>
      <c r="D316" s="36"/>
      <c r="E316" s="36"/>
      <c r="F316" s="36"/>
      <c r="G316" s="36"/>
      <c r="H316" s="36"/>
      <c r="I316" s="38"/>
      <c r="J316" s="38"/>
      <c r="K316" s="69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41"/>
      <c r="X316" s="41"/>
      <c r="Y316" s="41"/>
      <c r="Z316" s="41"/>
      <c r="AA316" s="19"/>
      <c r="AB316" s="38"/>
    </row>
    <row r="317" spans="1:28" ht="14.25" customHeight="1" x14ac:dyDescent="0.45">
      <c r="A317" s="209" t="s">
        <v>935</v>
      </c>
      <c r="B317" s="209" t="s">
        <v>11</v>
      </c>
      <c r="C317" s="210">
        <v>45734</v>
      </c>
      <c r="D317" s="105" t="s">
        <v>1193</v>
      </c>
      <c r="E317" s="211" t="s">
        <v>1194</v>
      </c>
      <c r="F317" s="211" t="s">
        <v>176</v>
      </c>
      <c r="G317" s="211" t="s">
        <v>166</v>
      </c>
      <c r="H317" s="211" t="s">
        <v>1195</v>
      </c>
      <c r="I317" s="212">
        <v>48</v>
      </c>
      <c r="J317" s="212">
        <v>149</v>
      </c>
      <c r="K317" s="213">
        <v>135</v>
      </c>
      <c r="L317" s="212"/>
      <c r="M317" s="212">
        <f>SUM(W317:AB317)</f>
        <v>5</v>
      </c>
      <c r="N317" s="212">
        <f>M317*I317</f>
        <v>240</v>
      </c>
      <c r="O317" s="212"/>
      <c r="P317" s="212"/>
      <c r="Q317" s="212">
        <f>P318*I317</f>
        <v>0</v>
      </c>
      <c r="R317" s="212"/>
      <c r="S317" s="212"/>
      <c r="T317" s="212">
        <f>S318*I317</f>
        <v>240</v>
      </c>
      <c r="U317" s="212"/>
      <c r="V317" s="212"/>
      <c r="W317" s="214"/>
      <c r="X317" s="214">
        <v>2</v>
      </c>
      <c r="Y317" s="214">
        <v>2</v>
      </c>
      <c r="Z317" s="214">
        <v>1</v>
      </c>
      <c r="AA317" s="216"/>
      <c r="AB317" s="212"/>
    </row>
    <row r="318" spans="1:28" ht="14.25" customHeight="1" x14ac:dyDescent="0.45">
      <c r="A318" s="45"/>
      <c r="B318" s="45"/>
      <c r="C318" s="45"/>
      <c r="D318" s="46"/>
      <c r="E318" s="36"/>
      <c r="F318" s="36"/>
      <c r="G318" s="36"/>
      <c r="H318" s="36"/>
      <c r="I318" s="38"/>
      <c r="J318" s="38"/>
      <c r="K318" s="69"/>
      <c r="L318" s="38"/>
      <c r="M318" s="38"/>
      <c r="N318" s="38"/>
      <c r="O318" s="38">
        <f>M317*J317</f>
        <v>745</v>
      </c>
      <c r="P318" s="555">
        <f>SUM(W318:AB318)</f>
        <v>0</v>
      </c>
      <c r="Q318" s="38"/>
      <c r="R318" s="38">
        <f>P318*J317</f>
        <v>0</v>
      </c>
      <c r="S318" s="38">
        <f>M317-P318</f>
        <v>5</v>
      </c>
      <c r="T318" s="38"/>
      <c r="U318" s="38">
        <f>S318*J317</f>
        <v>745</v>
      </c>
      <c r="V318" s="38"/>
      <c r="W318" s="41"/>
      <c r="X318" s="41">
        <v>0</v>
      </c>
      <c r="Y318" s="41">
        <v>0</v>
      </c>
      <c r="Z318" s="545">
        <v>0</v>
      </c>
      <c r="AA318" s="19"/>
      <c r="AB318" s="38"/>
    </row>
    <row r="319" spans="1:28" ht="14.25" customHeight="1" x14ac:dyDescent="0.45">
      <c r="A319" s="19"/>
      <c r="B319" s="45"/>
      <c r="C319" s="19"/>
      <c r="D319" s="19"/>
      <c r="E319" s="19"/>
      <c r="F319" s="19"/>
      <c r="G319" s="19"/>
      <c r="H319" s="19"/>
      <c r="I319" s="19"/>
      <c r="J319" s="19"/>
      <c r="K319" s="217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38"/>
    </row>
    <row r="320" spans="1:28" ht="14.25" customHeight="1" x14ac:dyDescent="0.45">
      <c r="A320" s="209" t="s">
        <v>935</v>
      </c>
      <c r="B320" s="209" t="s">
        <v>11</v>
      </c>
      <c r="C320" s="210">
        <v>45734</v>
      </c>
      <c r="D320" s="105" t="s">
        <v>1196</v>
      </c>
      <c r="E320" s="211" t="s">
        <v>180</v>
      </c>
      <c r="F320" s="211" t="s">
        <v>1197</v>
      </c>
      <c r="G320" s="211" t="s">
        <v>166</v>
      </c>
      <c r="H320" s="211" t="s">
        <v>1198</v>
      </c>
      <c r="I320" s="212">
        <v>61</v>
      </c>
      <c r="J320" s="212">
        <v>179</v>
      </c>
      <c r="K320" s="213" t="s">
        <v>894</v>
      </c>
      <c r="L320" s="212"/>
      <c r="M320" s="212">
        <f>SUM(W320:AB320)</f>
        <v>4</v>
      </c>
      <c r="N320" s="212">
        <f>M320*I320</f>
        <v>244</v>
      </c>
      <c r="O320" s="212"/>
      <c r="P320" s="212"/>
      <c r="Q320" s="212">
        <f>P321*I320</f>
        <v>0</v>
      </c>
      <c r="R320" s="212"/>
      <c r="S320" s="212"/>
      <c r="T320" s="212">
        <f>S321*I320</f>
        <v>244</v>
      </c>
      <c r="U320" s="212"/>
      <c r="V320" s="212"/>
      <c r="W320" s="214">
        <v>1</v>
      </c>
      <c r="X320" s="214">
        <v>1</v>
      </c>
      <c r="Y320" s="214">
        <v>1</v>
      </c>
      <c r="Z320" s="214">
        <v>1</v>
      </c>
      <c r="AA320" s="216"/>
      <c r="AB320" s="212"/>
    </row>
    <row r="321" spans="1:41" ht="14.25" customHeight="1" x14ac:dyDescent="0.45">
      <c r="A321" s="45"/>
      <c r="B321" s="45"/>
      <c r="C321" s="45"/>
      <c r="D321" s="46"/>
      <c r="E321" s="36"/>
      <c r="F321" s="36"/>
      <c r="G321" s="36"/>
      <c r="H321" s="36"/>
      <c r="I321" s="38"/>
      <c r="J321" s="38"/>
      <c r="K321" s="69"/>
      <c r="L321" s="38"/>
      <c r="M321" s="38"/>
      <c r="N321" s="38"/>
      <c r="O321" s="38">
        <f>M320*J320</f>
        <v>716</v>
      </c>
      <c r="P321" s="38">
        <f>SUM(W321:AB321)</f>
        <v>0</v>
      </c>
      <c r="Q321" s="38"/>
      <c r="R321" s="38">
        <f>P321*J320</f>
        <v>0</v>
      </c>
      <c r="S321" s="38">
        <f>M320-P321</f>
        <v>4</v>
      </c>
      <c r="T321" s="38"/>
      <c r="U321" s="38">
        <f>S321*J320</f>
        <v>716</v>
      </c>
      <c r="V321" s="38"/>
      <c r="W321" s="41">
        <v>0</v>
      </c>
      <c r="X321" s="41">
        <v>0</v>
      </c>
      <c r="Y321" s="41">
        <v>0</v>
      </c>
      <c r="Z321" s="41">
        <v>0</v>
      </c>
      <c r="AA321" s="19"/>
      <c r="AB321" s="38"/>
    </row>
    <row r="322" spans="1:41" ht="14.25" customHeight="1" x14ac:dyDescent="0.45">
      <c r="A322" s="45"/>
      <c r="B322" s="45"/>
      <c r="C322" s="45"/>
      <c r="D322" s="36"/>
      <c r="E322" s="36"/>
      <c r="F322" s="36"/>
      <c r="G322" s="36"/>
      <c r="H322" s="36"/>
      <c r="I322" s="38"/>
      <c r="J322" s="38"/>
      <c r="K322" s="69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41"/>
      <c r="X322" s="846"/>
      <c r="Y322" s="41"/>
      <c r="Z322" s="41"/>
      <c r="AA322" s="19"/>
      <c r="AB322" s="38"/>
    </row>
    <row r="323" spans="1:41" ht="14.25" customHeight="1" x14ac:dyDescent="0.45">
      <c r="A323" s="209" t="s">
        <v>935</v>
      </c>
      <c r="B323" s="209" t="s">
        <v>11</v>
      </c>
      <c r="C323" s="210">
        <v>45713</v>
      </c>
      <c r="D323" s="844" t="s">
        <v>1199</v>
      </c>
      <c r="E323" s="211" t="s">
        <v>1200</v>
      </c>
      <c r="F323" s="211" t="s">
        <v>1201</v>
      </c>
      <c r="G323" s="211"/>
      <c r="H323" s="211"/>
      <c r="I323" s="212">
        <v>20</v>
      </c>
      <c r="J323" s="212">
        <v>59</v>
      </c>
      <c r="K323" s="213"/>
      <c r="L323" s="212"/>
      <c r="M323" s="212">
        <f>SUM(W323:AB323)</f>
        <v>3</v>
      </c>
      <c r="N323" s="212">
        <f>M323*I323</f>
        <v>60</v>
      </c>
      <c r="O323" s="212"/>
      <c r="P323" s="212"/>
      <c r="Q323" s="212">
        <f>P324*I323</f>
        <v>20</v>
      </c>
      <c r="R323" s="212"/>
      <c r="S323" s="212"/>
      <c r="T323" s="212">
        <f>S324*I323</f>
        <v>40</v>
      </c>
      <c r="U323" s="212"/>
      <c r="V323" s="212"/>
      <c r="W323" s="214"/>
      <c r="X323" s="214"/>
      <c r="Y323" s="214"/>
      <c r="Z323" s="214"/>
      <c r="AA323" s="216"/>
      <c r="AB323" s="212">
        <v>3</v>
      </c>
    </row>
    <row r="324" spans="1:41" ht="14.25" customHeight="1" x14ac:dyDescent="0.45">
      <c r="A324" s="45"/>
      <c r="B324" s="45"/>
      <c r="C324" s="45"/>
      <c r="D324" s="36"/>
      <c r="E324" s="36"/>
      <c r="F324" s="36"/>
      <c r="G324" s="36"/>
      <c r="H324" s="36"/>
      <c r="I324" s="38"/>
      <c r="J324" s="38"/>
      <c r="K324" s="69"/>
      <c r="L324" s="38"/>
      <c r="M324" s="38"/>
      <c r="N324" s="38"/>
      <c r="O324" s="38">
        <f>M323*J323</f>
        <v>177</v>
      </c>
      <c r="P324" s="657">
        <f>SUM(W324:AB324)</f>
        <v>1</v>
      </c>
      <c r="Q324" s="38"/>
      <c r="R324" s="38">
        <f>P324*J323</f>
        <v>59</v>
      </c>
      <c r="S324" s="38">
        <f>M323-P324</f>
        <v>2</v>
      </c>
      <c r="T324" s="38"/>
      <c r="U324" s="38">
        <f>S324*J323</f>
        <v>118</v>
      </c>
      <c r="V324" s="38"/>
      <c r="W324" s="41"/>
      <c r="X324" s="41"/>
      <c r="Y324" s="41"/>
      <c r="Z324" s="41"/>
      <c r="AA324" s="19"/>
      <c r="AB324" s="657">
        <v>1</v>
      </c>
      <c r="AC324" s="930"/>
      <c r="AD324" s="931"/>
      <c r="AE324" s="931"/>
      <c r="AF324" s="931"/>
      <c r="AG324" s="931"/>
      <c r="AH324" s="931"/>
      <c r="AI324" s="931"/>
      <c r="AJ324" s="931"/>
      <c r="AK324" s="931"/>
      <c r="AL324" s="931"/>
      <c r="AM324" s="931"/>
      <c r="AN324" s="931"/>
      <c r="AO324" s="890"/>
    </row>
    <row r="325" spans="1:41" ht="14.25" customHeight="1" x14ac:dyDescent="0.45">
      <c r="A325" s="45"/>
      <c r="B325" s="45"/>
      <c r="C325" s="45"/>
      <c r="D325" s="36"/>
      <c r="E325" s="36"/>
      <c r="F325" s="36"/>
      <c r="G325" s="36"/>
      <c r="H325" s="36"/>
      <c r="I325" s="38"/>
      <c r="J325" s="38"/>
      <c r="K325" s="6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1"/>
      <c r="X325" s="41"/>
      <c r="Y325" s="41"/>
      <c r="Z325" s="41"/>
      <c r="AA325" s="19"/>
      <c r="AB325" s="218" t="s">
        <v>1202</v>
      </c>
    </row>
    <row r="326" spans="1:41" ht="14.25" customHeight="1" x14ac:dyDescent="0.45">
      <c r="A326" s="209" t="s">
        <v>935</v>
      </c>
      <c r="B326" s="209" t="s">
        <v>11</v>
      </c>
      <c r="C326" s="210">
        <v>45713</v>
      </c>
      <c r="D326" s="844" t="s">
        <v>1203</v>
      </c>
      <c r="E326" s="211" t="s">
        <v>164</v>
      </c>
      <c r="F326" s="211" t="s">
        <v>165</v>
      </c>
      <c r="G326" s="211"/>
      <c r="H326" s="211"/>
      <c r="I326" s="212">
        <v>53</v>
      </c>
      <c r="J326" s="212">
        <v>145</v>
      </c>
      <c r="K326" s="213"/>
      <c r="L326" s="212"/>
      <c r="M326" s="212">
        <f>SUM(W326:AB326)</f>
        <v>6</v>
      </c>
      <c r="N326" s="212">
        <f>M326*I326</f>
        <v>318</v>
      </c>
      <c r="O326" s="212"/>
      <c r="P326" s="212"/>
      <c r="Q326" s="212">
        <f>P327*I326</f>
        <v>265</v>
      </c>
      <c r="R326" s="212"/>
      <c r="S326" s="212"/>
      <c r="T326" s="212">
        <f>S327*I326</f>
        <v>53</v>
      </c>
      <c r="U326" s="212"/>
      <c r="V326" s="212"/>
      <c r="W326" s="214"/>
      <c r="X326" s="214">
        <v>1</v>
      </c>
      <c r="Y326" s="214">
        <v>2</v>
      </c>
      <c r="Z326" s="214">
        <v>2</v>
      </c>
      <c r="AA326" s="216">
        <v>1</v>
      </c>
      <c r="AB326" s="212"/>
    </row>
    <row r="327" spans="1:41" ht="14.25" customHeight="1" x14ac:dyDescent="0.45">
      <c r="A327" s="45"/>
      <c r="B327" s="45"/>
      <c r="C327" s="45"/>
      <c r="D327" s="36"/>
      <c r="E327" s="36"/>
      <c r="F327" s="36"/>
      <c r="G327" s="36"/>
      <c r="H327" s="36"/>
      <c r="I327" s="38"/>
      <c r="J327" s="38"/>
      <c r="K327" s="69"/>
      <c r="L327" s="38"/>
      <c r="M327" s="38"/>
      <c r="N327" s="38"/>
      <c r="O327" s="38">
        <f>M326*J326</f>
        <v>870</v>
      </c>
      <c r="P327" s="657">
        <f>SUM(W327:AB327)</f>
        <v>5</v>
      </c>
      <c r="Q327" s="38"/>
      <c r="R327" s="38">
        <f>P327*J326</f>
        <v>725</v>
      </c>
      <c r="S327" s="38">
        <f>M326-P327</f>
        <v>1</v>
      </c>
      <c r="T327" s="38"/>
      <c r="U327" s="38">
        <f>S327*J326</f>
        <v>145</v>
      </c>
      <c r="V327" s="38"/>
      <c r="W327" s="41"/>
      <c r="X327" s="668">
        <v>1</v>
      </c>
      <c r="Y327" s="668">
        <v>1</v>
      </c>
      <c r="Z327" s="668">
        <v>2</v>
      </c>
      <c r="AA327" s="674">
        <v>1</v>
      </c>
      <c r="AB327" s="38"/>
    </row>
    <row r="328" spans="1:41" ht="14.25" customHeight="1" x14ac:dyDescent="0.45">
      <c r="A328" s="45"/>
      <c r="B328" s="45"/>
      <c r="C328" s="45"/>
      <c r="D328" s="36"/>
      <c r="E328" s="36"/>
      <c r="F328" s="36"/>
      <c r="G328" s="36"/>
      <c r="H328" s="36"/>
      <c r="I328" s="38"/>
      <c r="J328" s="38"/>
      <c r="K328" s="6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1"/>
      <c r="X328" s="41"/>
      <c r="Y328" s="41"/>
      <c r="Z328" s="41"/>
      <c r="AA328" s="19"/>
      <c r="AB328" s="38"/>
    </row>
    <row r="329" spans="1:41" ht="14.25" customHeight="1" x14ac:dyDescent="0.45">
      <c r="A329" s="209" t="s">
        <v>935</v>
      </c>
      <c r="B329" s="209" t="s">
        <v>11</v>
      </c>
      <c r="C329" s="210">
        <v>45707</v>
      </c>
      <c r="D329" s="105" t="s">
        <v>1204</v>
      </c>
      <c r="E329" s="211" t="s">
        <v>180</v>
      </c>
      <c r="F329" s="211" t="s">
        <v>1205</v>
      </c>
      <c r="G329" s="211"/>
      <c r="H329" s="211"/>
      <c r="I329" s="212">
        <v>65</v>
      </c>
      <c r="J329" s="212">
        <v>209</v>
      </c>
      <c r="K329" s="213">
        <v>175</v>
      </c>
      <c r="L329" s="212"/>
      <c r="M329" s="212">
        <f>SUM(W329:AB329)</f>
        <v>5</v>
      </c>
      <c r="N329" s="212">
        <f>M329*I329</f>
        <v>325</v>
      </c>
      <c r="O329" s="212"/>
      <c r="P329" s="212"/>
      <c r="Q329" s="212">
        <f>P330*I329</f>
        <v>0</v>
      </c>
      <c r="R329" s="212"/>
      <c r="S329" s="212"/>
      <c r="T329" s="212">
        <f>S330*I329</f>
        <v>325</v>
      </c>
      <c r="U329" s="212"/>
      <c r="V329" s="212"/>
      <c r="W329" s="214"/>
      <c r="X329" s="214">
        <v>1</v>
      </c>
      <c r="Y329" s="214">
        <v>2</v>
      </c>
      <c r="Z329" s="214">
        <v>2</v>
      </c>
      <c r="AA329" s="216"/>
      <c r="AB329" s="212"/>
    </row>
    <row r="330" spans="1:41" ht="14.25" customHeight="1" x14ac:dyDescent="0.45">
      <c r="A330" s="45"/>
      <c r="B330" s="45"/>
      <c r="C330" s="45"/>
      <c r="D330" s="46"/>
      <c r="E330" s="36"/>
      <c r="F330" s="36"/>
      <c r="G330" s="36"/>
      <c r="H330" s="36"/>
      <c r="I330" s="38"/>
      <c r="J330" s="38"/>
      <c r="K330" s="69" t="s">
        <v>1206</v>
      </c>
      <c r="L330" s="38"/>
      <c r="M330" s="38"/>
      <c r="N330" s="38"/>
      <c r="O330" s="38">
        <f>M329*J329</f>
        <v>1045</v>
      </c>
      <c r="P330" s="38">
        <f>SUM(W330:AB330)</f>
        <v>0</v>
      </c>
      <c r="Q330" s="38"/>
      <c r="R330" s="38">
        <f>P330*J329</f>
        <v>0</v>
      </c>
      <c r="S330" s="38">
        <f>M329-P330</f>
        <v>5</v>
      </c>
      <c r="T330" s="38"/>
      <c r="U330" s="38">
        <f>S330*J329</f>
        <v>1045</v>
      </c>
      <c r="V330" s="38"/>
      <c r="W330" s="41"/>
      <c r="X330" s="41">
        <v>0</v>
      </c>
      <c r="Y330" s="41">
        <v>0</v>
      </c>
      <c r="Z330" s="41">
        <v>0</v>
      </c>
      <c r="AA330" s="19"/>
      <c r="AB330" s="38"/>
    </row>
    <row r="331" spans="1:41" ht="14.25" customHeight="1" x14ac:dyDescent="0.45">
      <c r="A331" s="45"/>
      <c r="B331" s="45"/>
      <c r="C331" s="45"/>
      <c r="D331" s="36"/>
      <c r="E331" s="36"/>
      <c r="F331" s="36"/>
      <c r="G331" s="36"/>
      <c r="H331" s="36"/>
      <c r="I331" s="38"/>
      <c r="J331" s="38"/>
      <c r="K331" s="6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1"/>
      <c r="X331" s="41"/>
      <c r="Y331" s="41"/>
      <c r="Z331" s="41"/>
      <c r="AA331" s="19"/>
      <c r="AB331" s="38"/>
    </row>
    <row r="332" spans="1:41" ht="14.25" customHeight="1" x14ac:dyDescent="0.45">
      <c r="A332" s="209" t="s">
        <v>935</v>
      </c>
      <c r="B332" s="209" t="s">
        <v>11</v>
      </c>
      <c r="C332" s="210">
        <v>45707</v>
      </c>
      <c r="D332" s="105" t="s">
        <v>1207</v>
      </c>
      <c r="E332" s="211" t="s">
        <v>180</v>
      </c>
      <c r="F332" s="211" t="s">
        <v>1208</v>
      </c>
      <c r="G332" s="211"/>
      <c r="H332" s="518" t="s">
        <v>182</v>
      </c>
      <c r="I332" s="212">
        <v>76</v>
      </c>
      <c r="J332" s="212">
        <v>229</v>
      </c>
      <c r="K332" s="213"/>
      <c r="L332" s="212"/>
      <c r="M332" s="212">
        <f>SUM(W332:AB332)</f>
        <v>5</v>
      </c>
      <c r="N332" s="212">
        <f>M332*I332</f>
        <v>380</v>
      </c>
      <c r="O332" s="212"/>
      <c r="P332" s="212"/>
      <c r="Q332" s="212">
        <f>P333*I332</f>
        <v>0</v>
      </c>
      <c r="R332" s="212"/>
      <c r="S332" s="212"/>
      <c r="T332" s="212">
        <f>S333*I332</f>
        <v>380</v>
      </c>
      <c r="U332" s="212"/>
      <c r="V332" s="212"/>
      <c r="W332" s="214"/>
      <c r="X332" s="214">
        <v>1</v>
      </c>
      <c r="Y332" s="214">
        <v>2</v>
      </c>
      <c r="Z332" s="214">
        <v>2</v>
      </c>
      <c r="AA332" s="216"/>
      <c r="AB332" s="212"/>
    </row>
    <row r="333" spans="1:41" ht="14.25" customHeight="1" x14ac:dyDescent="0.45">
      <c r="A333" s="45"/>
      <c r="B333" s="45"/>
      <c r="C333" s="45"/>
      <c r="D333" s="485"/>
      <c r="E333" s="36"/>
      <c r="F333" s="36"/>
      <c r="G333" s="36"/>
      <c r="H333" s="36"/>
      <c r="I333" s="38"/>
      <c r="J333" s="38"/>
      <c r="K333" s="69"/>
      <c r="L333" s="38"/>
      <c r="M333" s="38"/>
      <c r="N333" s="38"/>
      <c r="O333" s="38">
        <f>M332*J332</f>
        <v>1145</v>
      </c>
      <c r="P333" s="38">
        <f>SUM(W333:AB333)</f>
        <v>0</v>
      </c>
      <c r="Q333" s="38"/>
      <c r="R333" s="38">
        <f>P333*J332</f>
        <v>0</v>
      </c>
      <c r="S333" s="38">
        <f>M332-P333</f>
        <v>5</v>
      </c>
      <c r="T333" s="38"/>
      <c r="U333" s="38">
        <f>S333*J332</f>
        <v>1145</v>
      </c>
      <c r="V333" s="38"/>
      <c r="W333" s="41"/>
      <c r="X333" s="41">
        <v>0</v>
      </c>
      <c r="Y333" s="41">
        <v>0</v>
      </c>
      <c r="Z333" s="41">
        <v>0</v>
      </c>
      <c r="AA333" s="19"/>
      <c r="AB333" s="38"/>
    </row>
    <row r="334" spans="1:41" ht="14.25" customHeight="1" x14ac:dyDescent="0.45">
      <c r="A334" s="19"/>
      <c r="B334" s="45"/>
      <c r="C334" s="19"/>
      <c r="D334" s="19"/>
      <c r="E334" s="19"/>
      <c r="F334" s="19"/>
      <c r="G334" s="19"/>
      <c r="H334" s="19"/>
      <c r="I334" s="19"/>
      <c r="J334" s="19"/>
      <c r="K334" s="217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38"/>
    </row>
    <row r="335" spans="1:41" ht="14.25" customHeight="1" x14ac:dyDescent="0.45">
      <c r="A335" s="209" t="s">
        <v>935</v>
      </c>
      <c r="B335" s="209" t="s">
        <v>11</v>
      </c>
      <c r="C335" s="210">
        <v>45722</v>
      </c>
      <c r="D335" s="105" t="s">
        <v>1209</v>
      </c>
      <c r="E335" s="211" t="s">
        <v>164</v>
      </c>
      <c r="F335" s="211" t="s">
        <v>1208</v>
      </c>
      <c r="G335" s="211" t="s">
        <v>166</v>
      </c>
      <c r="H335" s="211" t="s">
        <v>1210</v>
      </c>
      <c r="I335" s="212">
        <v>67</v>
      </c>
      <c r="J335" s="212">
        <v>195</v>
      </c>
      <c r="K335" s="213">
        <v>190</v>
      </c>
      <c r="L335" s="212"/>
      <c r="M335" s="212">
        <f>SUM(W335:AB335)</f>
        <v>5</v>
      </c>
      <c r="N335" s="212">
        <f>M335*I335</f>
        <v>335</v>
      </c>
      <c r="O335" s="212"/>
      <c r="P335" s="212"/>
      <c r="Q335" s="212">
        <f>P336*I335</f>
        <v>0</v>
      </c>
      <c r="R335" s="212"/>
      <c r="S335" s="212"/>
      <c r="T335" s="212">
        <f>S336*I335</f>
        <v>335</v>
      </c>
      <c r="U335" s="212"/>
      <c r="V335" s="212"/>
      <c r="W335" s="214"/>
      <c r="X335" s="214"/>
      <c r="Y335" s="214">
        <v>2</v>
      </c>
      <c r="Z335" s="214">
        <v>2</v>
      </c>
      <c r="AA335" s="212">
        <v>1</v>
      </c>
      <c r="AB335" s="212"/>
    </row>
    <row r="336" spans="1:41" ht="14.25" customHeight="1" x14ac:dyDescent="0.45">
      <c r="A336" s="45"/>
      <c r="B336" s="45"/>
      <c r="C336" s="45"/>
      <c r="D336" s="46"/>
      <c r="E336" s="36"/>
      <c r="F336" s="36"/>
      <c r="G336" s="36"/>
      <c r="H336" s="36"/>
      <c r="I336" s="38"/>
      <c r="J336" s="38"/>
      <c r="K336" s="69"/>
      <c r="L336" s="38"/>
      <c r="M336" s="38"/>
      <c r="N336" s="38"/>
      <c r="O336" s="38">
        <f>M335*J335</f>
        <v>975</v>
      </c>
      <c r="P336" s="38">
        <f>SUM(W336:AB336)</f>
        <v>0</v>
      </c>
      <c r="Q336" s="38"/>
      <c r="R336" s="38">
        <f>P336*J335</f>
        <v>0</v>
      </c>
      <c r="S336" s="38">
        <f>M335-P336</f>
        <v>5</v>
      </c>
      <c r="T336" s="38"/>
      <c r="U336" s="38">
        <f>S336*J335</f>
        <v>975</v>
      </c>
      <c r="V336" s="38"/>
      <c r="W336" s="41"/>
      <c r="X336" s="41"/>
      <c r="Y336" s="41">
        <v>0</v>
      </c>
      <c r="Z336" s="41">
        <v>0</v>
      </c>
      <c r="AA336" s="19">
        <v>0</v>
      </c>
      <c r="AB336" s="38"/>
    </row>
    <row r="337" spans="1:28" ht="14.25" customHeight="1" x14ac:dyDescent="0.45">
      <c r="A337" s="45"/>
      <c r="B337" s="45"/>
      <c r="C337" s="45"/>
      <c r="D337" s="36"/>
      <c r="E337" s="36"/>
      <c r="F337" s="36"/>
      <c r="G337" s="36"/>
      <c r="H337" s="36"/>
      <c r="I337" s="38"/>
      <c r="J337" s="38"/>
      <c r="K337" s="69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41"/>
      <c r="X337" s="41"/>
      <c r="Y337" s="41"/>
      <c r="Z337" s="41"/>
      <c r="AA337" s="19"/>
      <c r="AB337" s="38"/>
    </row>
    <row r="338" spans="1:28" ht="14.25" customHeight="1" x14ac:dyDescent="0.45">
      <c r="A338" s="209" t="s">
        <v>935</v>
      </c>
      <c r="B338" s="209" t="s">
        <v>11</v>
      </c>
      <c r="C338" s="210">
        <v>45707</v>
      </c>
      <c r="D338" s="105" t="s">
        <v>1211</v>
      </c>
      <c r="E338" s="211" t="s">
        <v>368</v>
      </c>
      <c r="F338" s="211" t="s">
        <v>1212</v>
      </c>
      <c r="G338" s="211" t="s">
        <v>1213</v>
      </c>
      <c r="H338" s="211" t="s">
        <v>1214</v>
      </c>
      <c r="I338" s="212">
        <v>234</v>
      </c>
      <c r="J338" s="212">
        <v>585</v>
      </c>
      <c r="K338" s="213">
        <v>655</v>
      </c>
      <c r="L338" s="212"/>
      <c r="M338" s="212">
        <f>SUM(W338:AB338)</f>
        <v>3</v>
      </c>
      <c r="N338" s="212">
        <f>M338*I338</f>
        <v>702</v>
      </c>
      <c r="O338" s="212"/>
      <c r="P338" s="212"/>
      <c r="Q338" s="212">
        <f>P339*I338</f>
        <v>0</v>
      </c>
      <c r="R338" s="212"/>
      <c r="S338" s="212"/>
      <c r="T338" s="212">
        <f>S339*I338</f>
        <v>702</v>
      </c>
      <c r="U338" s="212"/>
      <c r="V338" s="212"/>
      <c r="W338" s="214"/>
      <c r="X338" s="214"/>
      <c r="Y338" s="214">
        <v>1</v>
      </c>
      <c r="Z338" s="214">
        <v>1</v>
      </c>
      <c r="AA338" s="216">
        <v>1</v>
      </c>
      <c r="AB338" s="212"/>
    </row>
    <row r="339" spans="1:28" ht="14.25" customHeight="1" x14ac:dyDescent="0.45">
      <c r="A339" s="45"/>
      <c r="B339" s="45"/>
      <c r="C339" s="45"/>
      <c r="D339" s="46"/>
      <c r="E339" s="36"/>
      <c r="F339" s="36"/>
      <c r="G339" s="36"/>
      <c r="H339" s="36"/>
      <c r="I339" s="38"/>
      <c r="J339" s="38"/>
      <c r="K339" s="69"/>
      <c r="L339" s="38"/>
      <c r="M339" s="38"/>
      <c r="N339" s="38"/>
      <c r="O339" s="38">
        <f>M338*J338</f>
        <v>1755</v>
      </c>
      <c r="P339" s="38">
        <f>SUM(W339:AB339)</f>
        <v>0</v>
      </c>
      <c r="Q339" s="38"/>
      <c r="R339" s="38">
        <f>P339*J338</f>
        <v>0</v>
      </c>
      <c r="S339" s="38">
        <f>M338-P339</f>
        <v>3</v>
      </c>
      <c r="T339" s="38"/>
      <c r="U339" s="38">
        <f>S339*J338</f>
        <v>1755</v>
      </c>
      <c r="V339" s="38"/>
      <c r="W339" s="41"/>
      <c r="X339" s="41"/>
      <c r="Y339" s="41">
        <v>0</v>
      </c>
      <c r="Z339" s="41">
        <v>0</v>
      </c>
      <c r="AA339" s="19">
        <v>0</v>
      </c>
      <c r="AB339" s="38"/>
    </row>
    <row r="340" spans="1:28" ht="14.25" customHeight="1" x14ac:dyDescent="0.45">
      <c r="A340" s="45"/>
      <c r="B340" s="45"/>
      <c r="C340" s="45"/>
      <c r="D340" s="36"/>
      <c r="E340" s="36"/>
      <c r="F340" s="36"/>
      <c r="G340" s="36"/>
      <c r="H340" s="36"/>
      <c r="I340" s="38"/>
      <c r="J340" s="38"/>
      <c r="K340" s="69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41"/>
      <c r="X340" s="41"/>
      <c r="Y340" s="846"/>
      <c r="Z340" s="41"/>
      <c r="AA340" s="19"/>
      <c r="AB340" s="38"/>
    </row>
    <row r="341" spans="1:28" ht="31.5" customHeight="1" x14ac:dyDescent="0.45">
      <c r="A341" s="209" t="s">
        <v>935</v>
      </c>
      <c r="B341" s="209" t="s">
        <v>11</v>
      </c>
      <c r="C341" s="210">
        <v>45722</v>
      </c>
      <c r="D341" s="105" t="s">
        <v>1215</v>
      </c>
      <c r="E341" s="211" t="s">
        <v>1216</v>
      </c>
      <c r="F341" s="211" t="s">
        <v>1217</v>
      </c>
      <c r="G341" s="211" t="s">
        <v>166</v>
      </c>
      <c r="H341" s="211"/>
      <c r="I341" s="212">
        <v>75</v>
      </c>
      <c r="J341" s="212">
        <v>215</v>
      </c>
      <c r="K341" s="213">
        <v>210</v>
      </c>
      <c r="L341" s="212"/>
      <c r="M341" s="212">
        <f>SUM(W341:AB341)</f>
        <v>3</v>
      </c>
      <c r="N341" s="212">
        <f>M341*I341</f>
        <v>225</v>
      </c>
      <c r="O341" s="212"/>
      <c r="P341" s="212"/>
      <c r="Q341" s="212">
        <f>P342*I341</f>
        <v>150</v>
      </c>
      <c r="R341" s="212"/>
      <c r="S341" s="212"/>
      <c r="T341" s="212">
        <f>S342*I341</f>
        <v>75</v>
      </c>
      <c r="U341" s="212"/>
      <c r="V341" s="212"/>
      <c r="W341" s="214"/>
      <c r="X341" s="214"/>
      <c r="Y341" s="214">
        <v>1</v>
      </c>
      <c r="Z341" s="214">
        <v>1</v>
      </c>
      <c r="AA341" s="212">
        <v>1</v>
      </c>
      <c r="AB341" s="212"/>
    </row>
    <row r="342" spans="1:28" ht="14.25" customHeight="1" x14ac:dyDescent="0.45">
      <c r="A342" s="45"/>
      <c r="B342" s="45"/>
      <c r="C342" s="45"/>
      <c r="D342" s="844"/>
      <c r="E342" s="36"/>
      <c r="F342" s="36"/>
      <c r="G342" s="36"/>
      <c r="H342" s="36"/>
      <c r="I342" s="38"/>
      <c r="J342" s="38"/>
      <c r="K342" s="69"/>
      <c r="L342" s="38"/>
      <c r="M342" s="38"/>
      <c r="N342" s="38"/>
      <c r="O342" s="38">
        <f>M341*J341</f>
        <v>645</v>
      </c>
      <c r="P342" s="657">
        <f>SUM(W342:AB342)</f>
        <v>2</v>
      </c>
      <c r="Q342" s="38"/>
      <c r="R342" s="38">
        <f>P342*J341</f>
        <v>430</v>
      </c>
      <c r="S342" s="38">
        <f>M341-P342</f>
        <v>1</v>
      </c>
      <c r="T342" s="38"/>
      <c r="U342" s="38">
        <f>S342*J341</f>
        <v>215</v>
      </c>
      <c r="V342" s="38"/>
      <c r="W342" s="41"/>
      <c r="X342" s="41"/>
      <c r="Y342" s="846">
        <v>0</v>
      </c>
      <c r="Z342" s="668">
        <v>1</v>
      </c>
      <c r="AA342" s="674">
        <v>1</v>
      </c>
      <c r="AB342" s="38"/>
    </row>
    <row r="343" spans="1:28" ht="14.25" customHeight="1" x14ac:dyDescent="0.45">
      <c r="A343" s="45"/>
      <c r="B343" s="45"/>
      <c r="C343" s="45"/>
      <c r="D343" s="36"/>
      <c r="E343" s="36"/>
      <c r="F343" s="36"/>
      <c r="G343" s="36"/>
      <c r="H343" s="36"/>
      <c r="I343" s="38"/>
      <c r="J343" s="38"/>
      <c r="K343" s="69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41"/>
      <c r="X343" s="41"/>
      <c r="Y343" s="41"/>
      <c r="Z343" s="41"/>
      <c r="AA343" s="19"/>
      <c r="AB343" s="38"/>
    </row>
    <row r="344" spans="1:28" ht="14.25" customHeight="1" x14ac:dyDescent="0.45">
      <c r="A344" s="209" t="s">
        <v>935</v>
      </c>
      <c r="B344" s="209" t="s">
        <v>11</v>
      </c>
      <c r="C344" s="210">
        <v>45369</v>
      </c>
      <c r="D344" s="105" t="s">
        <v>1218</v>
      </c>
      <c r="E344" s="211" t="s">
        <v>164</v>
      </c>
      <c r="F344" s="212" t="s">
        <v>1219</v>
      </c>
      <c r="G344" s="211" t="s">
        <v>1220</v>
      </c>
      <c r="H344" s="211" t="s">
        <v>1221</v>
      </c>
      <c r="I344" s="212">
        <v>64</v>
      </c>
      <c r="J344" s="212">
        <v>189</v>
      </c>
      <c r="K344" s="213">
        <v>170</v>
      </c>
      <c r="L344" s="212"/>
      <c r="M344" s="212">
        <f>SUM(W344:AB344)</f>
        <v>4</v>
      </c>
      <c r="N344" s="212">
        <f>M344*I344</f>
        <v>256</v>
      </c>
      <c r="O344" s="212"/>
      <c r="P344" s="212"/>
      <c r="Q344" s="212">
        <f>P345*I344</f>
        <v>0</v>
      </c>
      <c r="R344" s="212"/>
      <c r="S344" s="212"/>
      <c r="T344" s="212">
        <f>S345*I344</f>
        <v>256</v>
      </c>
      <c r="U344" s="212"/>
      <c r="V344" s="212"/>
      <c r="W344" s="214">
        <v>1</v>
      </c>
      <c r="X344" s="214">
        <v>1</v>
      </c>
      <c r="Y344" s="214">
        <v>1</v>
      </c>
      <c r="Z344" s="214">
        <v>1</v>
      </c>
      <c r="AA344" s="216"/>
      <c r="AB344" s="212"/>
    </row>
    <row r="345" spans="1:28" ht="14.25" customHeight="1" x14ac:dyDescent="0.45">
      <c r="A345" s="45"/>
      <c r="B345" s="45"/>
      <c r="C345" s="45"/>
      <c r="D345" s="485"/>
      <c r="E345" s="36"/>
      <c r="F345" s="36"/>
      <c r="G345" s="36"/>
      <c r="H345" s="36"/>
      <c r="I345" s="38"/>
      <c r="J345" s="38"/>
      <c r="K345" s="69"/>
      <c r="L345" s="38"/>
      <c r="M345" s="38"/>
      <c r="N345" s="38"/>
      <c r="O345" s="38">
        <f>M344*J344</f>
        <v>756</v>
      </c>
      <c r="P345" s="38">
        <f>SUM(W345:AB345)</f>
        <v>0</v>
      </c>
      <c r="Q345" s="38"/>
      <c r="R345" s="38">
        <f>P345*J344</f>
        <v>0</v>
      </c>
      <c r="S345" s="38">
        <f>M344-P345</f>
        <v>4</v>
      </c>
      <c r="T345" s="38"/>
      <c r="U345" s="38">
        <f>S345*J344</f>
        <v>756</v>
      </c>
      <c r="V345" s="38"/>
      <c r="W345" s="41">
        <v>0</v>
      </c>
      <c r="X345" s="41">
        <v>0</v>
      </c>
      <c r="Y345" s="41">
        <v>0</v>
      </c>
      <c r="Z345" s="41">
        <v>0</v>
      </c>
      <c r="AA345" s="19"/>
      <c r="AB345" s="38"/>
    </row>
    <row r="346" spans="1:28" ht="14.25" customHeight="1" x14ac:dyDescent="0.45">
      <c r="A346" s="45"/>
      <c r="B346" s="45"/>
      <c r="C346" s="45"/>
      <c r="D346" s="36"/>
      <c r="E346" s="36"/>
      <c r="F346" s="36"/>
      <c r="G346" s="36"/>
      <c r="H346" s="36"/>
      <c r="I346" s="38"/>
      <c r="J346" s="38"/>
      <c r="K346" s="69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41"/>
      <c r="X346" s="41"/>
      <c r="Y346" s="41"/>
      <c r="Z346" s="41"/>
      <c r="AA346" s="19"/>
      <c r="AB346" s="38"/>
    </row>
    <row r="347" spans="1:28" ht="29.65" customHeight="1" x14ac:dyDescent="0.45">
      <c r="A347" s="209" t="s">
        <v>935</v>
      </c>
      <c r="B347" s="209" t="s">
        <v>11</v>
      </c>
      <c r="C347" s="210">
        <v>45722</v>
      </c>
      <c r="D347" s="105" t="s">
        <v>1222</v>
      </c>
      <c r="E347" s="211" t="s">
        <v>180</v>
      </c>
      <c r="F347" s="211" t="s">
        <v>1223</v>
      </c>
      <c r="G347" s="211" t="s">
        <v>166</v>
      </c>
      <c r="H347" s="211" t="s">
        <v>1224</v>
      </c>
      <c r="I347" s="212">
        <v>88</v>
      </c>
      <c r="J347" s="212">
        <v>249</v>
      </c>
      <c r="K347" s="213">
        <v>245</v>
      </c>
      <c r="L347" s="212"/>
      <c r="M347" s="212">
        <f>SUM(W347:AB347)</f>
        <v>5</v>
      </c>
      <c r="N347" s="212">
        <f>M347*I347</f>
        <v>440</v>
      </c>
      <c r="O347" s="212"/>
      <c r="P347" s="212"/>
      <c r="Q347" s="212">
        <f>P348*I347</f>
        <v>352</v>
      </c>
      <c r="R347" s="212"/>
      <c r="S347" s="212"/>
      <c r="T347" s="212">
        <f>S348*I347</f>
        <v>88</v>
      </c>
      <c r="U347" s="212"/>
      <c r="V347" s="212"/>
      <c r="W347" s="214"/>
      <c r="X347" s="214">
        <v>1</v>
      </c>
      <c r="Y347" s="214">
        <v>2</v>
      </c>
      <c r="Z347" s="214">
        <v>2</v>
      </c>
      <c r="AA347" s="216"/>
      <c r="AB347" s="212"/>
    </row>
    <row r="348" spans="1:28" ht="14.25" customHeight="1" x14ac:dyDescent="0.45">
      <c r="A348" s="45"/>
      <c r="B348" s="45"/>
      <c r="C348" s="45"/>
      <c r="D348" s="844"/>
      <c r="E348" s="36"/>
      <c r="F348" s="36"/>
      <c r="G348" s="36"/>
      <c r="H348" s="36"/>
      <c r="I348" s="38"/>
      <c r="J348" s="38"/>
      <c r="K348" s="69"/>
      <c r="L348" s="38"/>
      <c r="M348" s="38"/>
      <c r="N348" s="38"/>
      <c r="O348" s="38">
        <f>M347*J347</f>
        <v>1245</v>
      </c>
      <c r="P348" s="657">
        <f>SUM(W348:AB348)</f>
        <v>4</v>
      </c>
      <c r="Q348" s="38"/>
      <c r="R348" s="38">
        <f>P348*J347</f>
        <v>996</v>
      </c>
      <c r="S348" s="38">
        <f>M347-P348</f>
        <v>1</v>
      </c>
      <c r="T348" s="38"/>
      <c r="U348" s="38">
        <f>S348*J347</f>
        <v>249</v>
      </c>
      <c r="V348" s="38"/>
      <c r="W348" s="41"/>
      <c r="X348" s="668">
        <v>1</v>
      </c>
      <c r="Y348" s="668">
        <v>1</v>
      </c>
      <c r="Z348" s="668">
        <v>2</v>
      </c>
      <c r="AA348" s="19"/>
      <c r="AB348" s="38"/>
    </row>
    <row r="349" spans="1:28" ht="14.25" customHeight="1" x14ac:dyDescent="0.45">
      <c r="A349" s="45"/>
      <c r="B349" s="45"/>
      <c r="C349" s="45"/>
      <c r="D349" s="36"/>
      <c r="E349" s="36"/>
      <c r="F349" s="36"/>
      <c r="G349" s="36"/>
      <c r="H349" s="36"/>
      <c r="I349" s="38"/>
      <c r="J349" s="38"/>
      <c r="K349" s="69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41"/>
      <c r="X349" s="41"/>
      <c r="Y349" s="41"/>
      <c r="Z349" s="41"/>
      <c r="AA349" s="19"/>
      <c r="AB349" s="38"/>
    </row>
    <row r="350" spans="1:28" ht="14.25" customHeight="1" x14ac:dyDescent="0.45">
      <c r="A350" s="209" t="s">
        <v>935</v>
      </c>
      <c r="B350" s="209" t="s">
        <v>11</v>
      </c>
      <c r="C350" s="210">
        <v>45722</v>
      </c>
      <c r="D350" s="105" t="s">
        <v>1225</v>
      </c>
      <c r="E350" s="211" t="s">
        <v>164</v>
      </c>
      <c r="F350" s="211" t="s">
        <v>1226</v>
      </c>
      <c r="G350" s="211" t="s">
        <v>1220</v>
      </c>
      <c r="H350" s="211" t="s">
        <v>1227</v>
      </c>
      <c r="I350" s="212">
        <v>54</v>
      </c>
      <c r="J350" s="212">
        <v>155</v>
      </c>
      <c r="K350" s="213">
        <v>150</v>
      </c>
      <c r="L350" s="212"/>
      <c r="M350" s="212">
        <f>SUM(W350:AB350)</f>
        <v>5</v>
      </c>
      <c r="N350" s="212">
        <f>M350*I350</f>
        <v>270</v>
      </c>
      <c r="O350" s="212"/>
      <c r="P350" s="212"/>
      <c r="Q350" s="212">
        <f>P351*I350</f>
        <v>0</v>
      </c>
      <c r="R350" s="212"/>
      <c r="S350" s="212"/>
      <c r="T350" s="212">
        <f>S351*I350</f>
        <v>270</v>
      </c>
      <c r="U350" s="212"/>
      <c r="V350" s="212"/>
      <c r="W350" s="214">
        <v>1</v>
      </c>
      <c r="X350" s="214">
        <v>2</v>
      </c>
      <c r="Y350" s="214">
        <v>2</v>
      </c>
      <c r="Z350" s="214"/>
      <c r="AA350" s="216"/>
      <c r="AB350" s="212"/>
    </row>
    <row r="351" spans="1:28" ht="14.25" customHeight="1" x14ac:dyDescent="0.45">
      <c r="A351" s="45"/>
      <c r="B351" s="45"/>
      <c r="C351" s="45"/>
      <c r="D351" s="46"/>
      <c r="E351" s="36"/>
      <c r="F351" s="36"/>
      <c r="G351" s="36"/>
      <c r="H351" s="36"/>
      <c r="I351" s="38"/>
      <c r="J351" s="38"/>
      <c r="K351" s="69"/>
      <c r="L351" s="38"/>
      <c r="M351" s="38"/>
      <c r="N351" s="38"/>
      <c r="O351" s="38">
        <f>M350*J350</f>
        <v>775</v>
      </c>
      <c r="P351" s="555">
        <f>SUM(W351:AB351)</f>
        <v>0</v>
      </c>
      <c r="Q351" s="38"/>
      <c r="R351" s="38">
        <f>P351*J350</f>
        <v>0</v>
      </c>
      <c r="S351" s="38">
        <f>M350-P351</f>
        <v>5</v>
      </c>
      <c r="T351" s="38"/>
      <c r="U351" s="38">
        <f>S351*J350</f>
        <v>775</v>
      </c>
      <c r="V351" s="38"/>
      <c r="W351" s="41">
        <v>0</v>
      </c>
      <c r="X351" s="41">
        <v>0</v>
      </c>
      <c r="Y351" s="41">
        <v>0</v>
      </c>
      <c r="Z351" s="41"/>
      <c r="AA351" s="19"/>
      <c r="AB351" s="38"/>
    </row>
    <row r="352" spans="1:28" ht="14.25" customHeight="1" x14ac:dyDescent="0.45">
      <c r="A352" s="45"/>
      <c r="B352" s="45"/>
      <c r="C352" s="45"/>
      <c r="D352" s="36"/>
      <c r="E352" s="36"/>
      <c r="F352" s="36"/>
      <c r="G352" s="36"/>
      <c r="H352" s="36"/>
      <c r="I352" s="38"/>
      <c r="J352" s="38"/>
      <c r="K352" s="69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41"/>
      <c r="X352" s="41"/>
      <c r="Y352" s="41"/>
      <c r="Z352" s="41"/>
      <c r="AA352" s="19"/>
      <c r="AB352" s="38"/>
    </row>
    <row r="353" spans="1:28" ht="14.25" customHeight="1" x14ac:dyDescent="0.45">
      <c r="A353" s="209" t="s">
        <v>935</v>
      </c>
      <c r="B353" s="209" t="s">
        <v>11</v>
      </c>
      <c r="C353" s="210">
        <v>45722</v>
      </c>
      <c r="D353" s="105" t="s">
        <v>1228</v>
      </c>
      <c r="E353" s="211" t="s">
        <v>164</v>
      </c>
      <c r="F353" s="211" t="s">
        <v>176</v>
      </c>
      <c r="G353" s="211" t="s">
        <v>1220</v>
      </c>
      <c r="H353" s="211" t="s">
        <v>1229</v>
      </c>
      <c r="I353" s="212">
        <v>41</v>
      </c>
      <c r="J353" s="212">
        <v>139</v>
      </c>
      <c r="K353" s="213">
        <v>115</v>
      </c>
      <c r="L353" s="212"/>
      <c r="M353" s="212">
        <f>SUM(W353:AB353)</f>
        <v>5</v>
      </c>
      <c r="N353" s="212">
        <f>M353*I353</f>
        <v>205</v>
      </c>
      <c r="O353" s="212"/>
      <c r="P353" s="212"/>
      <c r="Q353" s="212">
        <f>P354*I353</f>
        <v>0</v>
      </c>
      <c r="R353" s="212"/>
      <c r="S353" s="212"/>
      <c r="T353" s="212">
        <f>S354*I353</f>
        <v>205</v>
      </c>
      <c r="U353" s="212"/>
      <c r="V353" s="212"/>
      <c r="W353" s="214">
        <v>1</v>
      </c>
      <c r="X353" s="214">
        <v>2</v>
      </c>
      <c r="Y353" s="214">
        <v>2</v>
      </c>
      <c r="Z353" s="214"/>
      <c r="AA353" s="216"/>
      <c r="AB353" s="212"/>
    </row>
    <row r="354" spans="1:28" ht="14.25" customHeight="1" x14ac:dyDescent="0.45">
      <c r="A354" s="19"/>
      <c r="B354" s="19"/>
      <c r="C354" s="19"/>
      <c r="D354" s="217"/>
      <c r="E354" s="19"/>
      <c r="F354" s="19"/>
      <c r="G354" s="19"/>
      <c r="H354" s="19"/>
      <c r="I354" s="38"/>
      <c r="J354" s="38"/>
      <c r="K354" s="69"/>
      <c r="L354" s="38"/>
      <c r="M354" s="38"/>
      <c r="N354" s="38"/>
      <c r="O354" s="38">
        <f>M353*J353</f>
        <v>695</v>
      </c>
      <c r="P354" s="38">
        <f>SUM(W354:AB354)</f>
        <v>0</v>
      </c>
      <c r="Q354" s="38"/>
      <c r="R354" s="38">
        <f>P354*J353</f>
        <v>0</v>
      </c>
      <c r="S354" s="38">
        <f>M353-P354</f>
        <v>5</v>
      </c>
      <c r="T354" s="38"/>
      <c r="U354" s="38">
        <f>S354*J353</f>
        <v>695</v>
      </c>
      <c r="V354" s="38"/>
      <c r="W354" s="41">
        <v>0</v>
      </c>
      <c r="X354" s="41">
        <v>0</v>
      </c>
      <c r="Y354" s="41">
        <v>0</v>
      </c>
      <c r="Z354" s="19"/>
      <c r="AA354" s="19"/>
      <c r="AB354" s="38"/>
    </row>
    <row r="355" spans="1:28" ht="14.25" customHeight="1" x14ac:dyDescent="0.45">
      <c r="A355" s="45"/>
      <c r="B355" s="45"/>
      <c r="C355" s="45"/>
      <c r="D355" s="36"/>
      <c r="E355" s="36"/>
      <c r="F355" s="36"/>
      <c r="G355" s="36"/>
      <c r="H355" s="36"/>
      <c r="I355" s="38"/>
      <c r="J355" s="38"/>
      <c r="K355" s="69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41"/>
      <c r="X355" s="41"/>
      <c r="Y355" s="846"/>
      <c r="Z355" s="41"/>
      <c r="AA355" s="19"/>
      <c r="AB355" s="38"/>
    </row>
    <row r="356" spans="1:28" ht="14.25" customHeight="1" x14ac:dyDescent="0.45">
      <c r="A356" s="209" t="s">
        <v>935</v>
      </c>
      <c r="B356" s="209" t="s">
        <v>11</v>
      </c>
      <c r="C356" s="210">
        <v>45737</v>
      </c>
      <c r="D356" s="211" t="s">
        <v>1230</v>
      </c>
      <c r="E356" s="211" t="s">
        <v>214</v>
      </c>
      <c r="F356" s="211" t="s">
        <v>310</v>
      </c>
      <c r="G356" s="211" t="s">
        <v>166</v>
      </c>
      <c r="H356" s="211" t="s">
        <v>1231</v>
      </c>
      <c r="I356" s="212">
        <v>55</v>
      </c>
      <c r="J356" s="212">
        <v>159</v>
      </c>
      <c r="K356" s="213" t="s">
        <v>894</v>
      </c>
      <c r="L356" s="212"/>
      <c r="M356" s="212">
        <f>SUM(W356:AB356)</f>
        <v>3</v>
      </c>
      <c r="N356" s="212">
        <f>M356*I356</f>
        <v>165</v>
      </c>
      <c r="O356" s="212"/>
      <c r="P356" s="212"/>
      <c r="Q356" s="212">
        <f>P357*I356</f>
        <v>0</v>
      </c>
      <c r="R356" s="212"/>
      <c r="S356" s="212"/>
      <c r="T356" s="212">
        <f>S357*I356</f>
        <v>165</v>
      </c>
      <c r="U356" s="212"/>
      <c r="V356" s="212"/>
      <c r="W356" s="214"/>
      <c r="X356" s="214">
        <v>1</v>
      </c>
      <c r="Y356" s="214">
        <v>2</v>
      </c>
      <c r="Z356" s="214"/>
      <c r="AA356" s="216"/>
      <c r="AB356" s="212"/>
    </row>
    <row r="357" spans="1:28" ht="14.25" customHeight="1" x14ac:dyDescent="0.45">
      <c r="A357" s="19"/>
      <c r="B357" s="19"/>
      <c r="C357" s="19"/>
      <c r="D357" s="486"/>
      <c r="E357" s="19"/>
      <c r="F357" s="19"/>
      <c r="G357" s="19"/>
      <c r="H357" s="19"/>
      <c r="I357" s="38"/>
      <c r="J357" s="38"/>
      <c r="K357" s="69"/>
      <c r="L357" s="38"/>
      <c r="M357" s="38"/>
      <c r="N357" s="38"/>
      <c r="O357" s="38">
        <f>M356*J356</f>
        <v>477</v>
      </c>
      <c r="P357" s="38">
        <f>SUM(W357:AB357)</f>
        <v>0</v>
      </c>
      <c r="Q357" s="38"/>
      <c r="R357" s="38">
        <f>P357*J356</f>
        <v>0</v>
      </c>
      <c r="S357" s="38">
        <f>M356-P357</f>
        <v>3</v>
      </c>
      <c r="T357" s="38"/>
      <c r="U357" s="38">
        <f>S357*J356</f>
        <v>477</v>
      </c>
      <c r="V357" s="38"/>
      <c r="W357" s="41"/>
      <c r="X357" s="41">
        <v>0</v>
      </c>
      <c r="Y357" s="41">
        <v>0</v>
      </c>
      <c r="Z357" s="19"/>
      <c r="AA357" s="19"/>
      <c r="AB357" s="38"/>
    </row>
    <row r="358" spans="1:28" ht="14.25" customHeight="1" x14ac:dyDescent="0.45">
      <c r="A358" s="45"/>
      <c r="B358" s="45"/>
      <c r="C358" s="45"/>
      <c r="D358" s="36"/>
      <c r="E358" s="36"/>
      <c r="F358" s="36"/>
      <c r="G358" s="36"/>
      <c r="H358" s="36"/>
      <c r="I358" s="38"/>
      <c r="J358" s="38"/>
      <c r="K358" s="69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41"/>
      <c r="X358" s="41"/>
      <c r="Y358" s="41"/>
      <c r="Z358" s="41"/>
      <c r="AA358" s="19"/>
      <c r="AB358" s="38"/>
    </row>
    <row r="359" spans="1:28" ht="14.25" customHeight="1" x14ac:dyDescent="0.45">
      <c r="A359" s="209" t="s">
        <v>935</v>
      </c>
      <c r="B359" s="209" t="s">
        <v>11</v>
      </c>
      <c r="C359" s="210">
        <v>45737</v>
      </c>
      <c r="D359" s="211" t="s">
        <v>1232</v>
      </c>
      <c r="E359" s="211" t="s">
        <v>214</v>
      </c>
      <c r="F359" s="211" t="s">
        <v>176</v>
      </c>
      <c r="G359" s="211" t="s">
        <v>166</v>
      </c>
      <c r="H359" s="211" t="s">
        <v>1231</v>
      </c>
      <c r="I359" s="212">
        <v>55</v>
      </c>
      <c r="J359" s="212">
        <v>159</v>
      </c>
      <c r="K359" s="213" t="s">
        <v>894</v>
      </c>
      <c r="L359" s="212"/>
      <c r="M359" s="212">
        <f>SUM(W359:AB359)</f>
        <v>3</v>
      </c>
      <c r="N359" s="212">
        <f>M359*I359</f>
        <v>165</v>
      </c>
      <c r="O359" s="212"/>
      <c r="P359" s="212"/>
      <c r="Q359" s="212">
        <f>P360*I359</f>
        <v>0</v>
      </c>
      <c r="R359" s="212"/>
      <c r="S359" s="212"/>
      <c r="T359" s="212">
        <f>S360*I359</f>
        <v>165</v>
      </c>
      <c r="U359" s="212"/>
      <c r="V359" s="212"/>
      <c r="W359" s="214"/>
      <c r="X359" s="214">
        <v>1</v>
      </c>
      <c r="Y359" s="214">
        <v>2</v>
      </c>
      <c r="Z359" s="214"/>
      <c r="AA359" s="216"/>
      <c r="AB359" s="212"/>
    </row>
    <row r="360" spans="1:28" ht="14.25" customHeight="1" x14ac:dyDescent="0.45">
      <c r="A360" s="19"/>
      <c r="B360" s="19"/>
      <c r="C360" s="19"/>
      <c r="D360" s="486"/>
      <c r="E360" s="19"/>
      <c r="F360" s="19"/>
      <c r="G360" s="19"/>
      <c r="H360" s="19"/>
      <c r="I360" s="38"/>
      <c r="J360" s="38"/>
      <c r="K360" s="69"/>
      <c r="L360" s="38"/>
      <c r="M360" s="38"/>
      <c r="N360" s="38"/>
      <c r="O360" s="38">
        <f>M359*J359</f>
        <v>477</v>
      </c>
      <c r="P360" s="38">
        <f>SUM(W360:AB360)</f>
        <v>0</v>
      </c>
      <c r="Q360" s="38"/>
      <c r="R360" s="38">
        <f>P360*J359</f>
        <v>0</v>
      </c>
      <c r="S360" s="38">
        <f>M359-P360</f>
        <v>3</v>
      </c>
      <c r="T360" s="38"/>
      <c r="U360" s="38">
        <f>S360*J359</f>
        <v>477</v>
      </c>
      <c r="V360" s="38"/>
      <c r="W360" s="41"/>
      <c r="X360" s="41">
        <v>0</v>
      </c>
      <c r="Y360" s="41">
        <v>0</v>
      </c>
      <c r="Z360" s="19"/>
      <c r="AA360" s="19"/>
      <c r="AB360" s="38"/>
    </row>
    <row r="361" spans="1:28" ht="14.25" customHeight="1" x14ac:dyDescent="0.45">
      <c r="A361" s="45"/>
      <c r="B361" s="45"/>
      <c r="C361" s="45"/>
      <c r="D361" s="36"/>
      <c r="E361" s="36"/>
      <c r="F361" s="36"/>
      <c r="G361" s="36"/>
      <c r="H361" s="36"/>
      <c r="I361" s="38"/>
      <c r="J361" s="38"/>
      <c r="K361" s="69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41"/>
      <c r="X361" s="41"/>
      <c r="Y361" s="41"/>
      <c r="Z361" s="41"/>
      <c r="AA361" s="19"/>
      <c r="AB361" s="38"/>
    </row>
    <row r="362" spans="1:28" ht="14.25" customHeight="1" x14ac:dyDescent="0.45">
      <c r="A362" s="209" t="s">
        <v>935</v>
      </c>
      <c r="B362" s="209" t="s">
        <v>11</v>
      </c>
      <c r="C362" s="210">
        <v>45707</v>
      </c>
      <c r="D362" s="211" t="s">
        <v>1233</v>
      </c>
      <c r="E362" s="211" t="s">
        <v>214</v>
      </c>
      <c r="F362" s="211" t="s">
        <v>178</v>
      </c>
      <c r="G362" s="211" t="s">
        <v>1018</v>
      </c>
      <c r="H362" s="211" t="s">
        <v>1234</v>
      </c>
      <c r="I362" s="212">
        <v>68</v>
      </c>
      <c r="J362" s="212">
        <v>199</v>
      </c>
      <c r="K362" s="213"/>
      <c r="L362" s="212"/>
      <c r="M362" s="212">
        <f>SUM(W362:AB362)</f>
        <v>4</v>
      </c>
      <c r="N362" s="212">
        <f>M362*I362</f>
        <v>272</v>
      </c>
      <c r="O362" s="212"/>
      <c r="P362" s="212"/>
      <c r="Q362" s="212">
        <f>P363*I362</f>
        <v>0</v>
      </c>
      <c r="R362" s="212"/>
      <c r="S362" s="212"/>
      <c r="T362" s="212">
        <f>S363*I362</f>
        <v>272</v>
      </c>
      <c r="U362" s="212"/>
      <c r="V362" s="212"/>
      <c r="W362" s="214">
        <v>1</v>
      </c>
      <c r="X362" s="214">
        <v>1</v>
      </c>
      <c r="Y362" s="214">
        <v>2</v>
      </c>
      <c r="Z362" s="214"/>
      <c r="AA362" s="216"/>
      <c r="AB362" s="212"/>
    </row>
    <row r="363" spans="1:28" ht="14.25" customHeight="1" x14ac:dyDescent="0.45">
      <c r="A363" s="19"/>
      <c r="B363" s="19"/>
      <c r="C363" s="19"/>
      <c r="D363" s="486"/>
      <c r="E363" s="19"/>
      <c r="F363" s="19"/>
      <c r="G363" s="19"/>
      <c r="H363" s="19"/>
      <c r="I363" s="38"/>
      <c r="J363" s="38"/>
      <c r="K363" s="69"/>
      <c r="L363" s="38"/>
      <c r="M363" s="38"/>
      <c r="N363" s="38"/>
      <c r="O363" s="38">
        <f>M362*J362</f>
        <v>796</v>
      </c>
      <c r="P363" s="38">
        <f>SUM(W363:AB363)</f>
        <v>0</v>
      </c>
      <c r="Q363" s="38"/>
      <c r="R363" s="38">
        <f>P363*J362</f>
        <v>0</v>
      </c>
      <c r="S363" s="38">
        <f>M362-P363</f>
        <v>4</v>
      </c>
      <c r="T363" s="38"/>
      <c r="U363" s="38">
        <f>S363*J362</f>
        <v>796</v>
      </c>
      <c r="V363" s="38"/>
      <c r="W363" s="41">
        <v>0</v>
      </c>
      <c r="X363" s="41">
        <v>0</v>
      </c>
      <c r="Y363" s="41">
        <v>0</v>
      </c>
      <c r="Z363" s="19"/>
      <c r="AA363" s="19"/>
      <c r="AB363" s="38"/>
    </row>
    <row r="364" spans="1:28" ht="14.25" customHeight="1" x14ac:dyDescent="0.45">
      <c r="A364" s="45"/>
      <c r="B364" s="45"/>
      <c r="C364" s="45"/>
      <c r="D364" s="36"/>
      <c r="E364" s="36"/>
      <c r="F364" s="36"/>
      <c r="G364" s="36"/>
      <c r="H364" s="36"/>
      <c r="I364" s="38"/>
      <c r="J364" s="38"/>
      <c r="K364" s="69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41"/>
      <c r="X364" s="846"/>
      <c r="Y364" s="215" t="s">
        <v>1235</v>
      </c>
      <c r="Z364" s="41"/>
      <c r="AA364" s="19"/>
      <c r="AB364" s="38"/>
    </row>
    <row r="365" spans="1:28" ht="14.25" customHeight="1" x14ac:dyDescent="0.45">
      <c r="A365" s="209" t="s">
        <v>935</v>
      </c>
      <c r="B365" s="209" t="s">
        <v>11</v>
      </c>
      <c r="C365" s="210">
        <v>45707</v>
      </c>
      <c r="D365" s="844" t="s">
        <v>1236</v>
      </c>
      <c r="E365" s="211" t="s">
        <v>1237</v>
      </c>
      <c r="F365" s="211" t="s">
        <v>165</v>
      </c>
      <c r="G365" s="211" t="s">
        <v>1018</v>
      </c>
      <c r="H365" s="211" t="s">
        <v>1238</v>
      </c>
      <c r="I365" s="212">
        <v>41</v>
      </c>
      <c r="J365" s="212">
        <v>115</v>
      </c>
      <c r="K365" s="213"/>
      <c r="L365" s="212"/>
      <c r="M365" s="212">
        <f>SUM(W365:AB365)</f>
        <v>4</v>
      </c>
      <c r="N365" s="212">
        <f>M365*I365</f>
        <v>164</v>
      </c>
      <c r="O365" s="212"/>
      <c r="P365" s="212"/>
      <c r="Q365" s="212">
        <f>P366*I365</f>
        <v>41</v>
      </c>
      <c r="R365" s="212"/>
      <c r="S365" s="212"/>
      <c r="T365" s="212">
        <f>S366*I365</f>
        <v>123</v>
      </c>
      <c r="U365" s="212"/>
      <c r="V365" s="212"/>
      <c r="W365" s="214">
        <v>1</v>
      </c>
      <c r="X365" s="214">
        <v>1</v>
      </c>
      <c r="Y365" s="214">
        <v>1</v>
      </c>
      <c r="Z365" s="214">
        <v>1</v>
      </c>
      <c r="AA365" s="216"/>
      <c r="AB365" s="212"/>
    </row>
    <row r="366" spans="1:28" ht="14.25" customHeight="1" x14ac:dyDescent="0.45">
      <c r="A366" s="19"/>
      <c r="B366" s="19"/>
      <c r="C366" s="19"/>
      <c r="D366" s="19"/>
      <c r="E366" s="19"/>
      <c r="F366" s="19"/>
      <c r="G366" s="19"/>
      <c r="H366" s="19"/>
      <c r="I366" s="38"/>
      <c r="J366" s="38"/>
      <c r="K366" s="69"/>
      <c r="L366" s="38"/>
      <c r="M366" s="38"/>
      <c r="N366" s="38"/>
      <c r="O366" s="38">
        <f>M365*J365</f>
        <v>460</v>
      </c>
      <c r="P366" s="657">
        <f>SUM(W366:AB366)</f>
        <v>1</v>
      </c>
      <c r="Q366" s="38"/>
      <c r="R366" s="38">
        <f>P366*J365</f>
        <v>115</v>
      </c>
      <c r="S366" s="38">
        <f>M365-P366</f>
        <v>3</v>
      </c>
      <c r="T366" s="38"/>
      <c r="U366" s="38">
        <f>S366*J365</f>
        <v>345</v>
      </c>
      <c r="V366" s="38"/>
      <c r="W366" s="41">
        <v>0</v>
      </c>
      <c r="X366" s="41">
        <v>0</v>
      </c>
      <c r="Y366" s="41">
        <v>0</v>
      </c>
      <c r="Z366" s="674">
        <v>1</v>
      </c>
      <c r="AA366" s="19"/>
      <c r="AB366" s="38"/>
    </row>
    <row r="367" spans="1:28" ht="14.25" customHeight="1" x14ac:dyDescent="0.45">
      <c r="A367" s="45"/>
      <c r="B367" s="45"/>
      <c r="C367" s="45"/>
      <c r="D367" s="36"/>
      <c r="E367" s="36"/>
      <c r="F367" s="36"/>
      <c r="G367" s="36"/>
      <c r="H367" s="36"/>
      <c r="I367" s="38"/>
      <c r="J367" s="38"/>
      <c r="K367" s="69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41"/>
      <c r="X367" s="41"/>
      <c r="Y367" s="41"/>
      <c r="Z367" s="41"/>
      <c r="AA367" s="19"/>
      <c r="AB367" s="38"/>
    </row>
    <row r="368" spans="1:28" ht="14.25" customHeight="1" x14ac:dyDescent="0.45">
      <c r="A368" s="209" t="s">
        <v>935</v>
      </c>
      <c r="B368" s="209" t="s">
        <v>11</v>
      </c>
      <c r="C368" s="210">
        <v>45707</v>
      </c>
      <c r="D368" s="844" t="s">
        <v>1236</v>
      </c>
      <c r="E368" s="211" t="s">
        <v>1237</v>
      </c>
      <c r="F368" s="211" t="s">
        <v>1239</v>
      </c>
      <c r="G368" s="211" t="s">
        <v>1018</v>
      </c>
      <c r="H368" s="211" t="s">
        <v>1238</v>
      </c>
      <c r="I368" s="212">
        <v>41</v>
      </c>
      <c r="J368" s="212">
        <v>115</v>
      </c>
      <c r="K368" s="213"/>
      <c r="L368" s="212"/>
      <c r="M368" s="212">
        <f>SUM(W368:AB368)</f>
        <v>4</v>
      </c>
      <c r="N368" s="212">
        <f>M368*I368</f>
        <v>164</v>
      </c>
      <c r="O368" s="212"/>
      <c r="P368" s="212"/>
      <c r="Q368" s="212">
        <f>P369*I368</f>
        <v>0</v>
      </c>
      <c r="R368" s="212"/>
      <c r="S368" s="212"/>
      <c r="T368" s="212">
        <f>S369*I368</f>
        <v>164</v>
      </c>
      <c r="U368" s="212"/>
      <c r="V368" s="212"/>
      <c r="W368" s="214">
        <v>1</v>
      </c>
      <c r="X368" s="214">
        <v>1</v>
      </c>
      <c r="Y368" s="214">
        <v>1</v>
      </c>
      <c r="Z368" s="214">
        <v>1</v>
      </c>
      <c r="AA368" s="216"/>
      <c r="AB368" s="212"/>
    </row>
    <row r="369" spans="1:28" ht="14.25" customHeight="1" x14ac:dyDescent="0.45">
      <c r="A369" s="19"/>
      <c r="B369" s="19"/>
      <c r="C369" s="19"/>
      <c r="D369" s="19"/>
      <c r="E369" s="19"/>
      <c r="F369" s="19"/>
      <c r="G369" s="19"/>
      <c r="H369" s="19"/>
      <c r="I369" s="38"/>
      <c r="J369" s="38"/>
      <c r="K369" s="69"/>
      <c r="L369" s="38"/>
      <c r="M369" s="38"/>
      <c r="N369" s="38"/>
      <c r="O369" s="38">
        <f>M368*J368</f>
        <v>460</v>
      </c>
      <c r="P369" s="657">
        <f>SUM(W369:AB369)</f>
        <v>0</v>
      </c>
      <c r="Q369" s="38"/>
      <c r="R369" s="38">
        <f>P369*J368</f>
        <v>0</v>
      </c>
      <c r="S369" s="38">
        <f>M368-P369</f>
        <v>4</v>
      </c>
      <c r="T369" s="38"/>
      <c r="U369" s="38">
        <f>S369*J368</f>
        <v>460</v>
      </c>
      <c r="V369" s="38"/>
      <c r="W369" s="41">
        <v>0</v>
      </c>
      <c r="X369" s="41">
        <v>0</v>
      </c>
      <c r="Y369" s="668">
        <v>0</v>
      </c>
      <c r="Z369" s="19">
        <v>0</v>
      </c>
      <c r="AA369" s="19"/>
      <c r="AB369" s="38"/>
    </row>
    <row r="370" spans="1:28" ht="14.25" customHeight="1" x14ac:dyDescent="0.45">
      <c r="A370" s="45"/>
      <c r="B370" s="45"/>
      <c r="C370" s="45"/>
      <c r="D370" s="36"/>
      <c r="E370" s="36"/>
      <c r="F370" s="36"/>
      <c r="G370" s="36"/>
      <c r="H370" s="36"/>
      <c r="I370" s="38"/>
      <c r="J370" s="38"/>
      <c r="K370" s="69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41"/>
      <c r="X370" s="41"/>
      <c r="Y370" s="921"/>
      <c r="Z370" s="41"/>
      <c r="AA370" s="19"/>
      <c r="AB370" s="38"/>
    </row>
    <row r="371" spans="1:28" ht="14.25" customHeight="1" x14ac:dyDescent="0.45">
      <c r="A371" s="209" t="s">
        <v>935</v>
      </c>
      <c r="B371" s="209" t="s">
        <v>11</v>
      </c>
      <c r="C371" s="210">
        <v>45707</v>
      </c>
      <c r="D371" s="844" t="s">
        <v>1240</v>
      </c>
      <c r="E371" s="211" t="s">
        <v>1241</v>
      </c>
      <c r="F371" s="211" t="s">
        <v>176</v>
      </c>
      <c r="G371" s="211" t="s">
        <v>1018</v>
      </c>
      <c r="H371" s="211" t="s">
        <v>1242</v>
      </c>
      <c r="I371" s="212">
        <v>41</v>
      </c>
      <c r="J371" s="212">
        <v>115</v>
      </c>
      <c r="K371" s="213"/>
      <c r="L371" s="212"/>
      <c r="M371" s="212">
        <f>SUM(W371:AB371)</f>
        <v>4</v>
      </c>
      <c r="N371" s="212">
        <f>M371*I371</f>
        <v>164</v>
      </c>
      <c r="O371" s="212"/>
      <c r="P371" s="212"/>
      <c r="Q371" s="212">
        <f>P372*I371</f>
        <v>41</v>
      </c>
      <c r="R371" s="212"/>
      <c r="S371" s="212"/>
      <c r="T371" s="212">
        <f>S372*I371</f>
        <v>123</v>
      </c>
      <c r="U371" s="212"/>
      <c r="V371" s="212"/>
      <c r="W371" s="214">
        <v>1</v>
      </c>
      <c r="X371" s="214">
        <v>1</v>
      </c>
      <c r="Y371" s="214">
        <v>1</v>
      </c>
      <c r="Z371" s="214">
        <v>1</v>
      </c>
      <c r="AA371" s="216"/>
      <c r="AB371" s="212"/>
    </row>
    <row r="372" spans="1:28" ht="14.25" customHeight="1" x14ac:dyDescent="0.45">
      <c r="A372" s="19"/>
      <c r="B372" s="19"/>
      <c r="C372" s="19"/>
      <c r="D372" s="19"/>
      <c r="E372" s="19"/>
      <c r="F372" s="19"/>
      <c r="G372" s="19"/>
      <c r="H372" s="19"/>
      <c r="I372" s="38"/>
      <c r="J372" s="38"/>
      <c r="K372" s="69"/>
      <c r="L372" s="38"/>
      <c r="M372" s="38"/>
      <c r="N372" s="38"/>
      <c r="O372" s="38">
        <f>M371*J371</f>
        <v>460</v>
      </c>
      <c r="P372" s="657">
        <f>SUM(W372:AB372)</f>
        <v>1</v>
      </c>
      <c r="Q372" s="38"/>
      <c r="R372" s="38">
        <f>P372*J371</f>
        <v>115</v>
      </c>
      <c r="S372" s="38">
        <f>M371-P372</f>
        <v>3</v>
      </c>
      <c r="T372" s="38"/>
      <c r="U372" s="38">
        <f>S372*J371</f>
        <v>345</v>
      </c>
      <c r="V372" s="38"/>
      <c r="W372" s="41">
        <v>0</v>
      </c>
      <c r="X372" s="668">
        <v>0</v>
      </c>
      <c r="Y372" s="668">
        <v>0</v>
      </c>
      <c r="Z372" s="674">
        <v>1</v>
      </c>
      <c r="AA372" s="19"/>
      <c r="AB372" s="38"/>
    </row>
    <row r="373" spans="1:28" ht="14.25" customHeight="1" x14ac:dyDescent="0.45">
      <c r="A373" s="45"/>
      <c r="B373" s="45"/>
      <c r="C373" s="45"/>
      <c r="D373" s="36"/>
      <c r="E373" s="36"/>
      <c r="F373" s="36"/>
      <c r="G373" s="36"/>
      <c r="H373" s="36"/>
      <c r="I373" s="38"/>
      <c r="J373" s="38"/>
      <c r="K373" s="69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41"/>
      <c r="X373" s="846"/>
      <c r="Y373" s="921"/>
      <c r="Z373" s="41"/>
      <c r="AA373" s="19"/>
      <c r="AB373" s="38"/>
    </row>
    <row r="374" spans="1:28" ht="14.25" customHeight="1" x14ac:dyDescent="0.45">
      <c r="A374" s="209" t="s">
        <v>935</v>
      </c>
      <c r="B374" s="209" t="s">
        <v>11</v>
      </c>
      <c r="C374" s="210">
        <v>45707</v>
      </c>
      <c r="D374" s="211" t="s">
        <v>1243</v>
      </c>
      <c r="E374" s="211" t="s">
        <v>667</v>
      </c>
      <c r="F374" s="211" t="s">
        <v>165</v>
      </c>
      <c r="G374" s="211" t="s">
        <v>1018</v>
      </c>
      <c r="H374" s="211" t="s">
        <v>162</v>
      </c>
      <c r="I374" s="212">
        <v>37</v>
      </c>
      <c r="J374" s="212">
        <v>105</v>
      </c>
      <c r="K374" s="213"/>
      <c r="L374" s="212"/>
      <c r="M374" s="212">
        <f>SUM(W374:AB374)</f>
        <v>4</v>
      </c>
      <c r="N374" s="212">
        <f>M374*I374</f>
        <v>148</v>
      </c>
      <c r="O374" s="212"/>
      <c r="P374" s="212"/>
      <c r="Q374" s="212">
        <f>P375*I374</f>
        <v>0</v>
      </c>
      <c r="R374" s="212"/>
      <c r="S374" s="212"/>
      <c r="T374" s="212">
        <f>S375*I374</f>
        <v>148</v>
      </c>
      <c r="U374" s="212"/>
      <c r="V374" s="212"/>
      <c r="W374" s="214">
        <v>1</v>
      </c>
      <c r="X374" s="214">
        <v>1</v>
      </c>
      <c r="Y374" s="214">
        <v>1</v>
      </c>
      <c r="Z374" s="214">
        <v>1</v>
      </c>
      <c r="AA374" s="216"/>
      <c r="AB374" s="212"/>
    </row>
    <row r="375" spans="1:28" ht="14.25" customHeight="1" x14ac:dyDescent="0.45">
      <c r="A375" s="19"/>
      <c r="B375" s="19"/>
      <c r="C375" s="19"/>
      <c r="D375" s="486"/>
      <c r="E375" s="19"/>
      <c r="F375" s="19"/>
      <c r="G375" s="19"/>
      <c r="H375" s="19"/>
      <c r="I375" s="38"/>
      <c r="J375" s="38"/>
      <c r="K375" s="69"/>
      <c r="L375" s="38"/>
      <c r="M375" s="38"/>
      <c r="N375" s="38"/>
      <c r="O375" s="38">
        <f>M374*J374</f>
        <v>420</v>
      </c>
      <c r="P375" s="38">
        <f>SUM(W375:AB375)</f>
        <v>0</v>
      </c>
      <c r="Q375" s="38"/>
      <c r="R375" s="38">
        <f>P375*J374</f>
        <v>0</v>
      </c>
      <c r="S375" s="38">
        <f>M374-P375</f>
        <v>4</v>
      </c>
      <c r="T375" s="38"/>
      <c r="U375" s="38">
        <f>S375*J374</f>
        <v>420</v>
      </c>
      <c r="V375" s="38"/>
      <c r="W375" s="41">
        <v>0</v>
      </c>
      <c r="X375" s="41">
        <v>0</v>
      </c>
      <c r="Y375" s="41">
        <v>0</v>
      </c>
      <c r="Z375" s="19">
        <v>0</v>
      </c>
      <c r="AA375" s="19"/>
      <c r="AB375" s="38"/>
    </row>
    <row r="376" spans="1:28" ht="14.25" customHeight="1" x14ac:dyDescent="0.45">
      <c r="A376" s="45"/>
      <c r="B376" s="45"/>
      <c r="C376" s="45"/>
      <c r="D376" s="36"/>
      <c r="E376" s="36"/>
      <c r="F376" s="36"/>
      <c r="G376" s="36"/>
      <c r="H376" s="36"/>
      <c r="I376" s="38"/>
      <c r="J376" s="38"/>
      <c r="K376" s="69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41"/>
      <c r="X376" s="41"/>
      <c r="Y376" s="41"/>
      <c r="Z376" s="41"/>
      <c r="AA376" s="19"/>
      <c r="AB376" s="38"/>
    </row>
    <row r="377" spans="1:28" ht="14.25" customHeight="1" x14ac:dyDescent="0.45">
      <c r="A377" s="209" t="s">
        <v>935</v>
      </c>
      <c r="B377" s="209" t="s">
        <v>11</v>
      </c>
      <c r="C377" s="210">
        <v>45707</v>
      </c>
      <c r="D377" s="211" t="s">
        <v>1243</v>
      </c>
      <c r="E377" s="211" t="s">
        <v>667</v>
      </c>
      <c r="F377" s="211" t="s">
        <v>304</v>
      </c>
      <c r="G377" s="211" t="s">
        <v>1018</v>
      </c>
      <c r="H377" s="211" t="s">
        <v>162</v>
      </c>
      <c r="I377" s="212">
        <v>37</v>
      </c>
      <c r="J377" s="212">
        <v>105</v>
      </c>
      <c r="K377" s="213"/>
      <c r="L377" s="212"/>
      <c r="M377" s="212">
        <f>SUM(W377:AB377)</f>
        <v>4</v>
      </c>
      <c r="N377" s="212">
        <f>M377*I377</f>
        <v>148</v>
      </c>
      <c r="O377" s="212"/>
      <c r="P377" s="212"/>
      <c r="Q377" s="212">
        <f>P378*I377</f>
        <v>0</v>
      </c>
      <c r="R377" s="212"/>
      <c r="S377" s="212"/>
      <c r="T377" s="212">
        <f>S378*I377</f>
        <v>148</v>
      </c>
      <c r="U377" s="212"/>
      <c r="V377" s="212"/>
      <c r="W377" s="214">
        <v>1</v>
      </c>
      <c r="X377" s="214">
        <v>1</v>
      </c>
      <c r="Y377" s="214">
        <v>1</v>
      </c>
      <c r="Z377" s="214">
        <v>1</v>
      </c>
      <c r="AA377" s="216"/>
      <c r="AB377" s="212"/>
    </row>
    <row r="378" spans="1:28" ht="14.25" customHeight="1" x14ac:dyDescent="0.45">
      <c r="A378" s="19"/>
      <c r="B378" s="19"/>
      <c r="C378" s="19"/>
      <c r="D378" s="217"/>
      <c r="E378" s="19"/>
      <c r="F378" s="19"/>
      <c r="G378" s="19"/>
      <c r="H378" s="19"/>
      <c r="I378" s="38"/>
      <c r="J378" s="38"/>
      <c r="K378" s="69"/>
      <c r="L378" s="38"/>
      <c r="M378" s="38"/>
      <c r="N378" s="38"/>
      <c r="O378" s="38">
        <f>M377*J377</f>
        <v>420</v>
      </c>
      <c r="P378" s="38">
        <f>SUM(W378:AB378)</f>
        <v>0</v>
      </c>
      <c r="Q378" s="38"/>
      <c r="R378" s="38">
        <f>P378*J377</f>
        <v>0</v>
      </c>
      <c r="S378" s="38">
        <f>M377-P378</f>
        <v>4</v>
      </c>
      <c r="T378" s="38"/>
      <c r="U378" s="38">
        <f>S378*J377</f>
        <v>420</v>
      </c>
      <c r="V378" s="38"/>
      <c r="W378" s="41">
        <v>0</v>
      </c>
      <c r="X378" s="41">
        <v>0</v>
      </c>
      <c r="Y378" s="41">
        <v>0</v>
      </c>
      <c r="Z378" s="19">
        <v>0</v>
      </c>
      <c r="AA378" s="19"/>
      <c r="AB378" s="38"/>
    </row>
    <row r="379" spans="1:28" ht="14.25" customHeight="1" x14ac:dyDescent="0.45">
      <c r="A379" s="45"/>
      <c r="B379" s="45"/>
      <c r="C379" s="45"/>
      <c r="D379" s="36"/>
      <c r="E379" s="36"/>
      <c r="F379" s="36"/>
      <c r="G379" s="36"/>
      <c r="H379" s="36"/>
      <c r="I379" s="38"/>
      <c r="J379" s="38"/>
      <c r="K379" s="69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41"/>
      <c r="X379" s="41"/>
      <c r="Y379" s="846"/>
      <c r="Z379" s="41"/>
      <c r="AA379" s="19"/>
      <c r="AB379" s="38"/>
    </row>
    <row r="380" spans="1:28" ht="14.25" customHeight="1" x14ac:dyDescent="0.45">
      <c r="A380" s="209" t="s">
        <v>935</v>
      </c>
      <c r="B380" s="209" t="s">
        <v>11</v>
      </c>
      <c r="C380" s="210">
        <v>45707</v>
      </c>
      <c r="D380" s="105" t="s">
        <v>1244</v>
      </c>
      <c r="E380" s="211" t="s">
        <v>214</v>
      </c>
      <c r="F380" s="211" t="s">
        <v>1201</v>
      </c>
      <c r="G380" s="211"/>
      <c r="H380" s="211" t="s">
        <v>1245</v>
      </c>
      <c r="I380" s="212">
        <v>63</v>
      </c>
      <c r="J380" s="212">
        <v>199</v>
      </c>
      <c r="K380" s="213"/>
      <c r="L380" s="212"/>
      <c r="M380" s="212">
        <f>SUM(W380:AB380)</f>
        <v>3</v>
      </c>
      <c r="N380" s="212">
        <f>M380*I380</f>
        <v>189</v>
      </c>
      <c r="O380" s="212"/>
      <c r="P380" s="212"/>
      <c r="Q380" s="212">
        <f>P381*I380</f>
        <v>63</v>
      </c>
      <c r="R380" s="212"/>
      <c r="S380" s="212"/>
      <c r="T380" s="212">
        <f>S381*I380</f>
        <v>126</v>
      </c>
      <c r="U380" s="212"/>
      <c r="V380" s="212"/>
      <c r="W380" s="214"/>
      <c r="X380" s="214">
        <v>1</v>
      </c>
      <c r="Y380" s="214">
        <v>1</v>
      </c>
      <c r="Z380" s="214">
        <v>1</v>
      </c>
      <c r="AA380" s="216"/>
      <c r="AB380" s="212"/>
    </row>
    <row r="381" spans="1:28" ht="14.25" customHeight="1" x14ac:dyDescent="0.45">
      <c r="A381" s="19"/>
      <c r="B381" s="19"/>
      <c r="C381" s="19"/>
      <c r="D381" s="883"/>
      <c r="E381" s="19"/>
      <c r="F381" s="19"/>
      <c r="G381" s="19"/>
      <c r="H381" s="19"/>
      <c r="I381" s="38"/>
      <c r="J381" s="38"/>
      <c r="K381" s="69"/>
      <c r="L381" s="38"/>
      <c r="M381" s="38"/>
      <c r="N381" s="38"/>
      <c r="O381" s="38">
        <f>M380*J380</f>
        <v>597</v>
      </c>
      <c r="P381" s="657">
        <f>SUM(W381:AB381)</f>
        <v>1</v>
      </c>
      <c r="Q381" s="38"/>
      <c r="R381" s="38">
        <f>P381*J380</f>
        <v>199</v>
      </c>
      <c r="S381" s="38">
        <f>M380-P381</f>
        <v>2</v>
      </c>
      <c r="T381" s="38"/>
      <c r="U381" s="38">
        <f>S381*J380</f>
        <v>398</v>
      </c>
      <c r="V381" s="38"/>
      <c r="W381" s="41"/>
      <c r="X381" s="41">
        <v>0</v>
      </c>
      <c r="Y381" s="41">
        <v>0</v>
      </c>
      <c r="Z381" s="674">
        <v>1</v>
      </c>
      <c r="AA381" s="19"/>
      <c r="AB381" s="38"/>
    </row>
    <row r="382" spans="1:28" ht="14.25" customHeight="1" x14ac:dyDescent="0.45">
      <c r="A382" s="19"/>
      <c r="B382" s="19"/>
      <c r="C382" s="19"/>
      <c r="D382" s="19"/>
      <c r="E382" s="19"/>
      <c r="F382" s="19"/>
      <c r="G382" s="19"/>
      <c r="H382" s="19"/>
      <c r="I382" s="38"/>
      <c r="J382" s="38"/>
      <c r="K382" s="69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41"/>
      <c r="X382" s="846"/>
      <c r="Y382" s="41"/>
      <c r="Z382" s="19"/>
      <c r="AA382" s="19"/>
      <c r="AB382" s="38"/>
    </row>
    <row r="383" spans="1:28" ht="14.25" customHeight="1" x14ac:dyDescent="0.45">
      <c r="A383" s="209" t="s">
        <v>935</v>
      </c>
      <c r="B383" s="209" t="s">
        <v>11</v>
      </c>
      <c r="C383" s="210">
        <v>45734</v>
      </c>
      <c r="D383" s="105" t="s">
        <v>1246</v>
      </c>
      <c r="E383" s="211" t="s">
        <v>1200</v>
      </c>
      <c r="F383" s="211" t="s">
        <v>310</v>
      </c>
      <c r="G383" s="211"/>
      <c r="H383" s="211"/>
      <c r="I383" s="212">
        <v>18</v>
      </c>
      <c r="J383" s="212">
        <v>59</v>
      </c>
      <c r="K383" s="213"/>
      <c r="L383" s="212"/>
      <c r="M383" s="212">
        <f>SUM(W383:AB383)</f>
        <v>3</v>
      </c>
      <c r="N383" s="212">
        <f>M383*I383</f>
        <v>54</v>
      </c>
      <c r="O383" s="212"/>
      <c r="P383" s="212"/>
      <c r="Q383" s="212">
        <f>P384*I383</f>
        <v>0</v>
      </c>
      <c r="R383" s="212"/>
      <c r="S383" s="212"/>
      <c r="T383" s="212">
        <f>S384*I383</f>
        <v>54</v>
      </c>
      <c r="U383" s="212"/>
      <c r="V383" s="212"/>
      <c r="W383" s="214"/>
      <c r="X383" s="214"/>
      <c r="Y383" s="214"/>
      <c r="Z383" s="214"/>
      <c r="AA383" s="216"/>
      <c r="AB383" s="212">
        <v>3</v>
      </c>
    </row>
    <row r="384" spans="1:28" ht="14.25" customHeight="1" x14ac:dyDescent="0.45">
      <c r="A384" s="19"/>
      <c r="B384" s="19"/>
      <c r="C384" s="19"/>
      <c r="D384" s="19"/>
      <c r="E384" s="19"/>
      <c r="F384" s="19"/>
      <c r="G384" s="19"/>
      <c r="H384" s="19"/>
      <c r="I384" s="38"/>
      <c r="J384" s="38"/>
      <c r="K384" s="69"/>
      <c r="L384" s="38"/>
      <c r="M384" s="38"/>
      <c r="N384" s="38"/>
      <c r="O384" s="38">
        <f>M383*J383</f>
        <v>177</v>
      </c>
      <c r="P384" s="38">
        <f>SUM(W384:AB384)</f>
        <v>0</v>
      </c>
      <c r="Q384" s="38"/>
      <c r="R384" s="38">
        <f>P384*J383</f>
        <v>0</v>
      </c>
      <c r="S384" s="38">
        <f>M383-P384</f>
        <v>3</v>
      </c>
      <c r="T384" s="38"/>
      <c r="U384" s="38">
        <f>S384*J383</f>
        <v>177</v>
      </c>
      <c r="V384" s="38"/>
      <c r="W384" s="41"/>
      <c r="X384" s="41"/>
      <c r="Y384" s="41"/>
      <c r="Z384" s="19"/>
      <c r="AA384" s="19"/>
      <c r="AB384" s="38">
        <v>0</v>
      </c>
    </row>
    <row r="385" spans="1:28" ht="14.25" customHeight="1" x14ac:dyDescent="0.45">
      <c r="A385" s="19"/>
      <c r="B385" s="19"/>
      <c r="C385" s="19"/>
      <c r="D385" s="19"/>
      <c r="E385" s="19"/>
      <c r="F385" s="19"/>
      <c r="G385" s="19"/>
      <c r="H385" s="19"/>
      <c r="I385" s="38"/>
      <c r="J385" s="38"/>
      <c r="K385" s="69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41"/>
      <c r="X385" s="41"/>
      <c r="Y385" s="41"/>
      <c r="Z385" s="19"/>
      <c r="AA385" s="19"/>
      <c r="AB385" s="845"/>
    </row>
    <row r="386" spans="1:28" ht="14.25" customHeight="1" x14ac:dyDescent="0.45">
      <c r="A386" s="209" t="s">
        <v>935</v>
      </c>
      <c r="B386" s="209" t="s">
        <v>11</v>
      </c>
      <c r="C386" s="210">
        <v>45734</v>
      </c>
      <c r="D386" s="844" t="s">
        <v>1246</v>
      </c>
      <c r="E386" s="211" t="s">
        <v>1200</v>
      </c>
      <c r="F386" s="211" t="s">
        <v>1081</v>
      </c>
      <c r="G386" s="211"/>
      <c r="H386" s="211"/>
      <c r="I386" s="212">
        <v>18</v>
      </c>
      <c r="J386" s="212">
        <v>59</v>
      </c>
      <c r="K386" s="213"/>
      <c r="L386" s="212"/>
      <c r="M386" s="212">
        <f>SUM(W386:AB386)</f>
        <v>3</v>
      </c>
      <c r="N386" s="212">
        <f>M386*I386</f>
        <v>54</v>
      </c>
      <c r="O386" s="212"/>
      <c r="P386" s="212"/>
      <c r="Q386" s="212">
        <f>P387*I386</f>
        <v>18</v>
      </c>
      <c r="R386" s="212"/>
      <c r="S386" s="212"/>
      <c r="T386" s="212">
        <f>S387*I386</f>
        <v>36</v>
      </c>
      <c r="U386" s="212"/>
      <c r="V386" s="212"/>
      <c r="W386" s="214"/>
      <c r="X386" s="214"/>
      <c r="Y386" s="214"/>
      <c r="Z386" s="214"/>
      <c r="AA386" s="216"/>
      <c r="AB386" s="212">
        <v>3</v>
      </c>
    </row>
    <row r="387" spans="1:28" ht="14.25" customHeight="1" x14ac:dyDescent="0.45">
      <c r="A387" s="19"/>
      <c r="B387" s="19"/>
      <c r="C387" s="19"/>
      <c r="D387" s="19"/>
      <c r="E387" s="19"/>
      <c r="F387" s="19"/>
      <c r="G387" s="19"/>
      <c r="H387" s="19"/>
      <c r="I387" s="38"/>
      <c r="J387" s="38"/>
      <c r="K387" s="69"/>
      <c r="L387" s="38"/>
      <c r="M387" s="38"/>
      <c r="N387" s="38"/>
      <c r="O387" s="38">
        <f>M386*J386</f>
        <v>177</v>
      </c>
      <c r="P387" s="657">
        <f>SUM(W387:AB387)</f>
        <v>1</v>
      </c>
      <c r="Q387" s="38"/>
      <c r="R387" s="38">
        <f>P387*J386</f>
        <v>59</v>
      </c>
      <c r="S387" s="38">
        <f>M386-P387</f>
        <v>2</v>
      </c>
      <c r="T387" s="38"/>
      <c r="U387" s="38">
        <f>S387*J386</f>
        <v>118</v>
      </c>
      <c r="V387" s="38"/>
      <c r="W387" s="41"/>
      <c r="X387" s="41"/>
      <c r="Y387" s="41"/>
      <c r="Z387" s="19"/>
      <c r="AA387" s="19"/>
      <c r="AB387" s="657">
        <v>1</v>
      </c>
    </row>
    <row r="388" spans="1:28" ht="14.25" customHeight="1" x14ac:dyDescent="0.45">
      <c r="A388" s="45"/>
      <c r="B388" s="45"/>
      <c r="C388" s="45"/>
      <c r="D388" s="36"/>
      <c r="E388" s="36"/>
      <c r="F388" s="36"/>
      <c r="G388" s="36"/>
      <c r="H388" s="36"/>
      <c r="I388" s="38"/>
      <c r="J388" s="38"/>
      <c r="K388" s="69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41"/>
      <c r="X388" s="41"/>
      <c r="Y388" s="41"/>
      <c r="Z388" s="41"/>
      <c r="AA388" s="19"/>
      <c r="AB388" s="845"/>
    </row>
    <row r="389" spans="1:28" ht="14.25" customHeight="1" x14ac:dyDescent="0.45">
      <c r="A389" s="209" t="s">
        <v>935</v>
      </c>
      <c r="B389" s="209" t="s">
        <v>11</v>
      </c>
      <c r="C389" s="210">
        <v>45734</v>
      </c>
      <c r="D389" s="211" t="s">
        <v>1246</v>
      </c>
      <c r="E389" s="211" t="s">
        <v>1200</v>
      </c>
      <c r="F389" s="211" t="s">
        <v>176</v>
      </c>
      <c r="G389" s="211"/>
      <c r="H389" s="211"/>
      <c r="I389" s="212">
        <v>18</v>
      </c>
      <c r="J389" s="212">
        <v>59</v>
      </c>
      <c r="K389" s="213"/>
      <c r="L389" s="212"/>
      <c r="M389" s="212">
        <f>SUM(W389:AB389)</f>
        <v>3</v>
      </c>
      <c r="N389" s="212">
        <f>M389*I389</f>
        <v>54</v>
      </c>
      <c r="O389" s="212"/>
      <c r="P389" s="212"/>
      <c r="Q389" s="212">
        <f>P390*I389</f>
        <v>0</v>
      </c>
      <c r="R389" s="212"/>
      <c r="S389" s="212"/>
      <c r="T389" s="212">
        <f>S390*I389</f>
        <v>54</v>
      </c>
      <c r="U389" s="212"/>
      <c r="V389" s="212"/>
      <c r="W389" s="214"/>
      <c r="X389" s="214"/>
      <c r="Y389" s="214"/>
      <c r="Z389" s="214"/>
      <c r="AA389" s="216"/>
      <c r="AB389" s="212">
        <v>3</v>
      </c>
    </row>
    <row r="390" spans="1:28" ht="14.25" customHeight="1" x14ac:dyDescent="0.45">
      <c r="A390" s="19"/>
      <c r="B390" s="19"/>
      <c r="C390" s="19"/>
      <c r="D390" s="19"/>
      <c r="E390" s="19"/>
      <c r="F390" s="19"/>
      <c r="G390" s="19"/>
      <c r="H390" s="19"/>
      <c r="I390" s="38"/>
      <c r="J390" s="38"/>
      <c r="K390" s="38"/>
      <c r="L390" s="38"/>
      <c r="M390" s="38"/>
      <c r="N390" s="38"/>
      <c r="O390" s="38">
        <f>M389*J389</f>
        <v>177</v>
      </c>
      <c r="P390" s="38">
        <f>SUM(W390:AB390)</f>
        <v>0</v>
      </c>
      <c r="Q390" s="38"/>
      <c r="R390" s="38">
        <f>P390*J389</f>
        <v>0</v>
      </c>
      <c r="S390" s="38">
        <f>M389-P390</f>
        <v>3</v>
      </c>
      <c r="T390" s="38"/>
      <c r="U390" s="38">
        <f>S390*J389</f>
        <v>177</v>
      </c>
      <c r="V390" s="38"/>
      <c r="W390" s="41"/>
      <c r="X390" s="41"/>
      <c r="Y390" s="41"/>
      <c r="Z390" s="19"/>
      <c r="AA390" s="19"/>
      <c r="AB390" s="38">
        <v>0</v>
      </c>
    </row>
    <row r="391" spans="1:28" ht="14.25" customHeight="1" x14ac:dyDescent="0.45">
      <c r="A391" s="19"/>
      <c r="B391" s="19"/>
      <c r="C391" s="19"/>
      <c r="D391" s="19"/>
      <c r="E391" s="19"/>
      <c r="F391" s="19"/>
      <c r="G391" s="19"/>
      <c r="H391" s="19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41"/>
      <c r="X391" s="41"/>
      <c r="Y391" s="41"/>
      <c r="Z391" s="19"/>
      <c r="AA391" s="19"/>
      <c r="AB391" s="845"/>
    </row>
    <row r="392" spans="1:28" ht="14.25" customHeight="1" x14ac:dyDescent="0.45">
      <c r="A392" s="19"/>
      <c r="B392" s="19"/>
      <c r="C392" s="19"/>
      <c r="D392" s="19"/>
      <c r="E392" s="19"/>
      <c r="F392" s="19"/>
      <c r="G392" s="19"/>
      <c r="H392" s="19"/>
      <c r="I392" s="38"/>
      <c r="J392" s="38"/>
      <c r="K392" s="38"/>
      <c r="L392" s="38"/>
      <c r="M392" s="38">
        <f t="shared" ref="M392:V392" si="12">SUM(M293:M391)</f>
        <v>135</v>
      </c>
      <c r="N392" s="38">
        <f t="shared" si="12"/>
        <v>8543</v>
      </c>
      <c r="O392" s="38">
        <f t="shared" si="12"/>
        <v>24847</v>
      </c>
      <c r="P392" s="657">
        <f t="shared" si="12"/>
        <v>25</v>
      </c>
      <c r="Q392" s="657">
        <f t="shared" si="12"/>
        <v>1732</v>
      </c>
      <c r="R392" s="38">
        <f t="shared" si="12"/>
        <v>4997</v>
      </c>
      <c r="S392" s="38">
        <f t="shared" si="12"/>
        <v>110</v>
      </c>
      <c r="T392" s="38">
        <f t="shared" si="12"/>
        <v>6811</v>
      </c>
      <c r="U392" s="38">
        <f t="shared" si="12"/>
        <v>19850</v>
      </c>
      <c r="V392" s="38">
        <f t="shared" si="12"/>
        <v>0</v>
      </c>
      <c r="W392" s="38"/>
      <c r="X392" s="38"/>
      <c r="Y392" s="38"/>
      <c r="Z392" s="19"/>
      <c r="AA392" s="19"/>
      <c r="AB392" s="38"/>
    </row>
    <row r="393" spans="1:28" ht="14.25" customHeight="1" x14ac:dyDescent="0.45">
      <c r="A393" s="153"/>
      <c r="B393" s="153"/>
      <c r="C393" s="153"/>
      <c r="D393" s="153"/>
      <c r="E393" s="153"/>
      <c r="F393" s="153"/>
      <c r="G393" s="153"/>
      <c r="H393" s="153"/>
      <c r="I393" s="9"/>
      <c r="J393" s="9"/>
      <c r="K393" s="9"/>
      <c r="L393" s="9"/>
      <c r="M393" s="9"/>
      <c r="N393" s="169">
        <f t="shared" ref="N393:O393" si="13">Q392+T392</f>
        <v>8543</v>
      </c>
      <c r="O393" s="169">
        <f t="shared" si="13"/>
        <v>24847</v>
      </c>
      <c r="P393" s="2"/>
      <c r="Q393" s="2"/>
      <c r="R393" s="2"/>
      <c r="S393" s="2"/>
      <c r="T393" s="2"/>
      <c r="U393" s="2"/>
      <c r="V393" s="2"/>
      <c r="W393" s="9"/>
      <c r="X393" s="9"/>
      <c r="Y393" s="9"/>
      <c r="Z393" s="153"/>
      <c r="AA393" s="153"/>
      <c r="AB393" s="153"/>
    </row>
    <row r="394" spans="1:28" ht="14.25" customHeight="1" x14ac:dyDescent="0.45">
      <c r="A394" s="153"/>
      <c r="B394" s="153"/>
      <c r="C394" s="153"/>
      <c r="D394" s="153"/>
      <c r="E394" s="153"/>
      <c r="F394" s="153"/>
      <c r="G394" s="153"/>
      <c r="H394" s="153"/>
      <c r="I394" s="9">
        <f>O393/2.7</f>
        <v>9202.5925925925912</v>
      </c>
      <c r="J394" s="9"/>
      <c r="K394" s="9"/>
      <c r="L394" s="38" t="s">
        <v>324</v>
      </c>
      <c r="M394" s="9"/>
      <c r="N394" s="98">
        <f>N392/M392</f>
        <v>63.281481481481478</v>
      </c>
      <c r="O394" s="9"/>
      <c r="P394" s="9"/>
      <c r="Q394" s="97">
        <f>Q392/N392</f>
        <v>0.20273908463069179</v>
      </c>
      <c r="R394" s="9"/>
      <c r="S394" s="9"/>
      <c r="T394" s="97">
        <f>T392/N392</f>
        <v>0.79726091536930821</v>
      </c>
      <c r="U394" s="9"/>
      <c r="V394" s="9"/>
      <c r="W394" s="9"/>
      <c r="X394" s="9"/>
      <c r="Y394" s="9"/>
      <c r="Z394" s="153"/>
      <c r="AA394" s="153"/>
      <c r="AB394" s="153"/>
    </row>
    <row r="395" spans="1:28" ht="14.25" customHeight="1" x14ac:dyDescent="0.45">
      <c r="A395" s="153"/>
      <c r="B395" s="153"/>
      <c r="C395" s="153"/>
      <c r="D395" s="153"/>
      <c r="E395" s="153"/>
      <c r="F395" s="153"/>
      <c r="G395" s="153"/>
      <c r="H395" s="153"/>
      <c r="I395" s="9"/>
      <c r="J395" s="9"/>
      <c r="K395" s="9"/>
      <c r="L395" s="38" t="s">
        <v>325</v>
      </c>
      <c r="M395" s="9"/>
      <c r="N395" s="9"/>
      <c r="O395" s="9"/>
      <c r="P395" s="9"/>
      <c r="Q395" s="9"/>
      <c r="R395" s="9"/>
      <c r="S395" s="9"/>
      <c r="T395" s="9"/>
      <c r="U395" s="98">
        <f>U392/T392</f>
        <v>2.9144031713404788</v>
      </c>
      <c r="V395" s="9"/>
      <c r="W395" s="9"/>
      <c r="X395" s="9"/>
      <c r="Y395" s="9"/>
      <c r="Z395" s="153"/>
      <c r="AA395" s="153"/>
      <c r="AB395" s="153"/>
    </row>
    <row r="396" spans="1:28" ht="14.25" customHeight="1" x14ac:dyDescent="0.4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4.25" customHeight="1" x14ac:dyDescent="0.45"/>
    <row r="398" spans="1:28" ht="14.25" customHeight="1" x14ac:dyDescent="0.45"/>
    <row r="399" spans="1:28" ht="14.25" customHeight="1" x14ac:dyDescent="0.45"/>
    <row r="400" spans="1:28" ht="14.25" customHeight="1" x14ac:dyDescent="0.45"/>
    <row r="401" spans="1:28" ht="14.25" customHeight="1" x14ac:dyDescent="0.45"/>
    <row r="402" spans="1:28" ht="28.25" customHeight="1" x14ac:dyDescent="0.45">
      <c r="A402" s="32" t="s">
        <v>117</v>
      </c>
      <c r="B402" s="208" t="s">
        <v>118</v>
      </c>
      <c r="C402" s="208" t="s">
        <v>1073</v>
      </c>
      <c r="D402" s="208" t="s">
        <v>120</v>
      </c>
      <c r="E402" s="208" t="s">
        <v>121</v>
      </c>
      <c r="F402" s="208" t="s">
        <v>122</v>
      </c>
      <c r="G402" s="208" t="s">
        <v>123</v>
      </c>
      <c r="H402" s="208" t="s">
        <v>124</v>
      </c>
      <c r="I402" s="208" t="s">
        <v>125</v>
      </c>
      <c r="J402" s="208" t="s">
        <v>126</v>
      </c>
      <c r="K402" s="208" t="s">
        <v>706</v>
      </c>
      <c r="L402" s="32" t="s">
        <v>127</v>
      </c>
      <c r="M402" s="33" t="s">
        <v>128</v>
      </c>
      <c r="N402" s="33" t="s">
        <v>129</v>
      </c>
      <c r="O402" s="33" t="s">
        <v>933</v>
      </c>
      <c r="P402" s="33" t="s">
        <v>131</v>
      </c>
      <c r="Q402" s="830" t="s">
        <v>132</v>
      </c>
      <c r="R402" s="828"/>
      <c r="S402" s="33" t="s">
        <v>133</v>
      </c>
      <c r="T402" s="830" t="s">
        <v>134</v>
      </c>
      <c r="U402" s="827"/>
      <c r="V402" s="828"/>
      <c r="W402" s="208" t="s">
        <v>593</v>
      </c>
      <c r="X402" s="208" t="s">
        <v>594</v>
      </c>
      <c r="Y402" s="208" t="s">
        <v>595</v>
      </c>
      <c r="Z402" s="208" t="s">
        <v>596</v>
      </c>
      <c r="AA402" s="208" t="s">
        <v>934</v>
      </c>
      <c r="AB402" s="208" t="s">
        <v>140</v>
      </c>
    </row>
    <row r="403" spans="1:28" ht="14.25" customHeight="1" x14ac:dyDescent="0.45">
      <c r="A403" s="219" t="s">
        <v>935</v>
      </c>
      <c r="B403" s="219" t="s">
        <v>675</v>
      </c>
      <c r="C403" s="220">
        <v>45898</v>
      </c>
      <c r="D403" s="567" t="s">
        <v>1247</v>
      </c>
      <c r="E403" s="221" t="s">
        <v>1122</v>
      </c>
      <c r="F403" s="221" t="s">
        <v>1249</v>
      </c>
      <c r="G403" s="221" t="s">
        <v>1160</v>
      </c>
      <c r="H403" s="221"/>
      <c r="I403" s="222">
        <v>139</v>
      </c>
      <c r="J403" s="222">
        <v>375</v>
      </c>
      <c r="K403" s="223"/>
      <c r="L403" s="222"/>
      <c r="M403" s="222">
        <f>SUM(W403:AB403)</f>
        <v>4</v>
      </c>
      <c r="N403" s="222">
        <f>M403*I403</f>
        <v>556</v>
      </c>
      <c r="O403" s="222"/>
      <c r="P403" s="222"/>
      <c r="Q403" s="222">
        <f>P404*I403</f>
        <v>0</v>
      </c>
      <c r="R403" s="222"/>
      <c r="S403" s="222"/>
      <c r="T403" s="222">
        <f>S404*I403</f>
        <v>556</v>
      </c>
      <c r="U403" s="222"/>
      <c r="V403" s="222"/>
      <c r="W403" s="224"/>
      <c r="X403" s="224">
        <v>1</v>
      </c>
      <c r="Y403" s="224">
        <v>3</v>
      </c>
      <c r="Z403" s="224"/>
      <c r="AA403" s="224"/>
      <c r="AB403" s="222"/>
    </row>
    <row r="404" spans="1:28" ht="14.25" customHeight="1" x14ac:dyDescent="0.45">
      <c r="A404" s="45"/>
      <c r="B404" s="45"/>
      <c r="C404" s="45"/>
      <c r="D404" s="46"/>
      <c r="E404" s="36"/>
      <c r="F404" s="36"/>
      <c r="G404" s="36"/>
      <c r="H404" s="36"/>
      <c r="I404" s="38"/>
      <c r="J404" s="38"/>
      <c r="K404" s="69"/>
      <c r="L404" s="38"/>
      <c r="M404" s="38"/>
      <c r="N404" s="38"/>
      <c r="O404" s="38">
        <f>M403*J403</f>
        <v>1500</v>
      </c>
      <c r="P404" s="555">
        <f>SUM(W404:AB404)</f>
        <v>0</v>
      </c>
      <c r="Q404" s="38"/>
      <c r="R404" s="38">
        <f>P404*J403</f>
        <v>0</v>
      </c>
      <c r="S404" s="38">
        <f>M403-P404</f>
        <v>4</v>
      </c>
      <c r="T404" s="38"/>
      <c r="U404" s="38">
        <f>S404*J403</f>
        <v>1500</v>
      </c>
      <c r="V404" s="38"/>
      <c r="W404" s="41"/>
      <c r="X404" s="41">
        <v>0</v>
      </c>
      <c r="Y404" s="41">
        <v>0</v>
      </c>
      <c r="Z404" s="41"/>
      <c r="AA404" s="41"/>
      <c r="AB404" s="38"/>
    </row>
    <row r="405" spans="1:28" ht="14.25" customHeight="1" x14ac:dyDescent="0.45">
      <c r="A405" s="45"/>
      <c r="B405" s="45"/>
      <c r="C405" s="45"/>
      <c r="D405" s="36"/>
      <c r="E405" s="36"/>
      <c r="F405" s="36"/>
      <c r="G405" s="36"/>
      <c r="H405" s="36"/>
      <c r="I405" s="38"/>
      <c r="J405" s="38"/>
      <c r="K405" s="69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41"/>
      <c r="X405" s="846"/>
      <c r="Y405" s="41"/>
      <c r="Z405" s="41"/>
      <c r="AA405" s="41"/>
      <c r="AB405" s="38"/>
    </row>
    <row r="406" spans="1:28" ht="14.25" customHeight="1" x14ac:dyDescent="0.45">
      <c r="A406" s="219" t="s">
        <v>935</v>
      </c>
      <c r="B406" s="219" t="s">
        <v>11</v>
      </c>
      <c r="C406" s="220">
        <v>45875</v>
      </c>
      <c r="D406" s="567" t="s">
        <v>1250</v>
      </c>
      <c r="E406" s="221" t="s">
        <v>368</v>
      </c>
      <c r="F406" s="221" t="s">
        <v>1251</v>
      </c>
      <c r="G406" s="221" t="s">
        <v>1252</v>
      </c>
      <c r="H406" s="221" t="s">
        <v>3684</v>
      </c>
      <c r="I406" s="222">
        <v>155</v>
      </c>
      <c r="J406" s="222">
        <v>419</v>
      </c>
      <c r="K406" s="223">
        <v>420</v>
      </c>
      <c r="L406" s="222"/>
      <c r="M406" s="222">
        <f>SUM(W406:AB406)</f>
        <v>3</v>
      </c>
      <c r="N406" s="222">
        <f>M406*I406</f>
        <v>465</v>
      </c>
      <c r="O406" s="222"/>
      <c r="P406" s="222"/>
      <c r="Q406" s="222">
        <f>P407*I406</f>
        <v>0</v>
      </c>
      <c r="R406" s="222"/>
      <c r="S406" s="222"/>
      <c r="T406" s="222">
        <f>S407*I406</f>
        <v>465</v>
      </c>
      <c r="U406" s="222"/>
      <c r="V406" s="222"/>
      <c r="W406" s="224"/>
      <c r="X406" s="224">
        <v>1</v>
      </c>
      <c r="Y406" s="224">
        <v>1</v>
      </c>
      <c r="Z406" s="224">
        <v>1</v>
      </c>
      <c r="AA406" s="224"/>
      <c r="AB406" s="222"/>
    </row>
    <row r="407" spans="1:28" ht="14.25" customHeight="1" x14ac:dyDescent="0.45">
      <c r="A407" s="45"/>
      <c r="B407" s="45"/>
      <c r="C407" s="45"/>
      <c r="D407" s="932"/>
      <c r="E407" s="36"/>
      <c r="F407" s="36"/>
      <c r="G407" s="36"/>
      <c r="H407" s="36"/>
      <c r="I407" s="38"/>
      <c r="J407" s="38"/>
      <c r="K407" s="69"/>
      <c r="L407" s="38"/>
      <c r="M407" s="38"/>
      <c r="N407" s="38"/>
      <c r="O407" s="38">
        <f>M406*J406</f>
        <v>1257</v>
      </c>
      <c r="P407" s="657">
        <f>SUM(W407:AB407)</f>
        <v>0</v>
      </c>
      <c r="Q407" s="38"/>
      <c r="R407" s="38">
        <f>P407*J406</f>
        <v>0</v>
      </c>
      <c r="S407" s="38">
        <f>M406-P407</f>
        <v>3</v>
      </c>
      <c r="T407" s="38"/>
      <c r="U407" s="38">
        <f>S407*J406</f>
        <v>1257</v>
      </c>
      <c r="V407" s="38"/>
      <c r="W407" s="41"/>
      <c r="X407" s="41">
        <v>0</v>
      </c>
      <c r="Y407" s="668">
        <v>0</v>
      </c>
      <c r="Z407" s="545">
        <v>0</v>
      </c>
      <c r="AA407" s="41"/>
      <c r="AB407" s="38"/>
    </row>
    <row r="408" spans="1:28" ht="14.25" customHeight="1" x14ac:dyDescent="0.45">
      <c r="A408" s="45"/>
      <c r="B408" s="45"/>
      <c r="C408" s="45"/>
      <c r="D408" s="36"/>
      <c r="E408" s="36"/>
      <c r="F408" s="36"/>
      <c r="G408" s="36"/>
      <c r="H408" s="36"/>
      <c r="I408" s="38"/>
      <c r="J408" s="38"/>
      <c r="K408" s="69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45"/>
      <c r="X408" s="41"/>
      <c r="Y408" s="41"/>
      <c r="Z408" s="846"/>
      <c r="AA408" s="41"/>
      <c r="AB408" s="38"/>
    </row>
    <row r="409" spans="1:28" ht="14.25" customHeight="1" x14ac:dyDescent="0.45">
      <c r="A409" s="219" t="s">
        <v>935</v>
      </c>
      <c r="B409" s="219" t="s">
        <v>675</v>
      </c>
      <c r="C409" s="220">
        <v>45875</v>
      </c>
      <c r="D409" s="567" t="s">
        <v>1253</v>
      </c>
      <c r="E409" s="221" t="s">
        <v>508</v>
      </c>
      <c r="F409" s="221" t="s">
        <v>1254</v>
      </c>
      <c r="G409" s="221" t="s">
        <v>1255</v>
      </c>
      <c r="H409" s="221"/>
      <c r="I409" s="222">
        <v>187</v>
      </c>
      <c r="J409" s="222">
        <v>499</v>
      </c>
      <c r="K409" s="223"/>
      <c r="L409" s="222"/>
      <c r="M409" s="222">
        <f>SUM(W409:AB409)</f>
        <v>3</v>
      </c>
      <c r="N409" s="222">
        <f>M409*I409</f>
        <v>561</v>
      </c>
      <c r="O409" s="222"/>
      <c r="P409" s="222"/>
      <c r="Q409" s="222">
        <f>P410*I409</f>
        <v>0</v>
      </c>
      <c r="R409" s="222"/>
      <c r="S409" s="222"/>
      <c r="T409" s="222">
        <f>S410*I409</f>
        <v>561</v>
      </c>
      <c r="U409" s="222"/>
      <c r="V409" s="222"/>
      <c r="W409" s="224"/>
      <c r="X409" s="224">
        <v>1</v>
      </c>
      <c r="Y409" s="224">
        <v>1</v>
      </c>
      <c r="Z409" s="224">
        <v>1</v>
      </c>
      <c r="AA409" s="224"/>
      <c r="AB409" s="222"/>
    </row>
    <row r="410" spans="1:28" ht="14.25" customHeight="1" x14ac:dyDescent="0.45">
      <c r="A410" s="45"/>
      <c r="B410" s="45"/>
      <c r="C410" s="45"/>
      <c r="D410" s="932"/>
      <c r="E410" s="36"/>
      <c r="F410" s="36"/>
      <c r="G410" s="36"/>
      <c r="H410" s="36"/>
      <c r="I410" s="38"/>
      <c r="J410" s="38"/>
      <c r="K410" s="69"/>
      <c r="L410" s="38"/>
      <c r="M410" s="38"/>
      <c r="N410" s="38"/>
      <c r="O410" s="38">
        <f>M409*J409</f>
        <v>1497</v>
      </c>
      <c r="P410" s="555">
        <f>SUM(W410:AB410)</f>
        <v>0</v>
      </c>
      <c r="Q410" s="38"/>
      <c r="R410" s="38">
        <f>P410*J409</f>
        <v>0</v>
      </c>
      <c r="S410" s="38">
        <f>M409-P410</f>
        <v>3</v>
      </c>
      <c r="T410" s="38"/>
      <c r="U410" s="38">
        <f>S410*J409</f>
        <v>1497</v>
      </c>
      <c r="V410" s="38"/>
      <c r="W410" s="41"/>
      <c r="X410" s="41">
        <v>0</v>
      </c>
      <c r="Y410" s="41">
        <v>0</v>
      </c>
      <c r="Z410" s="41">
        <v>0</v>
      </c>
      <c r="AA410" s="41"/>
      <c r="AB410" s="38"/>
    </row>
    <row r="411" spans="1:28" ht="14.25" customHeight="1" x14ac:dyDescent="0.45">
      <c r="A411" s="45"/>
      <c r="B411" s="45"/>
      <c r="C411" s="45"/>
      <c r="D411" s="36"/>
      <c r="E411" s="36"/>
      <c r="F411" s="36"/>
      <c r="G411" s="36"/>
      <c r="H411" s="36"/>
      <c r="I411" s="38"/>
      <c r="J411" s="38"/>
      <c r="K411" s="69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41"/>
      <c r="X411" s="41"/>
      <c r="Y411" s="934"/>
      <c r="Z411" s="41"/>
      <c r="AA411" s="41"/>
      <c r="AB411" s="38"/>
    </row>
    <row r="412" spans="1:28" ht="14.25" customHeight="1" x14ac:dyDescent="0.45">
      <c r="A412" s="219" t="s">
        <v>935</v>
      </c>
      <c r="B412" s="219" t="s">
        <v>675</v>
      </c>
      <c r="C412" s="220">
        <v>45877</v>
      </c>
      <c r="D412" s="567" t="s">
        <v>1256</v>
      </c>
      <c r="E412" s="221" t="s">
        <v>351</v>
      </c>
      <c r="F412" s="221" t="s">
        <v>1254</v>
      </c>
      <c r="G412" s="221" t="s">
        <v>1255</v>
      </c>
      <c r="H412" s="221"/>
      <c r="I412" s="222">
        <v>135</v>
      </c>
      <c r="J412" s="222">
        <v>379</v>
      </c>
      <c r="K412" s="223">
        <v>365</v>
      </c>
      <c r="L412" s="222"/>
      <c r="M412" s="222">
        <f>SUM(W412:AB412)</f>
        <v>4</v>
      </c>
      <c r="N412" s="222">
        <f>M412*I412</f>
        <v>540</v>
      </c>
      <c r="O412" s="222"/>
      <c r="P412" s="222"/>
      <c r="Q412" s="222">
        <f>P413*I412</f>
        <v>405</v>
      </c>
      <c r="R412" s="222"/>
      <c r="S412" s="222"/>
      <c r="T412" s="222">
        <f>S413*I412</f>
        <v>135</v>
      </c>
      <c r="U412" s="222"/>
      <c r="V412" s="222"/>
      <c r="W412" s="224"/>
      <c r="X412" s="224">
        <v>2</v>
      </c>
      <c r="Y412" s="224">
        <v>2</v>
      </c>
      <c r="Z412" s="224"/>
      <c r="AA412" s="224"/>
      <c r="AB412" s="222"/>
    </row>
    <row r="413" spans="1:28" ht="14.25" customHeight="1" x14ac:dyDescent="0.45">
      <c r="A413" s="45"/>
      <c r="B413" s="45"/>
      <c r="C413" s="45"/>
      <c r="D413" s="844"/>
      <c r="E413" s="36"/>
      <c r="F413" s="36"/>
      <c r="G413" s="36"/>
      <c r="H413" s="36"/>
      <c r="I413" s="38"/>
      <c r="J413" s="38"/>
      <c r="K413" s="69"/>
      <c r="L413" s="38"/>
      <c r="M413" s="38"/>
      <c r="N413" s="38"/>
      <c r="O413" s="38">
        <f>M412*J412</f>
        <v>1516</v>
      </c>
      <c r="P413" s="657">
        <f>SUM(W413:AB413)</f>
        <v>3</v>
      </c>
      <c r="Q413" s="38"/>
      <c r="R413" s="38">
        <f>P413*J412</f>
        <v>1137</v>
      </c>
      <c r="S413" s="38">
        <f>M412-P413</f>
        <v>1</v>
      </c>
      <c r="T413" s="38"/>
      <c r="U413" s="38">
        <f>S413*J412</f>
        <v>379</v>
      </c>
      <c r="V413" s="38"/>
      <c r="W413" s="41"/>
      <c r="X413" s="668">
        <v>2</v>
      </c>
      <c r="Y413" s="846">
        <v>1</v>
      </c>
      <c r="Z413" s="41"/>
      <c r="AA413" s="19"/>
      <c r="AB413" s="38"/>
    </row>
    <row r="414" spans="1:28" ht="14.25" customHeight="1" x14ac:dyDescent="0.45">
      <c r="A414" s="45"/>
      <c r="B414" s="45"/>
      <c r="C414" s="45"/>
      <c r="D414" s="36"/>
      <c r="E414" s="36"/>
      <c r="F414" s="36"/>
      <c r="G414" s="36"/>
      <c r="H414" s="36"/>
      <c r="I414" s="38"/>
      <c r="J414" s="38"/>
      <c r="K414" s="69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41"/>
      <c r="X414" s="41"/>
      <c r="Y414" s="41"/>
      <c r="Z414" s="41"/>
      <c r="AA414" s="19"/>
      <c r="AB414" s="38"/>
    </row>
    <row r="415" spans="1:28" ht="14.25" customHeight="1" x14ac:dyDescent="0.45">
      <c r="A415" s="219" t="s">
        <v>935</v>
      </c>
      <c r="B415" s="219" t="s">
        <v>675</v>
      </c>
      <c r="C415" s="220">
        <v>45898</v>
      </c>
      <c r="D415" s="567" t="s">
        <v>1257</v>
      </c>
      <c r="E415" s="221" t="s">
        <v>368</v>
      </c>
      <c r="F415" s="221" t="s">
        <v>1258</v>
      </c>
      <c r="G415" s="221" t="s">
        <v>166</v>
      </c>
      <c r="H415" s="221" t="s">
        <v>3808</v>
      </c>
      <c r="I415" s="222">
        <v>115</v>
      </c>
      <c r="J415" s="222">
        <v>319</v>
      </c>
      <c r="K415" s="223">
        <v>310</v>
      </c>
      <c r="L415" s="222"/>
      <c r="M415" s="222">
        <f>SUM(W415:AB415)</f>
        <v>3</v>
      </c>
      <c r="N415" s="222">
        <f>M415*I415</f>
        <v>345</v>
      </c>
      <c r="O415" s="222"/>
      <c r="P415" s="222"/>
      <c r="Q415" s="222">
        <f>P416*I415</f>
        <v>0</v>
      </c>
      <c r="R415" s="222"/>
      <c r="S415" s="222"/>
      <c r="T415" s="222">
        <f>S416*I415</f>
        <v>345</v>
      </c>
      <c r="U415" s="222"/>
      <c r="V415" s="222"/>
      <c r="W415" s="224"/>
      <c r="X415" s="224">
        <v>1</v>
      </c>
      <c r="Y415" s="224">
        <v>1</v>
      </c>
      <c r="Z415" s="224">
        <v>1</v>
      </c>
      <c r="AA415" s="224"/>
      <c r="AB415" s="222"/>
    </row>
    <row r="416" spans="1:28" ht="14.25" customHeight="1" x14ac:dyDescent="0.45">
      <c r="A416" s="45"/>
      <c r="B416" s="45"/>
      <c r="C416" s="45"/>
      <c r="D416" s="932"/>
      <c r="E416" s="36"/>
      <c r="F416" s="36"/>
      <c r="G416" s="36"/>
      <c r="H416" s="36"/>
      <c r="I416" s="38"/>
      <c r="J416" s="38"/>
      <c r="K416" s="69"/>
      <c r="L416" s="38"/>
      <c r="M416" s="38"/>
      <c r="N416" s="38"/>
      <c r="O416" s="38">
        <f>M415*J415</f>
        <v>957</v>
      </c>
      <c r="P416" s="38">
        <f>SUM(W416:AB416)</f>
        <v>0</v>
      </c>
      <c r="Q416" s="38"/>
      <c r="R416" s="38">
        <f>P416*J415</f>
        <v>0</v>
      </c>
      <c r="S416" s="38">
        <f>M415-P416</f>
        <v>3</v>
      </c>
      <c r="T416" s="38"/>
      <c r="U416" s="38">
        <f>S416*J415</f>
        <v>957</v>
      </c>
      <c r="V416" s="38"/>
      <c r="W416" s="41"/>
      <c r="X416" s="41">
        <v>0</v>
      </c>
      <c r="Y416" s="41">
        <v>0</v>
      </c>
      <c r="Z416" s="41">
        <v>0</v>
      </c>
      <c r="AA416" s="19"/>
      <c r="AB416" s="38"/>
    </row>
    <row r="417" spans="1:28" ht="14.25" customHeight="1" x14ac:dyDescent="0.45">
      <c r="A417" s="45"/>
      <c r="B417" s="45"/>
      <c r="C417" s="45"/>
      <c r="D417" s="36"/>
      <c r="E417" s="36"/>
      <c r="F417" s="36"/>
      <c r="G417" s="36"/>
      <c r="H417" s="36"/>
      <c r="I417" s="38"/>
      <c r="J417" s="38"/>
      <c r="K417" s="69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41"/>
      <c r="X417" s="41"/>
      <c r="Y417" s="41"/>
      <c r="Z417" s="41"/>
      <c r="AA417" s="19"/>
      <c r="AB417" s="38"/>
    </row>
    <row r="418" spans="1:28" ht="14.25" customHeight="1" x14ac:dyDescent="0.45">
      <c r="A418" s="219" t="s">
        <v>935</v>
      </c>
      <c r="B418" s="219" t="s">
        <v>675</v>
      </c>
      <c r="C418" s="220">
        <v>45877</v>
      </c>
      <c r="D418" s="221" t="s">
        <v>1259</v>
      </c>
      <c r="E418" s="221" t="s">
        <v>180</v>
      </c>
      <c r="F418" s="221" t="s">
        <v>176</v>
      </c>
      <c r="G418" s="221" t="s">
        <v>1028</v>
      </c>
      <c r="H418" s="221"/>
      <c r="I418" s="222">
        <v>83</v>
      </c>
      <c r="J418" s="222">
        <v>229</v>
      </c>
      <c r="K418" s="223"/>
      <c r="L418" s="222"/>
      <c r="M418" s="222">
        <f>SUM(W418:AB418)</f>
        <v>4</v>
      </c>
      <c r="N418" s="222">
        <f>M418*I418</f>
        <v>332</v>
      </c>
      <c r="O418" s="222"/>
      <c r="P418" s="222"/>
      <c r="Q418" s="222">
        <f>P419*I418</f>
        <v>0</v>
      </c>
      <c r="R418" s="222"/>
      <c r="S418" s="222"/>
      <c r="T418" s="222">
        <f>S419*I418</f>
        <v>332</v>
      </c>
      <c r="U418" s="222"/>
      <c r="V418" s="222"/>
      <c r="W418" s="224">
        <v>1</v>
      </c>
      <c r="X418" s="224">
        <v>1</v>
      </c>
      <c r="Y418" s="224">
        <v>1</v>
      </c>
      <c r="Z418" s="224">
        <v>1</v>
      </c>
      <c r="AA418" s="224"/>
      <c r="AB418" s="222"/>
    </row>
    <row r="419" spans="1:28" ht="14.25" customHeight="1" x14ac:dyDescent="0.45">
      <c r="A419" s="45"/>
      <c r="B419" s="45"/>
      <c r="C419" s="45"/>
      <c r="D419" s="485"/>
      <c r="E419" s="36"/>
      <c r="F419" s="36"/>
      <c r="G419" s="36"/>
      <c r="H419" s="36"/>
      <c r="I419" s="38"/>
      <c r="J419" s="38"/>
      <c r="K419" s="69"/>
      <c r="L419" s="38"/>
      <c r="M419" s="38"/>
      <c r="N419" s="38"/>
      <c r="O419" s="38">
        <f>M418*J418</f>
        <v>916</v>
      </c>
      <c r="P419" s="38">
        <f>SUM(W419:AB419)</f>
        <v>0</v>
      </c>
      <c r="Q419" s="38"/>
      <c r="R419" s="38">
        <f>P419*J418</f>
        <v>0</v>
      </c>
      <c r="S419" s="38">
        <f>M418-P419</f>
        <v>4</v>
      </c>
      <c r="T419" s="38"/>
      <c r="U419" s="38">
        <f>S419*J418</f>
        <v>916</v>
      </c>
      <c r="V419" s="38"/>
      <c r="W419" s="41">
        <v>0</v>
      </c>
      <c r="X419" s="41">
        <v>0</v>
      </c>
      <c r="Y419" s="41">
        <v>0</v>
      </c>
      <c r="Z419" s="41">
        <v>0</v>
      </c>
      <c r="AA419" s="19"/>
      <c r="AB419" s="38"/>
    </row>
    <row r="420" spans="1:28" ht="14.25" customHeight="1" x14ac:dyDescent="0.45">
      <c r="A420" s="45"/>
      <c r="B420" s="45"/>
      <c r="C420" s="45"/>
      <c r="D420" s="36"/>
      <c r="E420" s="36"/>
      <c r="F420" s="36"/>
      <c r="G420" s="36"/>
      <c r="H420" s="36"/>
      <c r="I420" s="38"/>
      <c r="J420" s="38"/>
      <c r="K420" s="69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846"/>
      <c r="X420" s="41"/>
      <c r="Y420" s="41"/>
      <c r="Z420" s="41"/>
      <c r="AA420" s="19"/>
      <c r="AB420" s="38"/>
    </row>
    <row r="421" spans="1:28" ht="14.25" customHeight="1" x14ac:dyDescent="0.45">
      <c r="A421" s="219" t="s">
        <v>935</v>
      </c>
      <c r="B421" s="219" t="s">
        <v>675</v>
      </c>
      <c r="C421" s="220">
        <v>45875</v>
      </c>
      <c r="D421" s="221" t="s">
        <v>1260</v>
      </c>
      <c r="E421" s="221" t="s">
        <v>180</v>
      </c>
      <c r="F421" s="221" t="s">
        <v>176</v>
      </c>
      <c r="G421" s="221" t="s">
        <v>1028</v>
      </c>
      <c r="H421" s="221" t="s">
        <v>3735</v>
      </c>
      <c r="I421" s="222">
        <v>86</v>
      </c>
      <c r="J421" s="522">
        <v>239</v>
      </c>
      <c r="K421" s="223">
        <v>265</v>
      </c>
      <c r="L421" s="222"/>
      <c r="M421" s="222">
        <f>SUM(W421:AB421)</f>
        <v>3</v>
      </c>
      <c r="N421" s="222">
        <f>M421*I421</f>
        <v>258</v>
      </c>
      <c r="O421" s="222"/>
      <c r="P421" s="222"/>
      <c r="Q421" s="222">
        <f>P422*I421</f>
        <v>0</v>
      </c>
      <c r="R421" s="222"/>
      <c r="S421" s="222"/>
      <c r="T421" s="222">
        <f>S422*I421</f>
        <v>258</v>
      </c>
      <c r="U421" s="222"/>
      <c r="V421" s="222"/>
      <c r="W421" s="224"/>
      <c r="X421" s="224">
        <v>1</v>
      </c>
      <c r="Y421" s="224">
        <v>1</v>
      </c>
      <c r="Z421" s="224">
        <v>1</v>
      </c>
      <c r="AA421" s="224"/>
      <c r="AB421" s="222"/>
    </row>
    <row r="422" spans="1:28" ht="14.25" customHeight="1" x14ac:dyDescent="0.45">
      <c r="A422" s="45"/>
      <c r="B422" s="45"/>
      <c r="C422" s="45"/>
      <c r="D422" s="46"/>
      <c r="E422" s="36"/>
      <c r="F422" s="36"/>
      <c r="G422" s="36"/>
      <c r="H422" s="36"/>
      <c r="I422" s="38"/>
      <c r="J422" s="38"/>
      <c r="K422" s="69"/>
      <c r="L422" s="38"/>
      <c r="M422" s="38"/>
      <c r="N422" s="38"/>
      <c r="O422" s="38">
        <f>M421*J421</f>
        <v>717</v>
      </c>
      <c r="P422" s="38">
        <f>SUM(W422:AB422)</f>
        <v>0</v>
      </c>
      <c r="Q422" s="38"/>
      <c r="R422" s="38">
        <f>P422*J421</f>
        <v>0</v>
      </c>
      <c r="S422" s="38">
        <f>M421-P422</f>
        <v>3</v>
      </c>
      <c r="T422" s="38"/>
      <c r="U422" s="38">
        <f>S422*J421</f>
        <v>717</v>
      </c>
      <c r="V422" s="38"/>
      <c r="W422" s="41"/>
      <c r="X422" s="41">
        <v>0</v>
      </c>
      <c r="Y422" s="41">
        <v>0</v>
      </c>
      <c r="Z422" s="41">
        <v>0</v>
      </c>
      <c r="AA422" s="19"/>
      <c r="AB422" s="38"/>
    </row>
    <row r="423" spans="1:28" ht="14.25" customHeight="1" x14ac:dyDescent="0.45">
      <c r="A423" s="45"/>
      <c r="B423" s="45"/>
      <c r="C423" s="45"/>
      <c r="D423" s="36"/>
      <c r="E423" s="36"/>
      <c r="F423" s="36"/>
      <c r="G423" s="36"/>
      <c r="H423" s="36"/>
      <c r="I423" s="38"/>
      <c r="J423" s="38"/>
      <c r="K423" s="69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41"/>
      <c r="X423" s="41"/>
      <c r="Y423" s="41"/>
      <c r="Z423" s="41"/>
      <c r="AA423" s="19"/>
      <c r="AB423" s="38"/>
    </row>
    <row r="424" spans="1:28" ht="14.25" customHeight="1" x14ac:dyDescent="0.45">
      <c r="A424" s="219" t="s">
        <v>935</v>
      </c>
      <c r="B424" s="219" t="s">
        <v>675</v>
      </c>
      <c r="C424" s="220">
        <v>45898</v>
      </c>
      <c r="D424" s="567" t="s">
        <v>1261</v>
      </c>
      <c r="E424" s="491" t="s">
        <v>1194</v>
      </c>
      <c r="F424" s="221" t="s">
        <v>176</v>
      </c>
      <c r="G424" s="221" t="s">
        <v>1028</v>
      </c>
      <c r="H424" s="491" t="s">
        <v>3730</v>
      </c>
      <c r="I424" s="222">
        <v>75</v>
      </c>
      <c r="J424" s="222">
        <v>225</v>
      </c>
      <c r="K424" s="223"/>
      <c r="L424" s="222"/>
      <c r="M424" s="222">
        <f>SUM(W424:AB424)</f>
        <v>3</v>
      </c>
      <c r="N424" s="222">
        <f>M424*I424</f>
        <v>225</v>
      </c>
      <c r="O424" s="222"/>
      <c r="P424" s="222"/>
      <c r="Q424" s="222">
        <f>P425*I424</f>
        <v>0</v>
      </c>
      <c r="R424" s="222"/>
      <c r="S424" s="222"/>
      <c r="T424" s="222">
        <f>S425*I424</f>
        <v>225</v>
      </c>
      <c r="U424" s="222"/>
      <c r="V424" s="222"/>
      <c r="W424" s="224"/>
      <c r="X424" s="224">
        <v>1</v>
      </c>
      <c r="Y424" s="224">
        <v>1</v>
      </c>
      <c r="Z424" s="224">
        <v>1</v>
      </c>
      <c r="AA424" s="224"/>
      <c r="AB424" s="222"/>
    </row>
    <row r="425" spans="1:28" ht="14.25" customHeight="1" x14ac:dyDescent="0.45">
      <c r="A425" s="45"/>
      <c r="B425" s="45"/>
      <c r="C425" s="45"/>
      <c r="D425" s="46"/>
      <c r="E425" s="36"/>
      <c r="F425" s="36"/>
      <c r="G425" s="36"/>
      <c r="H425" s="36"/>
      <c r="I425" s="38"/>
      <c r="J425" s="38"/>
      <c r="K425" s="69"/>
      <c r="L425" s="38"/>
      <c r="M425" s="38"/>
      <c r="N425" s="38"/>
      <c r="O425" s="38">
        <f>M424*J424</f>
        <v>675</v>
      </c>
      <c r="P425" s="38">
        <f>SUM(W425:AB425)</f>
        <v>0</v>
      </c>
      <c r="Q425" s="38"/>
      <c r="R425" s="38">
        <f>P425*J424</f>
        <v>0</v>
      </c>
      <c r="S425" s="38">
        <f>M424-P425</f>
        <v>3</v>
      </c>
      <c r="T425" s="38"/>
      <c r="U425" s="38">
        <f>S425*J424</f>
        <v>675</v>
      </c>
      <c r="V425" s="38"/>
      <c r="W425" s="41"/>
      <c r="X425" s="41">
        <v>0</v>
      </c>
      <c r="Y425" s="41">
        <v>0</v>
      </c>
      <c r="Z425" s="41">
        <v>0</v>
      </c>
      <c r="AA425" s="19"/>
      <c r="AB425" s="38"/>
    </row>
    <row r="426" spans="1:28" ht="14.25" customHeight="1" x14ac:dyDescent="0.45">
      <c r="A426" s="45"/>
      <c r="B426" s="45"/>
      <c r="C426" s="45"/>
      <c r="D426" s="36"/>
      <c r="E426" s="36"/>
      <c r="F426" s="36"/>
      <c r="G426" s="36"/>
      <c r="H426" s="36"/>
      <c r="I426" s="38"/>
      <c r="J426" s="38"/>
      <c r="K426" s="69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41"/>
      <c r="X426" s="846"/>
      <c r="Y426" s="41"/>
      <c r="Z426" s="41"/>
      <c r="AA426" s="19"/>
      <c r="AB426" s="38"/>
    </row>
    <row r="427" spans="1:28" ht="30" customHeight="1" x14ac:dyDescent="0.45">
      <c r="A427" s="219" t="s">
        <v>935</v>
      </c>
      <c r="B427" s="219" t="s">
        <v>675</v>
      </c>
      <c r="C427" s="220">
        <v>45898</v>
      </c>
      <c r="D427" s="221" t="s">
        <v>1262</v>
      </c>
      <c r="E427" s="221" t="s">
        <v>1263</v>
      </c>
      <c r="F427" s="221" t="s">
        <v>1264</v>
      </c>
      <c r="G427" s="221" t="s">
        <v>1265</v>
      </c>
      <c r="H427" s="221"/>
      <c r="I427" s="222">
        <v>89</v>
      </c>
      <c r="J427" s="222">
        <v>239</v>
      </c>
      <c r="K427" s="223">
        <v>260</v>
      </c>
      <c r="L427" s="222"/>
      <c r="M427" s="222">
        <f>SUM(W427:AB427)</f>
        <v>3</v>
      </c>
      <c r="N427" s="222">
        <f>M427*I427</f>
        <v>267</v>
      </c>
      <c r="O427" s="222"/>
      <c r="P427" s="222"/>
      <c r="Q427" s="222">
        <f>P428*I427</f>
        <v>0</v>
      </c>
      <c r="R427" s="222"/>
      <c r="S427" s="222"/>
      <c r="T427" s="222">
        <f>S428*I427</f>
        <v>267</v>
      </c>
      <c r="U427" s="222"/>
      <c r="V427" s="222"/>
      <c r="W427" s="224"/>
      <c r="X427" s="224">
        <v>1</v>
      </c>
      <c r="Y427" s="224">
        <v>1</v>
      </c>
      <c r="Z427" s="224">
        <v>1</v>
      </c>
      <c r="AA427" s="224"/>
      <c r="AB427" s="222"/>
    </row>
    <row r="428" spans="1:28" ht="14.25" customHeight="1" x14ac:dyDescent="0.45">
      <c r="A428" s="45"/>
      <c r="B428" s="45"/>
      <c r="C428" s="45"/>
      <c r="D428" s="46"/>
      <c r="E428" s="36"/>
      <c r="F428" s="36"/>
      <c r="G428" s="36"/>
      <c r="H428" s="36"/>
      <c r="I428" s="38"/>
      <c r="J428" s="38"/>
      <c r="K428" s="69"/>
      <c r="L428" s="38"/>
      <c r="M428" s="38"/>
      <c r="N428" s="38"/>
      <c r="O428" s="38">
        <f>M427*J427</f>
        <v>717</v>
      </c>
      <c r="P428" s="555">
        <f>SUM(W428:AB428)</f>
        <v>0</v>
      </c>
      <c r="Q428" s="38"/>
      <c r="R428" s="38">
        <f>P428*J427</f>
        <v>0</v>
      </c>
      <c r="S428" s="38">
        <f>M427-P428</f>
        <v>3</v>
      </c>
      <c r="T428" s="38"/>
      <c r="U428" s="38">
        <f>S428*J427</f>
        <v>717</v>
      </c>
      <c r="V428" s="38"/>
      <c r="W428" s="41"/>
      <c r="X428" s="545">
        <v>0</v>
      </c>
      <c r="Y428" s="545">
        <v>0</v>
      </c>
      <c r="Z428" s="545">
        <v>0</v>
      </c>
      <c r="AA428" s="19"/>
      <c r="AB428" s="38"/>
    </row>
    <row r="429" spans="1:28" ht="14.25" customHeight="1" x14ac:dyDescent="0.45">
      <c r="A429" s="19"/>
      <c r="B429" s="45"/>
      <c r="C429" s="19"/>
      <c r="D429" s="19"/>
      <c r="E429" s="19"/>
      <c r="F429" s="19"/>
      <c r="G429" s="19"/>
      <c r="H429" s="19"/>
      <c r="I429" s="19"/>
      <c r="J429" s="19"/>
      <c r="K429" s="217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883"/>
      <c r="Y429" s="19"/>
      <c r="Z429" s="19"/>
      <c r="AA429" s="19"/>
      <c r="AB429" s="38"/>
    </row>
    <row r="430" spans="1:28" ht="14.25" customHeight="1" x14ac:dyDescent="0.45">
      <c r="A430" s="219" t="s">
        <v>935</v>
      </c>
      <c r="B430" s="219" t="s">
        <v>675</v>
      </c>
      <c r="C430" s="220">
        <v>45875</v>
      </c>
      <c r="D430" s="221" t="s">
        <v>1266</v>
      </c>
      <c r="E430" s="221" t="s">
        <v>164</v>
      </c>
      <c r="F430" s="221" t="s">
        <v>1267</v>
      </c>
      <c r="G430" s="221" t="s">
        <v>1268</v>
      </c>
      <c r="H430" s="221" t="s">
        <v>3683</v>
      </c>
      <c r="I430" s="222">
        <v>77</v>
      </c>
      <c r="J430" s="222">
        <v>229</v>
      </c>
      <c r="K430" s="223">
        <v>210</v>
      </c>
      <c r="L430" s="222"/>
      <c r="M430" s="222">
        <f>SUM(W430:AB430)</f>
        <v>3</v>
      </c>
      <c r="N430" s="222">
        <f>M430*I430</f>
        <v>231</v>
      </c>
      <c r="O430" s="222"/>
      <c r="P430" s="222"/>
      <c r="Q430" s="222">
        <f>P431*I430</f>
        <v>0</v>
      </c>
      <c r="R430" s="222"/>
      <c r="S430" s="222"/>
      <c r="T430" s="222">
        <f>S431*I430</f>
        <v>231</v>
      </c>
      <c r="U430" s="222"/>
      <c r="V430" s="222"/>
      <c r="W430" s="224"/>
      <c r="X430" s="224">
        <v>1</v>
      </c>
      <c r="Y430" s="224">
        <v>1</v>
      </c>
      <c r="Z430" s="224">
        <v>1</v>
      </c>
      <c r="AA430" s="224"/>
      <c r="AB430" s="222"/>
    </row>
    <row r="431" spans="1:28" ht="14.25" customHeight="1" x14ac:dyDescent="0.45">
      <c r="A431" s="45"/>
      <c r="B431" s="45"/>
      <c r="C431" s="45"/>
      <c r="D431" s="46"/>
      <c r="E431" s="36"/>
      <c r="F431" s="36"/>
      <c r="G431" s="36"/>
      <c r="H431" s="36"/>
      <c r="I431" s="38"/>
      <c r="J431" s="38"/>
      <c r="K431" s="69"/>
      <c r="L431" s="38"/>
      <c r="M431" s="38"/>
      <c r="N431" s="38"/>
      <c r="O431" s="38">
        <f>M430*J430</f>
        <v>687</v>
      </c>
      <c r="P431" s="555">
        <f>SUM(W431:AB431)</f>
        <v>0</v>
      </c>
      <c r="Q431" s="38"/>
      <c r="R431" s="38">
        <f>P431*J430</f>
        <v>0</v>
      </c>
      <c r="S431" s="38">
        <f>M430-P431</f>
        <v>3</v>
      </c>
      <c r="T431" s="38"/>
      <c r="U431" s="38">
        <f>S431*J430</f>
        <v>687</v>
      </c>
      <c r="V431" s="38"/>
      <c r="W431" s="41"/>
      <c r="X431" s="41">
        <v>0</v>
      </c>
      <c r="Y431" s="41">
        <v>0</v>
      </c>
      <c r="Z431" s="41">
        <v>0</v>
      </c>
      <c r="AA431" s="19"/>
      <c r="AB431" s="38"/>
    </row>
    <row r="432" spans="1:28" ht="14.25" customHeight="1" x14ac:dyDescent="0.45">
      <c r="A432" s="45"/>
      <c r="B432" s="45"/>
      <c r="C432" s="45"/>
      <c r="D432" s="36"/>
      <c r="E432" s="36"/>
      <c r="F432" s="36"/>
      <c r="G432" s="36"/>
      <c r="H432" s="36"/>
      <c r="I432" s="38"/>
      <c r="J432" s="38"/>
      <c r="K432" s="69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41"/>
      <c r="X432" s="41"/>
      <c r="Y432" s="41"/>
      <c r="Z432" s="41"/>
      <c r="AA432" s="19"/>
      <c r="AB432" s="38"/>
    </row>
    <row r="433" spans="1:28" ht="14.25" customHeight="1" x14ac:dyDescent="0.45">
      <c r="A433" s="219" t="s">
        <v>935</v>
      </c>
      <c r="B433" s="219" t="s">
        <v>675</v>
      </c>
      <c r="C433" s="220">
        <v>45898</v>
      </c>
      <c r="D433" s="221" t="s">
        <v>1269</v>
      </c>
      <c r="E433" s="221" t="s">
        <v>260</v>
      </c>
      <c r="F433" s="221" t="s">
        <v>1258</v>
      </c>
      <c r="G433" s="221" t="s">
        <v>166</v>
      </c>
      <c r="H433" s="491" t="s">
        <v>3729</v>
      </c>
      <c r="I433" s="222">
        <v>49</v>
      </c>
      <c r="J433" s="222">
        <v>139</v>
      </c>
      <c r="K433" s="223"/>
      <c r="L433" s="222"/>
      <c r="M433" s="222">
        <f>SUM(W433:AB433)</f>
        <v>3</v>
      </c>
      <c r="N433" s="222">
        <f>M433*I433</f>
        <v>147</v>
      </c>
      <c r="O433" s="222"/>
      <c r="P433" s="222"/>
      <c r="Q433" s="222">
        <f>P434*I433</f>
        <v>0</v>
      </c>
      <c r="R433" s="222"/>
      <c r="S433" s="222"/>
      <c r="T433" s="222">
        <f>S434*I433</f>
        <v>147</v>
      </c>
      <c r="U433" s="222"/>
      <c r="V433" s="222"/>
      <c r="W433" s="224"/>
      <c r="X433" s="224"/>
      <c r="Y433" s="224"/>
      <c r="Z433" s="224"/>
      <c r="AA433" s="224"/>
      <c r="AB433" s="222">
        <v>3</v>
      </c>
    </row>
    <row r="434" spans="1:28" ht="14.25" customHeight="1" x14ac:dyDescent="0.45">
      <c r="A434" s="45"/>
      <c r="B434" s="45"/>
      <c r="C434" s="45"/>
      <c r="D434" s="46"/>
      <c r="E434" s="36"/>
      <c r="F434" s="36"/>
      <c r="G434" s="36"/>
      <c r="H434" s="36"/>
      <c r="I434" s="38"/>
      <c r="J434" s="38"/>
      <c r="K434" s="69"/>
      <c r="L434" s="38"/>
      <c r="M434" s="38"/>
      <c r="N434" s="38"/>
      <c r="O434" s="38">
        <f>M433*J433</f>
        <v>417</v>
      </c>
      <c r="P434" s="555">
        <f>SUM(W434:AB434)</f>
        <v>0</v>
      </c>
      <c r="Q434" s="38"/>
      <c r="R434" s="38">
        <f>P434*J433</f>
        <v>0</v>
      </c>
      <c r="S434" s="38">
        <f>M433-P434</f>
        <v>3</v>
      </c>
      <c r="T434" s="38"/>
      <c r="U434" s="38">
        <f>S434*J433</f>
        <v>417</v>
      </c>
      <c r="V434" s="38"/>
      <c r="W434" s="41"/>
      <c r="X434" s="41"/>
      <c r="Y434" s="41"/>
      <c r="Z434" s="41"/>
      <c r="AA434" s="19"/>
      <c r="AB434" s="555">
        <v>0</v>
      </c>
    </row>
    <row r="435" spans="1:28" ht="14.25" customHeight="1" x14ac:dyDescent="0.45">
      <c r="A435" s="45"/>
      <c r="B435" s="45"/>
      <c r="C435" s="45"/>
      <c r="D435" s="36"/>
      <c r="E435" s="36"/>
      <c r="F435" s="36"/>
      <c r="G435" s="36"/>
      <c r="H435" s="36"/>
      <c r="I435" s="38"/>
      <c r="J435" s="38"/>
      <c r="K435" s="69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41"/>
      <c r="X435" s="41"/>
      <c r="Y435" s="41"/>
      <c r="Z435" s="41"/>
      <c r="AA435" s="19"/>
      <c r="AB435" s="935"/>
    </row>
    <row r="436" spans="1:28" ht="29.65" customHeight="1" x14ac:dyDescent="0.45">
      <c r="A436" s="219" t="s">
        <v>935</v>
      </c>
      <c r="B436" s="219" t="s">
        <v>675</v>
      </c>
      <c r="C436" s="220">
        <v>45875</v>
      </c>
      <c r="D436" s="567" t="s">
        <v>1270</v>
      </c>
      <c r="E436" s="221" t="s">
        <v>157</v>
      </c>
      <c r="F436" s="221" t="s">
        <v>1271</v>
      </c>
      <c r="G436" s="221" t="s">
        <v>519</v>
      </c>
      <c r="H436" s="221" t="s">
        <v>1285</v>
      </c>
      <c r="I436" s="222">
        <v>99</v>
      </c>
      <c r="J436" s="222">
        <v>279</v>
      </c>
      <c r="K436" s="223" t="s">
        <v>894</v>
      </c>
      <c r="L436" s="222"/>
      <c r="M436" s="222">
        <f>SUM(W436:AB436)</f>
        <v>3</v>
      </c>
      <c r="N436" s="222">
        <f>M436*I436</f>
        <v>297</v>
      </c>
      <c r="O436" s="222"/>
      <c r="P436" s="222"/>
      <c r="Q436" s="222">
        <f>P437*I436</f>
        <v>0</v>
      </c>
      <c r="R436" s="222"/>
      <c r="S436" s="222"/>
      <c r="T436" s="222">
        <f>S437*I436</f>
        <v>297</v>
      </c>
      <c r="U436" s="222"/>
      <c r="V436" s="222"/>
      <c r="W436" s="224"/>
      <c r="X436" s="224"/>
      <c r="Y436" s="224">
        <v>1</v>
      </c>
      <c r="Z436" s="224">
        <v>1</v>
      </c>
      <c r="AA436" s="224">
        <v>1</v>
      </c>
      <c r="AB436" s="222"/>
    </row>
    <row r="437" spans="1:28" ht="14.25" customHeight="1" x14ac:dyDescent="0.45">
      <c r="A437" s="45"/>
      <c r="B437" s="45"/>
      <c r="C437" s="45"/>
      <c r="D437" s="932"/>
      <c r="E437" s="36"/>
      <c r="F437" s="36"/>
      <c r="G437" s="36"/>
      <c r="H437" s="36"/>
      <c r="I437" s="38"/>
      <c r="J437" s="38"/>
      <c r="K437" s="69"/>
      <c r="L437" s="38"/>
      <c r="M437" s="38"/>
      <c r="N437" s="38"/>
      <c r="O437" s="38">
        <f>M436*J436</f>
        <v>837</v>
      </c>
      <c r="P437" s="657">
        <f>SUM(W437:AB437)</f>
        <v>0</v>
      </c>
      <c r="Q437" s="38"/>
      <c r="R437" s="38">
        <f>P437*J436</f>
        <v>0</v>
      </c>
      <c r="S437" s="38">
        <f>M436-P437</f>
        <v>3</v>
      </c>
      <c r="T437" s="38"/>
      <c r="U437" s="38">
        <f>S437*J436</f>
        <v>837</v>
      </c>
      <c r="V437" s="38"/>
      <c r="W437" s="41"/>
      <c r="X437" s="41"/>
      <c r="Y437" s="668">
        <v>0</v>
      </c>
      <c r="Z437" s="545">
        <v>0</v>
      </c>
      <c r="AA437" s="19">
        <v>0</v>
      </c>
      <c r="AB437" s="38"/>
    </row>
    <row r="438" spans="1:28" ht="14.25" customHeight="1" x14ac:dyDescent="0.45">
      <c r="A438" s="45"/>
      <c r="B438" s="45"/>
      <c r="C438" s="45"/>
      <c r="D438" s="36"/>
      <c r="E438" s="36"/>
      <c r="F438" s="36"/>
      <c r="G438" s="36"/>
      <c r="H438" s="36"/>
      <c r="I438" s="38"/>
      <c r="J438" s="38"/>
      <c r="K438" s="69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41"/>
      <c r="X438" s="41"/>
      <c r="Y438" s="41"/>
      <c r="Z438" s="41"/>
      <c r="AA438" s="19"/>
      <c r="AB438" s="38"/>
    </row>
    <row r="439" spans="1:28" ht="14.25" customHeight="1" x14ac:dyDescent="0.45">
      <c r="A439" s="219" t="s">
        <v>935</v>
      </c>
      <c r="B439" s="219" t="s">
        <v>675</v>
      </c>
      <c r="C439" s="220">
        <v>45875</v>
      </c>
      <c r="D439" s="567" t="s">
        <v>1272</v>
      </c>
      <c r="E439" s="221" t="s">
        <v>1273</v>
      </c>
      <c r="F439" s="221" t="s">
        <v>1274</v>
      </c>
      <c r="G439" s="221" t="s">
        <v>519</v>
      </c>
      <c r="H439" s="221"/>
      <c r="I439" s="222">
        <v>29</v>
      </c>
      <c r="J439" s="222">
        <v>99</v>
      </c>
      <c r="K439" s="223" t="s">
        <v>894</v>
      </c>
      <c r="L439" s="222"/>
      <c r="M439" s="222">
        <f>SUM(W439:AB439)</f>
        <v>3</v>
      </c>
      <c r="N439" s="222">
        <f>M439*I439</f>
        <v>87</v>
      </c>
      <c r="O439" s="222"/>
      <c r="P439" s="222"/>
      <c r="Q439" s="222">
        <f>P440*I439</f>
        <v>0</v>
      </c>
      <c r="R439" s="222"/>
      <c r="S439" s="222"/>
      <c r="T439" s="222">
        <f>S440*I439</f>
        <v>87</v>
      </c>
      <c r="U439" s="222"/>
      <c r="V439" s="222"/>
      <c r="W439" s="224"/>
      <c r="X439" s="224"/>
      <c r="Y439" s="224"/>
      <c r="Z439" s="224"/>
      <c r="AA439" s="224"/>
      <c r="AB439" s="222">
        <v>3</v>
      </c>
    </row>
    <row r="440" spans="1:28" ht="14.25" customHeight="1" x14ac:dyDescent="0.45">
      <c r="A440" s="45"/>
      <c r="B440" s="45"/>
      <c r="C440" s="45"/>
      <c r="D440" s="932"/>
      <c r="E440" s="36"/>
      <c r="F440" s="36"/>
      <c r="G440" s="36"/>
      <c r="H440" s="36"/>
      <c r="I440" s="38"/>
      <c r="J440" s="38"/>
      <c r="K440" s="69"/>
      <c r="L440" s="38"/>
      <c r="M440" s="38"/>
      <c r="N440" s="38"/>
      <c r="O440" s="38">
        <f>M439*J439</f>
        <v>297</v>
      </c>
      <c r="P440" s="657">
        <f>SUM(W440:AB440)</f>
        <v>0</v>
      </c>
      <c r="Q440" s="38"/>
      <c r="R440" s="38">
        <f>P440*J439</f>
        <v>0</v>
      </c>
      <c r="S440" s="38">
        <f>M439-P440</f>
        <v>3</v>
      </c>
      <c r="T440" s="38"/>
      <c r="U440" s="38">
        <f>S440*J439</f>
        <v>297</v>
      </c>
      <c r="V440" s="38"/>
      <c r="W440" s="41"/>
      <c r="X440" s="41"/>
      <c r="Y440" s="41"/>
      <c r="Z440" s="41"/>
      <c r="AA440" s="19"/>
      <c r="AB440" s="683">
        <v>0</v>
      </c>
    </row>
    <row r="441" spans="1:28" ht="14.25" customHeight="1" x14ac:dyDescent="0.45">
      <c r="A441" s="45"/>
      <c r="B441" s="45"/>
      <c r="C441" s="45"/>
      <c r="D441" s="36"/>
      <c r="E441" s="36"/>
      <c r="F441" s="36"/>
      <c r="G441" s="36"/>
      <c r="H441" s="36"/>
      <c r="I441" s="38"/>
      <c r="J441" s="38"/>
      <c r="K441" s="69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41"/>
      <c r="X441" s="41"/>
      <c r="Y441" s="41"/>
      <c r="Z441" s="41"/>
      <c r="AA441" s="19"/>
      <c r="AB441" s="845"/>
    </row>
    <row r="442" spans="1:28" ht="14.25" customHeight="1" x14ac:dyDescent="0.45">
      <c r="A442" s="219" t="s">
        <v>705</v>
      </c>
      <c r="B442" s="219" t="s">
        <v>675</v>
      </c>
      <c r="C442" s="220">
        <v>45877</v>
      </c>
      <c r="D442" s="933" t="s">
        <v>1275</v>
      </c>
      <c r="E442" s="221" t="s">
        <v>180</v>
      </c>
      <c r="F442" s="221" t="s">
        <v>1212</v>
      </c>
      <c r="G442" s="221" t="s">
        <v>1028</v>
      </c>
      <c r="H442" s="221"/>
      <c r="I442" s="222">
        <v>74</v>
      </c>
      <c r="J442" s="222">
        <v>209</v>
      </c>
      <c r="K442" s="223"/>
      <c r="L442" s="222"/>
      <c r="M442" s="222">
        <f>SUM(W442:AB442)</f>
        <v>5</v>
      </c>
      <c r="N442" s="222">
        <f>M442*I442</f>
        <v>370</v>
      </c>
      <c r="O442" s="222"/>
      <c r="P442" s="222"/>
      <c r="Q442" s="222">
        <f>P443*I442</f>
        <v>222</v>
      </c>
      <c r="R442" s="222"/>
      <c r="S442" s="222"/>
      <c r="T442" s="222">
        <f>S443*I442</f>
        <v>148</v>
      </c>
      <c r="U442" s="222"/>
      <c r="V442" s="222"/>
      <c r="W442" s="224">
        <v>1</v>
      </c>
      <c r="X442" s="224">
        <v>1</v>
      </c>
      <c r="Y442" s="224">
        <v>1</v>
      </c>
      <c r="Z442" s="224">
        <v>1</v>
      </c>
      <c r="AA442" s="224">
        <v>1</v>
      </c>
      <c r="AB442" s="222"/>
    </row>
    <row r="443" spans="1:28" ht="14.25" customHeight="1" x14ac:dyDescent="0.45">
      <c r="A443" s="45"/>
      <c r="B443" s="45"/>
      <c r="C443" s="45"/>
      <c r="D443" s="36"/>
      <c r="E443" s="36"/>
      <c r="F443" s="36"/>
      <c r="G443" s="36"/>
      <c r="H443" s="36"/>
      <c r="I443" s="38"/>
      <c r="J443" s="38"/>
      <c r="K443" s="69"/>
      <c r="L443" s="38"/>
      <c r="M443" s="38"/>
      <c r="N443" s="38"/>
      <c r="O443" s="38">
        <f>M442*J442</f>
        <v>1045</v>
      </c>
      <c r="P443" s="657">
        <f>SUM(W443:AB443)</f>
        <v>3</v>
      </c>
      <c r="Q443" s="38"/>
      <c r="R443" s="38">
        <f>P443*J442</f>
        <v>627</v>
      </c>
      <c r="S443" s="38">
        <f>M442-P443</f>
        <v>2</v>
      </c>
      <c r="T443" s="38"/>
      <c r="U443" s="38">
        <f>S443*J442</f>
        <v>418</v>
      </c>
      <c r="V443" s="38"/>
      <c r="W443" s="41">
        <v>0</v>
      </c>
      <c r="X443" s="668">
        <v>1</v>
      </c>
      <c r="Y443" s="41">
        <v>0</v>
      </c>
      <c r="Z443" s="41">
        <v>1</v>
      </c>
      <c r="AA443" s="19">
        <v>1</v>
      </c>
      <c r="AB443" s="38"/>
    </row>
    <row r="444" spans="1:28" ht="14.25" customHeight="1" x14ac:dyDescent="0.45">
      <c r="A444" s="19"/>
      <c r="B444" s="45"/>
      <c r="C444" s="19"/>
      <c r="D444" s="19"/>
      <c r="E444" s="19"/>
      <c r="F444" s="19"/>
      <c r="G444" s="19"/>
      <c r="H444" s="19"/>
      <c r="I444" s="19"/>
      <c r="J444" s="19"/>
      <c r="K444" s="217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38"/>
    </row>
    <row r="445" spans="1:28" ht="14.25" customHeight="1" x14ac:dyDescent="0.45">
      <c r="A445" s="219" t="s">
        <v>935</v>
      </c>
      <c r="B445" s="219" t="s">
        <v>675</v>
      </c>
      <c r="C445" s="220">
        <v>45877</v>
      </c>
      <c r="D445" s="933" t="s">
        <v>1275</v>
      </c>
      <c r="E445" s="221" t="s">
        <v>180</v>
      </c>
      <c r="F445" s="221" t="s">
        <v>178</v>
      </c>
      <c r="G445" s="221" t="s">
        <v>1028</v>
      </c>
      <c r="H445" s="221"/>
      <c r="I445" s="222">
        <v>74</v>
      </c>
      <c r="J445" s="222">
        <v>209</v>
      </c>
      <c r="K445" s="223"/>
      <c r="L445" s="222"/>
      <c r="M445" s="222">
        <f>SUM(W445:AB445)</f>
        <v>5</v>
      </c>
      <c r="N445" s="222">
        <f>M445*I445</f>
        <v>370</v>
      </c>
      <c r="O445" s="222"/>
      <c r="P445" s="222"/>
      <c r="Q445" s="222">
        <f>P446*I445</f>
        <v>74</v>
      </c>
      <c r="R445" s="222"/>
      <c r="S445" s="222"/>
      <c r="T445" s="222">
        <f>S446*I445</f>
        <v>296</v>
      </c>
      <c r="U445" s="222"/>
      <c r="V445" s="222"/>
      <c r="W445" s="224">
        <v>1</v>
      </c>
      <c r="X445" s="224">
        <v>1</v>
      </c>
      <c r="Y445" s="224">
        <v>1</v>
      </c>
      <c r="Z445" s="224">
        <v>1</v>
      </c>
      <c r="AA445" s="224">
        <v>1</v>
      </c>
      <c r="AB445" s="222"/>
    </row>
    <row r="446" spans="1:28" ht="14.25" customHeight="1" x14ac:dyDescent="0.45">
      <c r="A446" s="45"/>
      <c r="B446" s="45"/>
      <c r="C446" s="45"/>
      <c r="D446" s="46"/>
      <c r="E446" s="36"/>
      <c r="F446" s="36"/>
      <c r="G446" s="36"/>
      <c r="H446" s="36"/>
      <c r="I446" s="38"/>
      <c r="J446" s="38"/>
      <c r="K446" s="69"/>
      <c r="L446" s="38"/>
      <c r="M446" s="38"/>
      <c r="N446" s="38"/>
      <c r="O446" s="38">
        <f>M445*J445</f>
        <v>1045</v>
      </c>
      <c r="P446" s="657">
        <f>SUM(W446:AB446)</f>
        <v>1</v>
      </c>
      <c r="Q446" s="38"/>
      <c r="R446" s="38">
        <f>P446*J445</f>
        <v>209</v>
      </c>
      <c r="S446" s="38">
        <f>M445-P446</f>
        <v>4</v>
      </c>
      <c r="T446" s="38"/>
      <c r="U446" s="38">
        <f>S446*J445</f>
        <v>836</v>
      </c>
      <c r="V446" s="38"/>
      <c r="W446" s="41">
        <v>0</v>
      </c>
      <c r="X446" s="41">
        <v>0</v>
      </c>
      <c r="Y446" s="41">
        <v>0</v>
      </c>
      <c r="Z446" s="41">
        <v>0</v>
      </c>
      <c r="AA446" s="674">
        <v>1</v>
      </c>
      <c r="AB446" s="38"/>
    </row>
    <row r="447" spans="1:28" ht="14.25" customHeight="1" x14ac:dyDescent="0.45">
      <c r="A447" s="45"/>
      <c r="B447" s="45"/>
      <c r="C447" s="45"/>
      <c r="D447" s="36"/>
      <c r="E447" s="36"/>
      <c r="F447" s="36"/>
      <c r="G447" s="36"/>
      <c r="H447" s="36"/>
      <c r="I447" s="38"/>
      <c r="J447" s="38"/>
      <c r="K447" s="69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41"/>
      <c r="X447" s="41"/>
      <c r="Y447" s="41"/>
      <c r="Z447" s="41"/>
      <c r="AA447" s="19"/>
      <c r="AB447" s="38"/>
    </row>
    <row r="448" spans="1:28" ht="14.25" customHeight="1" x14ac:dyDescent="0.45">
      <c r="A448" s="19"/>
      <c r="B448" s="19"/>
      <c r="C448" s="19"/>
      <c r="D448" s="19"/>
      <c r="E448" s="19"/>
      <c r="F448" s="19"/>
      <c r="G448" s="19"/>
      <c r="H448" s="19"/>
      <c r="I448" s="38"/>
      <c r="J448" s="38"/>
      <c r="K448" s="38"/>
      <c r="L448" s="38"/>
      <c r="M448" s="38">
        <f t="shared" ref="M448:V448" si="14">SUM(M403:M447)</f>
        <v>52</v>
      </c>
      <c r="N448" s="38">
        <f t="shared" si="14"/>
        <v>5051</v>
      </c>
      <c r="O448" s="38">
        <f t="shared" si="14"/>
        <v>14080</v>
      </c>
      <c r="P448" s="657">
        <f t="shared" si="14"/>
        <v>7</v>
      </c>
      <c r="Q448" s="657">
        <f t="shared" si="14"/>
        <v>701</v>
      </c>
      <c r="R448" s="38">
        <f t="shared" si="14"/>
        <v>1973</v>
      </c>
      <c r="S448" s="38">
        <f t="shared" si="14"/>
        <v>45</v>
      </c>
      <c r="T448" s="38">
        <f t="shared" si="14"/>
        <v>4350</v>
      </c>
      <c r="U448" s="38">
        <f t="shared" si="14"/>
        <v>12107</v>
      </c>
      <c r="V448" s="38">
        <f t="shared" si="14"/>
        <v>0</v>
      </c>
      <c r="W448" s="38"/>
      <c r="X448" s="38"/>
      <c r="Y448" s="38"/>
      <c r="Z448" s="19"/>
      <c r="AA448" s="19"/>
      <c r="AB448" s="38"/>
    </row>
    <row r="449" spans="1:28" ht="14.25" customHeight="1" x14ac:dyDescent="0.45">
      <c r="A449" s="153"/>
      <c r="B449" s="153"/>
      <c r="C449" s="153"/>
      <c r="D449" s="153"/>
      <c r="E449" s="153"/>
      <c r="F449" s="153"/>
      <c r="G449" s="153"/>
      <c r="H449" s="153"/>
      <c r="I449" s="9"/>
      <c r="J449" s="9"/>
      <c r="K449" s="9"/>
      <c r="L449" s="9"/>
      <c r="M449" s="9"/>
      <c r="N449" s="169">
        <f t="shared" ref="N449:O449" si="15">Q448+T448</f>
        <v>5051</v>
      </c>
      <c r="O449" s="169">
        <f t="shared" si="15"/>
        <v>14080</v>
      </c>
      <c r="P449" s="2"/>
      <c r="Q449" s="2"/>
      <c r="R449" s="2"/>
      <c r="S449" s="2"/>
      <c r="T449" s="2"/>
      <c r="U449" s="2"/>
      <c r="V449" s="2"/>
      <c r="W449" s="9"/>
      <c r="X449" s="9"/>
      <c r="Y449" s="9"/>
      <c r="Z449" s="153"/>
      <c r="AA449" s="153"/>
      <c r="AB449" s="153"/>
    </row>
    <row r="450" spans="1:28" ht="14.25" customHeight="1" x14ac:dyDescent="0.45">
      <c r="A450" s="153"/>
      <c r="B450" s="153"/>
      <c r="C450" s="153"/>
      <c r="D450" s="153"/>
      <c r="E450" s="153"/>
      <c r="F450" s="153"/>
      <c r="G450" s="153"/>
      <c r="H450" s="153"/>
      <c r="I450" s="9">
        <f>O449/2.7</f>
        <v>5214.8148148148148</v>
      </c>
      <c r="J450" s="9"/>
      <c r="K450" s="9"/>
      <c r="L450" s="38" t="s">
        <v>324</v>
      </c>
      <c r="M450" s="9"/>
      <c r="N450" s="98">
        <f>N448/M448</f>
        <v>97.134615384615387</v>
      </c>
      <c r="O450" s="9"/>
      <c r="P450" s="9"/>
      <c r="Q450" s="97">
        <f>Q448/N448</f>
        <v>0.13878439912888538</v>
      </c>
      <c r="R450" s="9"/>
      <c r="S450" s="9"/>
      <c r="T450" s="97">
        <f>T448/N448</f>
        <v>0.86121560087111459</v>
      </c>
      <c r="U450" s="9"/>
      <c r="V450" s="9"/>
      <c r="W450" s="9"/>
      <c r="X450" s="9"/>
      <c r="Y450" s="9"/>
      <c r="Z450" s="153"/>
      <c r="AA450" s="153"/>
      <c r="AB450" s="153"/>
    </row>
    <row r="451" spans="1:28" ht="14.25" customHeight="1" x14ac:dyDescent="0.45">
      <c r="A451" s="153"/>
      <c r="B451" s="153"/>
      <c r="C451" s="153"/>
      <c r="D451" s="153"/>
      <c r="E451" s="153"/>
      <c r="F451" s="153"/>
      <c r="G451" s="153"/>
      <c r="H451" s="153"/>
      <c r="I451" s="9"/>
      <c r="J451" s="9"/>
      <c r="K451" s="9"/>
      <c r="L451" s="38" t="s">
        <v>325</v>
      </c>
      <c r="M451" s="9"/>
      <c r="N451" s="9"/>
      <c r="O451" s="9"/>
      <c r="P451" s="9"/>
      <c r="Q451" s="9"/>
      <c r="R451" s="9"/>
      <c r="S451" s="9"/>
      <c r="T451" s="9"/>
      <c r="U451" s="98">
        <f>U448/T448</f>
        <v>2.7832183908045978</v>
      </c>
      <c r="V451" s="9"/>
      <c r="W451" s="9"/>
      <c r="X451" s="9"/>
      <c r="Y451" s="9"/>
      <c r="Z451" s="153"/>
      <c r="AA451" s="153"/>
      <c r="AB451" s="153"/>
    </row>
    <row r="452" spans="1:28" ht="14.25" customHeight="1" x14ac:dyDescent="0.4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4.25" customHeight="1" x14ac:dyDescent="0.45"/>
    <row r="454" spans="1:28" ht="14.25" customHeight="1" x14ac:dyDescent="0.45"/>
    <row r="455" spans="1:28" ht="14.25" customHeight="1" x14ac:dyDescent="0.45"/>
    <row r="456" spans="1:28" ht="14.25" customHeight="1" x14ac:dyDescent="0.45"/>
    <row r="457" spans="1:28" ht="14.25" customHeight="1" x14ac:dyDescent="0.45"/>
    <row r="458" spans="1:28" ht="14.25" customHeight="1" x14ac:dyDescent="0.45"/>
    <row r="459" spans="1:28" ht="14.25" customHeight="1" x14ac:dyDescent="0.45"/>
    <row r="460" spans="1:28" ht="14.25" customHeight="1" x14ac:dyDescent="0.45"/>
    <row r="461" spans="1:28" ht="14.25" customHeight="1" x14ac:dyDescent="0.45"/>
    <row r="462" spans="1:28" ht="14.25" customHeight="1" x14ac:dyDescent="0.45"/>
    <row r="463" spans="1:28" ht="14.25" customHeight="1" x14ac:dyDescent="0.45"/>
    <row r="464" spans="1:28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</sheetData>
  <mergeCells count="14">
    <mergeCell ref="Q402:R402"/>
    <mergeCell ref="T402:V402"/>
    <mergeCell ref="Q1:R1"/>
    <mergeCell ref="T1:V1"/>
    <mergeCell ref="Q24:R24"/>
    <mergeCell ref="T24:V24"/>
    <mergeCell ref="Q87:R87"/>
    <mergeCell ref="T87:V87"/>
    <mergeCell ref="T146:V146"/>
    <mergeCell ref="Q146:R146"/>
    <mergeCell ref="Q221:R221"/>
    <mergeCell ref="T221:V221"/>
    <mergeCell ref="Q292:R292"/>
    <mergeCell ref="T292:V292"/>
  </mergeCells>
  <pageMargins left="0.23622047244094491" right="0.23622047244094491" top="0.74803149606299213" bottom="0.74803149606299213" header="0" footer="0"/>
  <pageSetup paperSize="9" orientation="landscape" r:id="rId1"/>
  <headerFooter>
    <oddFooter>&amp;Rpage &amp;P sur</oddFooter>
  </headerFooter>
  <rowBreaks count="2" manualBreakCount="2">
    <brk id="22" man="1"/>
    <brk id="8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  <pageSetUpPr fitToPage="1"/>
  </sheetPr>
  <dimension ref="A1:AB953"/>
  <sheetViews>
    <sheetView zoomScale="70" zoomScaleNormal="70" workbookViewId="0"/>
  </sheetViews>
  <sheetFormatPr baseColWidth="10" defaultColWidth="14.3984375" defaultRowHeight="15" customHeight="1" x14ac:dyDescent="0.45"/>
  <cols>
    <col min="1" max="1" width="20.265625" customWidth="1"/>
    <col min="2" max="3" width="11.1328125" customWidth="1"/>
    <col min="4" max="4" width="23.73046875" customWidth="1"/>
    <col min="5" max="7" width="17.1328125" customWidth="1"/>
    <col min="8" max="8" width="19.265625" customWidth="1"/>
    <col min="9" max="13" width="9" customWidth="1"/>
    <col min="14" max="14" width="10.1328125" customWidth="1"/>
    <col min="15" max="15" width="10.53125" customWidth="1"/>
    <col min="16" max="16" width="9" customWidth="1"/>
    <col min="17" max="17" width="9.73046875" customWidth="1"/>
    <col min="18" max="28" width="9" customWidth="1"/>
  </cols>
  <sheetData>
    <row r="1" spans="1:28" ht="14.25" customHeight="1" x14ac:dyDescent="0.45">
      <c r="A1" s="32" t="s">
        <v>117</v>
      </c>
      <c r="B1" s="32" t="s">
        <v>118</v>
      </c>
      <c r="C1" s="32" t="s">
        <v>1073</v>
      </c>
      <c r="D1" s="32" t="s">
        <v>120</v>
      </c>
      <c r="E1" s="32" t="s">
        <v>121</v>
      </c>
      <c r="F1" s="32" t="s">
        <v>122</v>
      </c>
      <c r="G1" s="32" t="s">
        <v>123</v>
      </c>
      <c r="H1" s="32" t="s">
        <v>124</v>
      </c>
      <c r="I1" s="32" t="s">
        <v>125</v>
      </c>
      <c r="J1" s="32" t="s">
        <v>126</v>
      </c>
      <c r="K1" s="162" t="s">
        <v>706</v>
      </c>
      <c r="L1" s="32" t="s">
        <v>127</v>
      </c>
      <c r="M1" s="33" t="s">
        <v>128</v>
      </c>
      <c r="N1" s="33" t="s">
        <v>129</v>
      </c>
      <c r="O1" s="33" t="s">
        <v>933</v>
      </c>
      <c r="P1" s="33" t="s">
        <v>131</v>
      </c>
      <c r="Q1" s="830" t="s">
        <v>132</v>
      </c>
      <c r="R1" s="828"/>
      <c r="S1" s="33" t="s">
        <v>133</v>
      </c>
      <c r="T1" s="830" t="s">
        <v>134</v>
      </c>
      <c r="U1" s="827"/>
      <c r="V1" s="828"/>
      <c r="W1" s="32" t="s">
        <v>593</v>
      </c>
      <c r="X1" s="32" t="s">
        <v>594</v>
      </c>
      <c r="Y1" s="32" t="s">
        <v>595</v>
      </c>
      <c r="Z1" s="32" t="s">
        <v>596</v>
      </c>
      <c r="AA1" s="32" t="s">
        <v>934</v>
      </c>
      <c r="AB1" s="32" t="s">
        <v>140</v>
      </c>
    </row>
    <row r="2" spans="1:28" ht="14.25" customHeight="1" x14ac:dyDescent="0.45">
      <c r="A2" s="197" t="s">
        <v>1276</v>
      </c>
      <c r="B2" s="197" t="s">
        <v>10</v>
      </c>
      <c r="C2" s="205">
        <v>45506</v>
      </c>
      <c r="D2" s="105" t="s">
        <v>1277</v>
      </c>
      <c r="E2" s="77" t="s">
        <v>180</v>
      </c>
      <c r="F2" s="77" t="s">
        <v>1278</v>
      </c>
      <c r="G2" s="77" t="s">
        <v>565</v>
      </c>
      <c r="H2" s="77" t="s">
        <v>1279</v>
      </c>
      <c r="I2" s="81">
        <v>69</v>
      </c>
      <c r="J2" s="81">
        <v>199</v>
      </c>
      <c r="K2" s="225" t="s">
        <v>894</v>
      </c>
      <c r="L2" s="81">
        <v>119.4</v>
      </c>
      <c r="M2" s="81">
        <f>SUM(W2:AB2)</f>
        <v>4</v>
      </c>
      <c r="N2" s="81">
        <f>M2*I2</f>
        <v>276</v>
      </c>
      <c r="O2" s="81"/>
      <c r="P2" s="81"/>
      <c r="Q2" s="81">
        <f>P3*I2</f>
        <v>138</v>
      </c>
      <c r="R2" s="81"/>
      <c r="S2" s="81"/>
      <c r="T2" s="81">
        <f>S3*I2</f>
        <v>138</v>
      </c>
      <c r="U2" s="81"/>
      <c r="V2" s="81"/>
      <c r="W2" s="82">
        <v>1</v>
      </c>
      <c r="X2" s="82">
        <v>1</v>
      </c>
      <c r="Y2" s="82">
        <v>2</v>
      </c>
      <c r="Z2" s="82"/>
      <c r="AA2" s="82"/>
      <c r="AB2" s="81"/>
    </row>
    <row r="3" spans="1:28" ht="14.25" customHeight="1" x14ac:dyDescent="0.45">
      <c r="A3" s="45"/>
      <c r="B3" s="45"/>
      <c r="C3" s="45"/>
      <c r="D3" s="844"/>
      <c r="E3" s="36"/>
      <c r="F3" s="36"/>
      <c r="G3" s="36"/>
      <c r="H3" s="36"/>
      <c r="I3" s="38"/>
      <c r="J3" s="38"/>
      <c r="K3" s="69"/>
      <c r="L3" s="38"/>
      <c r="M3" s="38"/>
      <c r="N3" s="38"/>
      <c r="O3" s="38">
        <f>M2*J2</f>
        <v>796</v>
      </c>
      <c r="P3" s="670">
        <f>SUM(W3:AB3)</f>
        <v>2</v>
      </c>
      <c r="Q3" s="38"/>
      <c r="R3" s="38">
        <f>P3*J2</f>
        <v>398</v>
      </c>
      <c r="S3" s="38">
        <f>M2-P3</f>
        <v>2</v>
      </c>
      <c r="T3" s="38"/>
      <c r="U3" s="38">
        <f>S3*J2</f>
        <v>398</v>
      </c>
      <c r="V3" s="38"/>
      <c r="W3" s="665">
        <v>1</v>
      </c>
      <c r="X3" s="665">
        <v>1</v>
      </c>
      <c r="Y3" s="579">
        <v>0</v>
      </c>
      <c r="Z3" s="41"/>
      <c r="AA3" s="41"/>
      <c r="AB3" s="38"/>
    </row>
    <row r="4" spans="1:28" ht="14.25" customHeight="1" x14ac:dyDescent="0.45">
      <c r="A4" s="45"/>
      <c r="B4" s="45"/>
      <c r="C4" s="45"/>
      <c r="D4" s="36"/>
      <c r="E4" s="36"/>
      <c r="F4" s="36"/>
      <c r="G4" s="36"/>
      <c r="H4" s="36"/>
      <c r="I4" s="38"/>
      <c r="J4" s="38"/>
      <c r="K4" s="69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41"/>
      <c r="X4" s="41"/>
      <c r="Y4" s="846"/>
      <c r="Z4" s="41"/>
      <c r="AA4" s="41"/>
      <c r="AB4" s="38"/>
    </row>
    <row r="5" spans="1:28" ht="14.25" customHeight="1" x14ac:dyDescent="0.45">
      <c r="A5" s="197" t="s">
        <v>1276</v>
      </c>
      <c r="B5" s="197" t="s">
        <v>10</v>
      </c>
      <c r="C5" s="205">
        <v>45506</v>
      </c>
      <c r="D5" s="77" t="s">
        <v>1280</v>
      </c>
      <c r="E5" s="77" t="s">
        <v>157</v>
      </c>
      <c r="F5" s="77" t="s">
        <v>1278</v>
      </c>
      <c r="G5" s="77" t="s">
        <v>565</v>
      </c>
      <c r="H5" s="77" t="s">
        <v>1281</v>
      </c>
      <c r="I5" s="81">
        <v>53</v>
      </c>
      <c r="J5" s="81">
        <v>155</v>
      </c>
      <c r="K5" s="225" t="s">
        <v>894</v>
      </c>
      <c r="L5" s="81"/>
      <c r="M5" s="81">
        <f>SUM(W5:AB5)</f>
        <v>4</v>
      </c>
      <c r="N5" s="81">
        <f>M5*I5</f>
        <v>212</v>
      </c>
      <c r="O5" s="81"/>
      <c r="P5" s="81"/>
      <c r="Q5" s="81">
        <f>P6*I5</f>
        <v>0</v>
      </c>
      <c r="R5" s="81"/>
      <c r="S5" s="81"/>
      <c r="T5" s="81">
        <f>S6*I5</f>
        <v>212</v>
      </c>
      <c r="U5" s="81"/>
      <c r="V5" s="81"/>
      <c r="W5" s="82">
        <v>1</v>
      </c>
      <c r="X5" s="82">
        <v>2</v>
      </c>
      <c r="Y5" s="82">
        <v>1</v>
      </c>
      <c r="Z5" s="82"/>
      <c r="AA5" s="82"/>
      <c r="AB5" s="81"/>
    </row>
    <row r="6" spans="1:28" ht="14.25" customHeight="1" x14ac:dyDescent="0.45">
      <c r="A6" s="45"/>
      <c r="B6" s="45"/>
      <c r="C6" s="45"/>
      <c r="D6" s="46"/>
      <c r="E6" s="36"/>
      <c r="F6" s="36"/>
      <c r="G6" s="36"/>
      <c r="H6" s="36"/>
      <c r="I6" s="38"/>
      <c r="J6" s="38"/>
      <c r="K6" s="69"/>
      <c r="L6" s="38"/>
      <c r="M6" s="38"/>
      <c r="N6" s="38"/>
      <c r="O6" s="38">
        <f>M5*J5</f>
        <v>620</v>
      </c>
      <c r="P6" s="42">
        <f>SUM(W6:AB6)</f>
        <v>0</v>
      </c>
      <c r="Q6" s="38"/>
      <c r="R6" s="38">
        <f>P6*J5</f>
        <v>0</v>
      </c>
      <c r="S6" s="38">
        <f>M5-P6</f>
        <v>4</v>
      </c>
      <c r="T6" s="38"/>
      <c r="U6" s="38">
        <f>S6*J5</f>
        <v>620</v>
      </c>
      <c r="V6" s="38"/>
      <c r="W6" s="40">
        <v>0</v>
      </c>
      <c r="X6" s="40">
        <v>0</v>
      </c>
      <c r="Y6" s="40">
        <v>0</v>
      </c>
      <c r="Z6" s="41"/>
      <c r="AA6" s="41"/>
      <c r="AB6" s="38"/>
    </row>
    <row r="7" spans="1:28" ht="14.25" customHeight="1" x14ac:dyDescent="0.45">
      <c r="A7" s="45"/>
      <c r="B7" s="45"/>
      <c r="C7" s="45"/>
      <c r="D7" s="36"/>
      <c r="E7" s="36"/>
      <c r="F7" s="36"/>
      <c r="G7" s="36"/>
      <c r="H7" s="36"/>
      <c r="I7" s="38"/>
      <c r="J7" s="38"/>
      <c r="K7" s="69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45"/>
      <c r="X7" s="846"/>
      <c r="Y7" s="41"/>
      <c r="Z7" s="41"/>
      <c r="AA7" s="41"/>
      <c r="AB7" s="38"/>
    </row>
    <row r="8" spans="1:28" ht="30" customHeight="1" x14ac:dyDescent="0.45">
      <c r="A8" s="197" t="s">
        <v>1276</v>
      </c>
      <c r="B8" s="197" t="s">
        <v>10</v>
      </c>
      <c r="C8" s="205">
        <v>45506</v>
      </c>
      <c r="D8" s="77" t="s">
        <v>1282</v>
      </c>
      <c r="E8" s="77" t="s">
        <v>1283</v>
      </c>
      <c r="F8" s="77" t="s">
        <v>1284</v>
      </c>
      <c r="G8" s="77" t="s">
        <v>565</v>
      </c>
      <c r="H8" s="77" t="s">
        <v>1285</v>
      </c>
      <c r="I8" s="81">
        <v>69</v>
      </c>
      <c r="J8" s="81">
        <v>199</v>
      </c>
      <c r="K8" s="225" t="s">
        <v>894</v>
      </c>
      <c r="L8" s="81"/>
      <c r="M8" s="81">
        <f>SUM(W8:AB8)</f>
        <v>4</v>
      </c>
      <c r="N8" s="81">
        <f>M8*I8</f>
        <v>276</v>
      </c>
      <c r="O8" s="81"/>
      <c r="P8" s="81"/>
      <c r="Q8" s="81">
        <f>P9*I8</f>
        <v>0</v>
      </c>
      <c r="R8" s="81"/>
      <c r="S8" s="81"/>
      <c r="T8" s="81">
        <f>S9*I8</f>
        <v>276</v>
      </c>
      <c r="U8" s="81"/>
      <c r="V8" s="81"/>
      <c r="W8" s="82">
        <v>2</v>
      </c>
      <c r="X8" s="82">
        <v>2</v>
      </c>
      <c r="Y8" s="82"/>
      <c r="Z8" s="82"/>
      <c r="AA8" s="82"/>
      <c r="AB8" s="81"/>
    </row>
    <row r="9" spans="1:28" ht="14.25" customHeight="1" x14ac:dyDescent="0.45">
      <c r="A9" s="45"/>
      <c r="B9" s="45"/>
      <c r="C9" s="45"/>
      <c r="D9" s="46"/>
      <c r="E9" s="36"/>
      <c r="F9" s="36"/>
      <c r="G9" s="36"/>
      <c r="H9" s="36"/>
      <c r="I9" s="38"/>
      <c r="J9" s="38"/>
      <c r="K9" s="69"/>
      <c r="L9" s="38"/>
      <c r="M9" s="38"/>
      <c r="N9" s="38"/>
      <c r="O9" s="38">
        <f>M8*J8</f>
        <v>796</v>
      </c>
      <c r="P9" s="68">
        <f>SUM(W9:AB9)</f>
        <v>0</v>
      </c>
      <c r="Q9" s="38"/>
      <c r="R9" s="38">
        <f>P9*J8</f>
        <v>0</v>
      </c>
      <c r="S9" s="38">
        <f>M8-P9</f>
        <v>4</v>
      </c>
      <c r="T9" s="38"/>
      <c r="U9" s="38">
        <f>S9*J8</f>
        <v>796</v>
      </c>
      <c r="V9" s="38"/>
      <c r="W9" s="47">
        <v>0</v>
      </c>
      <c r="X9" s="47">
        <v>0</v>
      </c>
      <c r="Y9" s="41"/>
      <c r="Z9" s="41"/>
      <c r="AA9" s="41"/>
      <c r="AB9" s="38"/>
    </row>
    <row r="10" spans="1:28" ht="14.25" customHeight="1" x14ac:dyDescent="0.45">
      <c r="A10" s="45"/>
      <c r="B10" s="45"/>
      <c r="C10" s="45"/>
      <c r="D10" s="36"/>
      <c r="E10" s="36"/>
      <c r="F10" s="36"/>
      <c r="G10" s="36"/>
      <c r="H10" s="36"/>
      <c r="I10" s="38"/>
      <c r="J10" s="38"/>
      <c r="K10" s="69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846"/>
      <c r="X10" s="41"/>
      <c r="Y10" s="41"/>
      <c r="Z10" s="41"/>
      <c r="AA10" s="41"/>
      <c r="AB10" s="38"/>
    </row>
    <row r="11" spans="1:28" ht="14.25" customHeight="1" x14ac:dyDescent="0.45">
      <c r="A11" s="197" t="s">
        <v>1276</v>
      </c>
      <c r="B11" s="197" t="s">
        <v>10</v>
      </c>
      <c r="C11" s="205">
        <v>45506</v>
      </c>
      <c r="D11" s="77" t="s">
        <v>1286</v>
      </c>
      <c r="E11" s="77" t="s">
        <v>157</v>
      </c>
      <c r="F11" s="77" t="s">
        <v>1287</v>
      </c>
      <c r="G11" s="77" t="s">
        <v>1288</v>
      </c>
      <c r="H11" s="77" t="s">
        <v>1289</v>
      </c>
      <c r="I11" s="81">
        <v>79</v>
      </c>
      <c r="J11" s="81">
        <v>229</v>
      </c>
      <c r="K11" s="225" t="s">
        <v>894</v>
      </c>
      <c r="L11" s="81"/>
      <c r="M11" s="81">
        <f>SUM(W11:AB11)</f>
        <v>4</v>
      </c>
      <c r="N11" s="81">
        <f>M11*I11</f>
        <v>316</v>
      </c>
      <c r="O11" s="81"/>
      <c r="P11" s="81"/>
      <c r="Q11" s="81">
        <f>P12*I11</f>
        <v>0</v>
      </c>
      <c r="R11" s="81"/>
      <c r="S11" s="81"/>
      <c r="T11" s="81">
        <f>S12*I11</f>
        <v>316</v>
      </c>
      <c r="U11" s="81"/>
      <c r="V11" s="81"/>
      <c r="W11" s="82">
        <v>2</v>
      </c>
      <c r="X11" s="82">
        <v>2</v>
      </c>
      <c r="Y11" s="82"/>
      <c r="Z11" s="82"/>
      <c r="AA11" s="82"/>
      <c r="AB11" s="81"/>
    </row>
    <row r="12" spans="1:28" ht="14.25" customHeight="1" x14ac:dyDescent="0.45">
      <c r="A12" s="45"/>
      <c r="B12" s="45"/>
      <c r="C12" s="45"/>
      <c r="D12" s="46"/>
      <c r="E12" s="36"/>
      <c r="F12" s="36"/>
      <c r="G12" s="36"/>
      <c r="H12" s="36"/>
      <c r="I12" s="38"/>
      <c r="J12" s="38"/>
      <c r="K12" s="69"/>
      <c r="L12" s="38"/>
      <c r="M12" s="38"/>
      <c r="N12" s="38"/>
      <c r="O12" s="38">
        <f>M11*J11</f>
        <v>916</v>
      </c>
      <c r="P12" s="68">
        <f>SUM(W12:AB12)</f>
        <v>0</v>
      </c>
      <c r="Q12" s="38"/>
      <c r="R12" s="38">
        <f>P12*J11</f>
        <v>0</v>
      </c>
      <c r="S12" s="38">
        <f>M11-P12</f>
        <v>4</v>
      </c>
      <c r="T12" s="38"/>
      <c r="U12" s="38">
        <f>S12*J11</f>
        <v>916</v>
      </c>
      <c r="V12" s="38"/>
      <c r="W12" s="47">
        <v>0</v>
      </c>
      <c r="X12" s="47">
        <v>0</v>
      </c>
      <c r="Y12" s="41"/>
      <c r="Z12" s="41"/>
      <c r="AA12" s="19"/>
      <c r="AB12" s="38"/>
    </row>
    <row r="13" spans="1:28" ht="14.25" customHeight="1" x14ac:dyDescent="0.45">
      <c r="A13" s="45"/>
      <c r="B13" s="45"/>
      <c r="C13" s="45"/>
      <c r="D13" s="36"/>
      <c r="E13" s="36"/>
      <c r="F13" s="36"/>
      <c r="G13" s="36"/>
      <c r="H13" s="36"/>
      <c r="I13" s="38"/>
      <c r="J13" s="38"/>
      <c r="K13" s="69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41"/>
      <c r="X13" s="41"/>
      <c r="Y13" s="41"/>
      <c r="Z13" s="41"/>
      <c r="AA13" s="19"/>
      <c r="AB13" s="38"/>
    </row>
    <row r="14" spans="1:28" ht="14.25" customHeight="1" x14ac:dyDescent="0.45">
      <c r="A14" s="197" t="s">
        <v>1276</v>
      </c>
      <c r="B14" s="197" t="s">
        <v>10</v>
      </c>
      <c r="C14" s="205">
        <v>45506</v>
      </c>
      <c r="D14" s="77" t="s">
        <v>1290</v>
      </c>
      <c r="E14" s="77" t="s">
        <v>157</v>
      </c>
      <c r="F14" s="77" t="s">
        <v>1081</v>
      </c>
      <c r="G14" s="77" t="s">
        <v>159</v>
      </c>
      <c r="H14" s="77" t="s">
        <v>1291</v>
      </c>
      <c r="I14" s="81">
        <v>53</v>
      </c>
      <c r="J14" s="81">
        <v>159</v>
      </c>
      <c r="K14" s="225" t="s">
        <v>894</v>
      </c>
      <c r="L14" s="81"/>
      <c r="M14" s="81">
        <f>SUM(W14:AB14)</f>
        <v>3</v>
      </c>
      <c r="N14" s="81">
        <f>M14*I14</f>
        <v>159</v>
      </c>
      <c r="O14" s="81"/>
      <c r="P14" s="81"/>
      <c r="Q14" s="81">
        <f>P15*I14</f>
        <v>0</v>
      </c>
      <c r="R14" s="81"/>
      <c r="S14" s="81"/>
      <c r="T14" s="81">
        <f>S15*I14</f>
        <v>159</v>
      </c>
      <c r="U14" s="81"/>
      <c r="V14" s="81"/>
      <c r="W14" s="82">
        <v>1</v>
      </c>
      <c r="X14" s="82">
        <v>1</v>
      </c>
      <c r="Y14" s="82">
        <v>1</v>
      </c>
      <c r="Z14" s="82"/>
      <c r="AA14" s="131"/>
      <c r="AB14" s="81"/>
    </row>
    <row r="15" spans="1:28" ht="14.25" customHeight="1" x14ac:dyDescent="0.45">
      <c r="A15" s="45"/>
      <c r="B15" s="45"/>
      <c r="C15" s="45"/>
      <c r="D15" s="46"/>
      <c r="E15" s="36"/>
      <c r="F15" s="36"/>
      <c r="G15" s="36"/>
      <c r="H15" s="36"/>
      <c r="I15" s="38"/>
      <c r="J15" s="38"/>
      <c r="K15" s="69"/>
      <c r="L15" s="38"/>
      <c r="M15" s="38"/>
      <c r="N15" s="38"/>
      <c r="O15" s="38">
        <f>M14*J14</f>
        <v>477</v>
      </c>
      <c r="P15" s="68">
        <f>SUM(W15:AB15)</f>
        <v>0</v>
      </c>
      <c r="Q15" s="38"/>
      <c r="R15" s="38">
        <f>P15*J14</f>
        <v>0</v>
      </c>
      <c r="S15" s="38">
        <f>M14-P15</f>
        <v>3</v>
      </c>
      <c r="T15" s="38"/>
      <c r="U15" s="38">
        <f>S15*J14</f>
        <v>477</v>
      </c>
      <c r="V15" s="38"/>
      <c r="W15" s="47">
        <v>0</v>
      </c>
      <c r="X15" s="47">
        <v>0</v>
      </c>
      <c r="Y15" s="47">
        <v>0</v>
      </c>
      <c r="Z15" s="41"/>
      <c r="AA15" s="19"/>
      <c r="AB15" s="38"/>
    </row>
    <row r="16" spans="1:28" ht="14.25" customHeight="1" x14ac:dyDescent="0.45">
      <c r="A16" s="45"/>
      <c r="B16" s="45"/>
      <c r="C16" s="45"/>
      <c r="D16" s="36"/>
      <c r="E16" s="36"/>
      <c r="F16" s="36"/>
      <c r="G16" s="36"/>
      <c r="H16" s="36"/>
      <c r="I16" s="38"/>
      <c r="J16" s="38"/>
      <c r="K16" s="69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41"/>
      <c r="X16" s="41"/>
      <c r="Y16" s="41"/>
      <c r="Z16" s="41"/>
      <c r="AA16" s="19"/>
      <c r="AB16" s="38"/>
    </row>
    <row r="17" spans="1:28" ht="14.25" customHeight="1" x14ac:dyDescent="0.45">
      <c r="A17" s="197" t="s">
        <v>1276</v>
      </c>
      <c r="B17" s="197" t="s">
        <v>10</v>
      </c>
      <c r="C17" s="205">
        <v>45506</v>
      </c>
      <c r="D17" s="77" t="s">
        <v>1292</v>
      </c>
      <c r="E17" s="77" t="s">
        <v>157</v>
      </c>
      <c r="F17" s="77" t="s">
        <v>1293</v>
      </c>
      <c r="G17" s="77" t="s">
        <v>159</v>
      </c>
      <c r="H17" s="77" t="s">
        <v>1294</v>
      </c>
      <c r="I17" s="81">
        <v>66</v>
      </c>
      <c r="J17" s="81">
        <v>198</v>
      </c>
      <c r="K17" s="225" t="s">
        <v>894</v>
      </c>
      <c r="L17" s="81"/>
      <c r="M17" s="81">
        <f>SUM(W17:AB17)</f>
        <v>4</v>
      </c>
      <c r="N17" s="81">
        <f>M17*I17</f>
        <v>264</v>
      </c>
      <c r="O17" s="81"/>
      <c r="P17" s="81"/>
      <c r="Q17" s="81">
        <f>P18*I17</f>
        <v>0</v>
      </c>
      <c r="R17" s="81"/>
      <c r="S17" s="81"/>
      <c r="T17" s="81">
        <f>S18*I17</f>
        <v>264</v>
      </c>
      <c r="U17" s="81"/>
      <c r="V17" s="81"/>
      <c r="W17" s="82">
        <v>2</v>
      </c>
      <c r="X17" s="82">
        <v>2</v>
      </c>
      <c r="Y17" s="82"/>
      <c r="Z17" s="82"/>
      <c r="AA17" s="131"/>
      <c r="AB17" s="81"/>
    </row>
    <row r="18" spans="1:28" ht="14.25" customHeight="1" x14ac:dyDescent="0.45">
      <c r="A18" s="45"/>
      <c r="B18" s="45"/>
      <c r="C18" s="45"/>
      <c r="D18" s="46"/>
      <c r="E18" s="36"/>
      <c r="F18" s="36"/>
      <c r="G18" s="36"/>
      <c r="H18" s="36"/>
      <c r="I18" s="38"/>
      <c r="J18" s="38"/>
      <c r="K18" s="69"/>
      <c r="L18" s="38"/>
      <c r="M18" s="38"/>
      <c r="N18" s="38"/>
      <c r="O18" s="38">
        <f>M17*J17</f>
        <v>792</v>
      </c>
      <c r="P18" s="42">
        <f>SUM(W18:AB18)</f>
        <v>0</v>
      </c>
      <c r="Q18" s="38"/>
      <c r="R18" s="38">
        <f>P18*J17</f>
        <v>0</v>
      </c>
      <c r="S18" s="38">
        <f>M17-P18</f>
        <v>4</v>
      </c>
      <c r="T18" s="38"/>
      <c r="U18" s="38">
        <f>S18*J17</f>
        <v>792</v>
      </c>
      <c r="V18" s="38"/>
      <c r="W18" s="40">
        <v>0</v>
      </c>
      <c r="X18" s="40">
        <v>0</v>
      </c>
      <c r="Y18" s="41"/>
      <c r="Z18" s="41"/>
      <c r="AA18" s="19"/>
      <c r="AB18" s="38"/>
    </row>
    <row r="19" spans="1:28" ht="14.25" customHeight="1" x14ac:dyDescent="0.45">
      <c r="A19" s="45"/>
      <c r="B19" s="45"/>
      <c r="C19" s="45"/>
      <c r="D19" s="36"/>
      <c r="E19" s="36"/>
      <c r="F19" s="36"/>
      <c r="G19" s="36"/>
      <c r="H19" s="36"/>
      <c r="I19" s="38"/>
      <c r="J19" s="38"/>
      <c r="K19" s="69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846"/>
      <c r="X19" s="41"/>
      <c r="Y19" s="41"/>
      <c r="Z19" s="41"/>
      <c r="AA19" s="19"/>
      <c r="AB19" s="38"/>
    </row>
    <row r="20" spans="1:28" ht="14.25" customHeight="1" x14ac:dyDescent="0.45">
      <c r="A20" s="197" t="s">
        <v>1276</v>
      </c>
      <c r="B20" s="197" t="s">
        <v>10</v>
      </c>
      <c r="C20" s="205">
        <v>45506</v>
      </c>
      <c r="D20" s="105" t="s">
        <v>1295</v>
      </c>
      <c r="E20" s="77" t="s">
        <v>1296</v>
      </c>
      <c r="F20" s="77" t="s">
        <v>178</v>
      </c>
      <c r="G20" s="77" t="s">
        <v>1297</v>
      </c>
      <c r="H20" s="77" t="s">
        <v>1298</v>
      </c>
      <c r="I20" s="81">
        <v>63</v>
      </c>
      <c r="J20" s="81">
        <v>189</v>
      </c>
      <c r="K20" s="225" t="s">
        <v>894</v>
      </c>
      <c r="L20" s="81"/>
      <c r="M20" s="81">
        <f>SUM(W20:AB20)</f>
        <v>4</v>
      </c>
      <c r="N20" s="81">
        <f>M20*I20</f>
        <v>252</v>
      </c>
      <c r="O20" s="81"/>
      <c r="P20" s="81"/>
      <c r="Q20" s="81">
        <f>P21*I20</f>
        <v>0</v>
      </c>
      <c r="R20" s="81"/>
      <c r="S20" s="81"/>
      <c r="T20" s="81">
        <f>S21*I20</f>
        <v>252</v>
      </c>
      <c r="U20" s="81"/>
      <c r="V20" s="81"/>
      <c r="W20" s="82">
        <v>1</v>
      </c>
      <c r="X20" s="82">
        <v>2</v>
      </c>
      <c r="Y20" s="82">
        <v>1</v>
      </c>
      <c r="Z20" s="82"/>
      <c r="AA20" s="131"/>
      <c r="AB20" s="81"/>
    </row>
    <row r="21" spans="1:28" ht="14.25" customHeight="1" x14ac:dyDescent="0.45">
      <c r="A21" s="45"/>
      <c r="B21" s="45"/>
      <c r="C21" s="45"/>
      <c r="D21" s="46"/>
      <c r="E21" s="36"/>
      <c r="F21" s="36"/>
      <c r="G21" s="36"/>
      <c r="H21" s="36"/>
      <c r="I21" s="38"/>
      <c r="J21" s="38"/>
      <c r="K21" s="69"/>
      <c r="L21" s="38"/>
      <c r="M21" s="38"/>
      <c r="N21" s="38"/>
      <c r="O21" s="38">
        <f>M20*J20</f>
        <v>756</v>
      </c>
      <c r="P21" s="42">
        <f>SUM(W21:AB21)</f>
        <v>0</v>
      </c>
      <c r="Q21" s="38"/>
      <c r="R21" s="38">
        <f>P21*J20</f>
        <v>0</v>
      </c>
      <c r="S21" s="38">
        <f>M20-P21</f>
        <v>4</v>
      </c>
      <c r="T21" s="38"/>
      <c r="U21" s="38">
        <f>S21*J20</f>
        <v>756</v>
      </c>
      <c r="V21" s="38"/>
      <c r="W21" s="40">
        <v>0</v>
      </c>
      <c r="X21" s="40">
        <v>0</v>
      </c>
      <c r="Y21" s="40">
        <v>0</v>
      </c>
      <c r="Z21" s="41"/>
      <c r="AA21" s="19"/>
      <c r="AB21" s="38"/>
    </row>
    <row r="22" spans="1:28" ht="14.25" customHeight="1" x14ac:dyDescent="0.45">
      <c r="A22" s="45"/>
      <c r="B22" s="45"/>
      <c r="C22" s="45"/>
      <c r="D22" s="36"/>
      <c r="E22" s="36"/>
      <c r="F22" s="36"/>
      <c r="G22" s="36"/>
      <c r="H22" s="36"/>
      <c r="I22" s="38"/>
      <c r="J22" s="38"/>
      <c r="K22" s="69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41"/>
      <c r="X22" s="846"/>
      <c r="Y22" s="41"/>
      <c r="Z22" s="41"/>
      <c r="AA22" s="19"/>
      <c r="AB22" s="38"/>
    </row>
    <row r="23" spans="1:28" ht="14.25" customHeight="1" x14ac:dyDescent="0.45">
      <c r="A23" s="197" t="s">
        <v>1276</v>
      </c>
      <c r="B23" s="197" t="s">
        <v>10</v>
      </c>
      <c r="C23" s="205">
        <v>45506</v>
      </c>
      <c r="D23" s="105" t="s">
        <v>1299</v>
      </c>
      <c r="E23" s="77" t="s">
        <v>1300</v>
      </c>
      <c r="F23" s="77" t="s">
        <v>1301</v>
      </c>
      <c r="G23" s="77" t="s">
        <v>1302</v>
      </c>
      <c r="H23" s="77" t="s">
        <v>1303</v>
      </c>
      <c r="I23" s="81">
        <v>79</v>
      </c>
      <c r="J23" s="81">
        <v>229</v>
      </c>
      <c r="K23" s="225" t="s">
        <v>894</v>
      </c>
      <c r="L23" s="81"/>
      <c r="M23" s="81">
        <f>SUM(W23:AB23)</f>
        <v>4</v>
      </c>
      <c r="N23" s="81">
        <f>M23*I23</f>
        <v>316</v>
      </c>
      <c r="O23" s="81"/>
      <c r="P23" s="81"/>
      <c r="Q23" s="81">
        <f>P24*I23</f>
        <v>0</v>
      </c>
      <c r="R23" s="81"/>
      <c r="S23" s="81"/>
      <c r="T23" s="81">
        <f>S24*I23</f>
        <v>316</v>
      </c>
      <c r="U23" s="81"/>
      <c r="V23" s="81"/>
      <c r="W23" s="82">
        <v>2</v>
      </c>
      <c r="X23" s="82">
        <v>2</v>
      </c>
      <c r="Y23" s="82"/>
      <c r="Z23" s="82"/>
      <c r="AA23" s="131"/>
      <c r="AB23" s="81"/>
    </row>
    <row r="24" spans="1:28" ht="14.25" customHeight="1" x14ac:dyDescent="0.45">
      <c r="A24" s="45"/>
      <c r="B24" s="45"/>
      <c r="C24" s="45"/>
      <c r="D24" s="46"/>
      <c r="E24" s="36"/>
      <c r="F24" s="36"/>
      <c r="G24" s="36"/>
      <c r="H24" s="36"/>
      <c r="I24" s="38"/>
      <c r="J24" s="38"/>
      <c r="K24" s="69"/>
      <c r="L24" s="38"/>
      <c r="M24" s="38"/>
      <c r="N24" s="38"/>
      <c r="O24" s="38">
        <f>M23*J23</f>
        <v>916</v>
      </c>
      <c r="P24" s="42">
        <f>SUM(W24:AB24)</f>
        <v>0</v>
      </c>
      <c r="Q24" s="38"/>
      <c r="R24" s="38">
        <f>P24*J23</f>
        <v>0</v>
      </c>
      <c r="S24" s="38">
        <f>M23-P24</f>
        <v>4</v>
      </c>
      <c r="T24" s="38"/>
      <c r="U24" s="38">
        <f>S24*J23</f>
        <v>916</v>
      </c>
      <c r="V24" s="38"/>
      <c r="W24" s="40">
        <v>0</v>
      </c>
      <c r="X24" s="40">
        <v>0</v>
      </c>
      <c r="Y24" s="41"/>
      <c r="Z24" s="41"/>
      <c r="AA24" s="19"/>
      <c r="AB24" s="38"/>
    </row>
    <row r="25" spans="1:28" ht="14.25" customHeight="1" x14ac:dyDescent="0.45">
      <c r="A25" s="45"/>
      <c r="B25" s="45"/>
      <c r="C25" s="45"/>
      <c r="D25" s="36"/>
      <c r="E25" s="36"/>
      <c r="F25" s="36"/>
      <c r="G25" s="36"/>
      <c r="H25" s="36"/>
      <c r="I25" s="38"/>
      <c r="J25" s="38"/>
      <c r="K25" s="69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41"/>
      <c r="X25" s="41"/>
      <c r="Y25" s="41"/>
      <c r="Z25" s="41"/>
      <c r="AA25" s="19"/>
      <c r="AB25" s="38"/>
    </row>
    <row r="26" spans="1:28" ht="14.25" customHeight="1" x14ac:dyDescent="0.45">
      <c r="A26" s="197" t="s">
        <v>1276</v>
      </c>
      <c r="B26" s="197" t="s">
        <v>10</v>
      </c>
      <c r="C26" s="205">
        <v>45506</v>
      </c>
      <c r="D26" s="844" t="s">
        <v>1304</v>
      </c>
      <c r="E26" s="77" t="s">
        <v>184</v>
      </c>
      <c r="F26" s="77" t="s">
        <v>1081</v>
      </c>
      <c r="G26" s="77" t="s">
        <v>565</v>
      </c>
      <c r="H26" s="77"/>
      <c r="I26" s="81">
        <v>39</v>
      </c>
      <c r="J26" s="81">
        <v>99</v>
      </c>
      <c r="K26" s="225" t="s">
        <v>894</v>
      </c>
      <c r="L26" s="81"/>
      <c r="M26" s="81">
        <f>SUM(W26:AB26)</f>
        <v>3</v>
      </c>
      <c r="N26" s="81">
        <f>M26*I26</f>
        <v>117</v>
      </c>
      <c r="O26" s="81"/>
      <c r="P26" s="81"/>
      <c r="Q26" s="81">
        <f>P27*I26</f>
        <v>39</v>
      </c>
      <c r="R26" s="81"/>
      <c r="S26" s="81"/>
      <c r="T26" s="81">
        <f>S27*I26</f>
        <v>78</v>
      </c>
      <c r="U26" s="81"/>
      <c r="V26" s="81"/>
      <c r="W26" s="82"/>
      <c r="X26" s="82"/>
      <c r="Y26" s="82"/>
      <c r="Z26" s="82"/>
      <c r="AA26" s="131"/>
      <c r="AB26" s="81">
        <v>3</v>
      </c>
    </row>
    <row r="27" spans="1:28" ht="14.25" customHeight="1" x14ac:dyDescent="0.45">
      <c r="A27" s="45"/>
      <c r="B27" s="45"/>
      <c r="C27" s="45"/>
      <c r="D27" s="36"/>
      <c r="E27" s="36"/>
      <c r="F27" s="36"/>
      <c r="G27" s="36"/>
      <c r="H27" s="36"/>
      <c r="I27" s="38"/>
      <c r="J27" s="38"/>
      <c r="K27" s="69"/>
      <c r="L27" s="38"/>
      <c r="M27" s="38"/>
      <c r="N27" s="38"/>
      <c r="O27" s="38">
        <f>M26*J26</f>
        <v>297</v>
      </c>
      <c r="P27" s="670">
        <f>SUM(W27:AB27)</f>
        <v>1</v>
      </c>
      <c r="Q27" s="38"/>
      <c r="R27" s="38">
        <f>P27*J26</f>
        <v>99</v>
      </c>
      <c r="S27" s="38">
        <f>M26-P27</f>
        <v>2</v>
      </c>
      <c r="T27" s="38"/>
      <c r="U27" s="38">
        <f>S27*J26</f>
        <v>198</v>
      </c>
      <c r="V27" s="38"/>
      <c r="W27" s="41"/>
      <c r="X27" s="41"/>
      <c r="Y27" s="41"/>
      <c r="Z27" s="41"/>
      <c r="AA27" s="19"/>
      <c r="AB27" s="670">
        <v>1</v>
      </c>
    </row>
    <row r="28" spans="1:28" ht="14.25" customHeight="1" x14ac:dyDescent="0.45">
      <c r="A28" s="19"/>
      <c r="B28" s="45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845"/>
    </row>
    <row r="29" spans="1:28" ht="14.25" customHeight="1" x14ac:dyDescent="0.45">
      <c r="A29" s="197" t="s">
        <v>1276</v>
      </c>
      <c r="B29" s="197" t="s">
        <v>10</v>
      </c>
      <c r="C29" s="205">
        <v>45506</v>
      </c>
      <c r="D29" s="844" t="s">
        <v>1305</v>
      </c>
      <c r="E29" s="77" t="s">
        <v>1306</v>
      </c>
      <c r="F29" s="77" t="s">
        <v>1081</v>
      </c>
      <c r="G29" s="77" t="s">
        <v>565</v>
      </c>
      <c r="H29" s="77"/>
      <c r="I29" s="81">
        <v>23</v>
      </c>
      <c r="J29" s="81">
        <v>69</v>
      </c>
      <c r="K29" s="225" t="s">
        <v>894</v>
      </c>
      <c r="L29" s="81"/>
      <c r="M29" s="81">
        <f>SUM(W29:AB29)</f>
        <v>3</v>
      </c>
      <c r="N29" s="81">
        <f>M29*I29</f>
        <v>69</v>
      </c>
      <c r="O29" s="81"/>
      <c r="P29" s="81"/>
      <c r="Q29" s="81">
        <f>P30*I29</f>
        <v>46</v>
      </c>
      <c r="R29" s="81"/>
      <c r="S29" s="81"/>
      <c r="T29" s="81">
        <f>S30*I29</f>
        <v>23</v>
      </c>
      <c r="U29" s="81"/>
      <c r="V29" s="81"/>
      <c r="W29" s="82"/>
      <c r="X29" s="82"/>
      <c r="Y29" s="82"/>
      <c r="Z29" s="82"/>
      <c r="AA29" s="131"/>
      <c r="AB29" s="81">
        <v>3</v>
      </c>
    </row>
    <row r="30" spans="1:28" ht="14.25" customHeight="1" x14ac:dyDescent="0.45">
      <c r="A30" s="45"/>
      <c r="B30" s="45"/>
      <c r="C30" s="45"/>
      <c r="D30" s="36"/>
      <c r="E30" s="36"/>
      <c r="F30" s="36"/>
      <c r="G30" s="36"/>
      <c r="H30" s="36"/>
      <c r="I30" s="38"/>
      <c r="J30" s="38"/>
      <c r="K30" s="69"/>
      <c r="L30" s="38"/>
      <c r="M30" s="38"/>
      <c r="N30" s="38"/>
      <c r="O30" s="38">
        <f>M29*J29</f>
        <v>207</v>
      </c>
      <c r="P30" s="670">
        <f>SUM(W30:AB30)</f>
        <v>2</v>
      </c>
      <c r="Q30" s="38"/>
      <c r="R30" s="38">
        <f>P30*J29</f>
        <v>138</v>
      </c>
      <c r="S30" s="38">
        <f>M29-P30</f>
        <v>1</v>
      </c>
      <c r="T30" s="38"/>
      <c r="U30" s="38">
        <f>S30*J29</f>
        <v>69</v>
      </c>
      <c r="V30" s="38"/>
      <c r="W30" s="41"/>
      <c r="X30" s="41"/>
      <c r="Y30" s="41"/>
      <c r="Z30" s="41"/>
      <c r="AA30" s="19"/>
      <c r="AB30" s="672">
        <v>2</v>
      </c>
    </row>
    <row r="31" spans="1:28" ht="14.25" customHeight="1" x14ac:dyDescent="0.45">
      <c r="A31" s="45"/>
      <c r="B31" s="45"/>
      <c r="C31" s="45"/>
      <c r="D31" s="36"/>
      <c r="E31" s="36"/>
      <c r="F31" s="36"/>
      <c r="G31" s="36"/>
      <c r="H31" s="36"/>
      <c r="I31" s="38"/>
      <c r="J31" s="38"/>
      <c r="K31" s="69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41"/>
      <c r="X31" s="41"/>
      <c r="Y31" s="41"/>
      <c r="Z31" s="41"/>
      <c r="AA31" s="19"/>
      <c r="AB31" s="845"/>
    </row>
    <row r="32" spans="1:28" ht="14.25" customHeight="1" x14ac:dyDescent="0.45">
      <c r="A32" s="197" t="s">
        <v>1276</v>
      </c>
      <c r="B32" s="197" t="s">
        <v>10</v>
      </c>
      <c r="C32" s="205"/>
      <c r="D32" s="77"/>
      <c r="E32" s="77"/>
      <c r="F32" s="77"/>
      <c r="G32" s="77"/>
      <c r="H32" s="77"/>
      <c r="I32" s="81"/>
      <c r="J32" s="81"/>
      <c r="K32" s="200"/>
      <c r="L32" s="81"/>
      <c r="M32" s="81">
        <f>SUM(W32:AB32)</f>
        <v>0</v>
      </c>
      <c r="N32" s="81">
        <f>M32*I32</f>
        <v>0</v>
      </c>
      <c r="O32" s="81"/>
      <c r="P32" s="81"/>
      <c r="Q32" s="81">
        <f>P33*I32</f>
        <v>0</v>
      </c>
      <c r="R32" s="81"/>
      <c r="S32" s="81"/>
      <c r="T32" s="81">
        <f>S33*I32</f>
        <v>0</v>
      </c>
      <c r="U32" s="81"/>
      <c r="V32" s="81"/>
      <c r="W32" s="82"/>
      <c r="X32" s="82"/>
      <c r="Y32" s="82"/>
      <c r="Z32" s="82"/>
      <c r="AA32" s="131"/>
      <c r="AB32" s="81"/>
    </row>
    <row r="33" spans="1:28" ht="14.25" customHeight="1" x14ac:dyDescent="0.45">
      <c r="A33" s="45"/>
      <c r="B33" s="45"/>
      <c r="C33" s="45"/>
      <c r="D33" s="36"/>
      <c r="E33" s="36"/>
      <c r="F33" s="36"/>
      <c r="G33" s="36"/>
      <c r="H33" s="36"/>
      <c r="I33" s="38"/>
      <c r="J33" s="38"/>
      <c r="K33" s="69"/>
      <c r="L33" s="38"/>
      <c r="M33" s="38"/>
      <c r="N33" s="38"/>
      <c r="O33" s="38">
        <f>M32*J32</f>
        <v>0</v>
      </c>
      <c r="P33" s="42">
        <f>SUM(W33:AB33)</f>
        <v>0</v>
      </c>
      <c r="Q33" s="38"/>
      <c r="R33" s="38">
        <f>P33*J32</f>
        <v>0</v>
      </c>
      <c r="S33" s="38">
        <f>M32-P33</f>
        <v>0</v>
      </c>
      <c r="T33" s="38"/>
      <c r="U33" s="38">
        <f>S33*J32</f>
        <v>0</v>
      </c>
      <c r="V33" s="38"/>
      <c r="W33" s="41"/>
      <c r="X33" s="41"/>
      <c r="Y33" s="41"/>
      <c r="Z33" s="41"/>
      <c r="AA33" s="19"/>
      <c r="AB33" s="38"/>
    </row>
    <row r="34" spans="1:28" ht="14.25" customHeight="1" x14ac:dyDescent="0.45">
      <c r="A34" s="45"/>
      <c r="B34" s="45"/>
      <c r="C34" s="45"/>
      <c r="D34" s="36"/>
      <c r="E34" s="36"/>
      <c r="F34" s="36"/>
      <c r="G34" s="36"/>
      <c r="H34" s="36"/>
      <c r="I34" s="38"/>
      <c r="J34" s="38"/>
      <c r="K34" s="69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41"/>
      <c r="X34" s="41"/>
      <c r="Y34" s="41"/>
      <c r="Z34" s="41"/>
      <c r="AA34" s="19"/>
      <c r="AB34" s="38"/>
    </row>
    <row r="35" spans="1:28" ht="14.25" customHeight="1" x14ac:dyDescent="0.45">
      <c r="A35" s="197" t="s">
        <v>1276</v>
      </c>
      <c r="B35" s="197" t="s">
        <v>10</v>
      </c>
      <c r="C35" s="205"/>
      <c r="D35" s="77"/>
      <c r="E35" s="77"/>
      <c r="F35" s="77"/>
      <c r="G35" s="77"/>
      <c r="H35" s="77"/>
      <c r="I35" s="81"/>
      <c r="J35" s="81"/>
      <c r="K35" s="200"/>
      <c r="L35" s="81"/>
      <c r="M35" s="81">
        <f>SUM(W35:AB35)</f>
        <v>0</v>
      </c>
      <c r="N35" s="81">
        <f>M35*I35</f>
        <v>0</v>
      </c>
      <c r="O35" s="81"/>
      <c r="P35" s="81"/>
      <c r="Q35" s="81">
        <f>P36*I35</f>
        <v>0</v>
      </c>
      <c r="R35" s="81"/>
      <c r="S35" s="81"/>
      <c r="T35" s="81">
        <f>S36*I35</f>
        <v>0</v>
      </c>
      <c r="U35" s="81"/>
      <c r="V35" s="81"/>
      <c r="W35" s="82"/>
      <c r="X35" s="82"/>
      <c r="Y35" s="82"/>
      <c r="Z35" s="82"/>
      <c r="AA35" s="131"/>
      <c r="AB35" s="81"/>
    </row>
    <row r="36" spans="1:28" ht="14.25" customHeight="1" x14ac:dyDescent="0.45">
      <c r="A36" s="45"/>
      <c r="B36" s="45"/>
      <c r="C36" s="45"/>
      <c r="D36" s="36"/>
      <c r="E36" s="36"/>
      <c r="F36" s="36"/>
      <c r="G36" s="36"/>
      <c r="H36" s="36"/>
      <c r="I36" s="38"/>
      <c r="J36" s="38"/>
      <c r="K36" s="69"/>
      <c r="L36" s="38"/>
      <c r="M36" s="38"/>
      <c r="N36" s="38"/>
      <c r="O36" s="38">
        <f>M35*J35</f>
        <v>0</v>
      </c>
      <c r="P36" s="42">
        <f>SUM(W36:AB36)</f>
        <v>0</v>
      </c>
      <c r="Q36" s="38"/>
      <c r="R36" s="38">
        <f>P36*J35</f>
        <v>0</v>
      </c>
      <c r="S36" s="38">
        <f>M35-P36</f>
        <v>0</v>
      </c>
      <c r="T36" s="38"/>
      <c r="U36" s="38">
        <f>S36*J35</f>
        <v>0</v>
      </c>
      <c r="V36" s="38"/>
      <c r="W36" s="41"/>
      <c r="X36" s="41"/>
      <c r="Y36" s="41"/>
      <c r="Z36" s="41"/>
      <c r="AA36" s="19"/>
      <c r="AB36" s="38"/>
    </row>
    <row r="37" spans="1:28" ht="14.25" customHeight="1" x14ac:dyDescent="0.45">
      <c r="A37" s="45"/>
      <c r="B37" s="45"/>
      <c r="C37" s="45"/>
      <c r="D37" s="36"/>
      <c r="E37" s="36"/>
      <c r="F37" s="36"/>
      <c r="G37" s="36"/>
      <c r="H37" s="36"/>
      <c r="I37" s="38"/>
      <c r="J37" s="38"/>
      <c r="K37" s="69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41"/>
      <c r="X37" s="41"/>
      <c r="Y37" s="41"/>
      <c r="Z37" s="41"/>
      <c r="AA37" s="19"/>
      <c r="AB37" s="38"/>
    </row>
    <row r="38" spans="1:28" ht="14.25" customHeight="1" x14ac:dyDescent="0.45">
      <c r="A38" s="19"/>
      <c r="B38" s="19"/>
      <c r="C38" s="19"/>
      <c r="D38" s="19"/>
      <c r="E38" s="19"/>
      <c r="F38" s="19"/>
      <c r="G38" s="19"/>
      <c r="H38" s="19"/>
      <c r="I38" s="38"/>
      <c r="J38" s="38"/>
      <c r="K38" s="69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41"/>
      <c r="X38" s="41"/>
      <c r="Y38" s="41"/>
      <c r="Z38" s="19"/>
      <c r="AA38" s="19"/>
      <c r="AB38" s="38"/>
    </row>
    <row r="39" spans="1:28" ht="14.25" customHeight="1" x14ac:dyDescent="0.45">
      <c r="A39" s="19"/>
      <c r="B39" s="19"/>
      <c r="C39" s="19"/>
      <c r="D39" s="19"/>
      <c r="E39" s="19"/>
      <c r="F39" s="19"/>
      <c r="G39" s="19"/>
      <c r="H39" s="19"/>
      <c r="I39" s="93"/>
      <c r="J39" s="93"/>
      <c r="K39" s="93"/>
      <c r="L39" s="93"/>
      <c r="M39" s="93">
        <f t="shared" ref="M39:V39" si="0">SUM(M2:M38)</f>
        <v>37</v>
      </c>
      <c r="N39" s="93">
        <f t="shared" si="0"/>
        <v>2257</v>
      </c>
      <c r="O39" s="93">
        <f t="shared" si="0"/>
        <v>6573</v>
      </c>
      <c r="P39" s="710">
        <f t="shared" si="0"/>
        <v>5</v>
      </c>
      <c r="Q39" s="710">
        <f t="shared" si="0"/>
        <v>223</v>
      </c>
      <c r="R39" s="93">
        <f t="shared" si="0"/>
        <v>635</v>
      </c>
      <c r="S39" s="93">
        <f t="shared" si="0"/>
        <v>32</v>
      </c>
      <c r="T39" s="93">
        <f t="shared" si="0"/>
        <v>2034</v>
      </c>
      <c r="U39" s="93">
        <f t="shared" si="0"/>
        <v>5938</v>
      </c>
      <c r="V39" s="93">
        <f t="shared" si="0"/>
        <v>0</v>
      </c>
      <c r="W39" s="93"/>
      <c r="X39" s="93"/>
      <c r="Y39" s="93"/>
      <c r="Z39" s="19"/>
      <c r="AA39" s="19"/>
      <c r="AB39" s="38"/>
    </row>
    <row r="40" spans="1:28" ht="14.25" customHeight="1" x14ac:dyDescent="0.45">
      <c r="I40" s="9"/>
      <c r="J40" s="9"/>
      <c r="K40" s="9"/>
      <c r="L40" s="9"/>
      <c r="M40" s="9"/>
      <c r="N40" s="169">
        <f t="shared" ref="N40:O40" si="1">Q39+T39</f>
        <v>2257</v>
      </c>
      <c r="O40" s="169">
        <f t="shared" si="1"/>
        <v>6573</v>
      </c>
      <c r="P40" s="2"/>
      <c r="Q40" s="2"/>
      <c r="R40" s="2"/>
      <c r="S40" s="2"/>
      <c r="T40" s="2"/>
      <c r="U40" s="2"/>
      <c r="V40" s="2"/>
      <c r="W40" s="9"/>
      <c r="X40" s="9"/>
      <c r="Y40" s="9"/>
    </row>
    <row r="41" spans="1:28" ht="14.25" customHeight="1" x14ac:dyDescent="0.45">
      <c r="I41" s="9">
        <f>O40/2.7</f>
        <v>2434.4444444444443</v>
      </c>
      <c r="J41" s="9"/>
      <c r="K41" s="9"/>
      <c r="L41" s="38" t="s">
        <v>324</v>
      </c>
      <c r="M41" s="9"/>
      <c r="N41" s="98">
        <f>N39/M39</f>
        <v>61</v>
      </c>
      <c r="O41" s="9"/>
      <c r="P41" s="9"/>
      <c r="Q41" s="97">
        <f>Q39/N39</f>
        <v>9.8803721754541426E-2</v>
      </c>
      <c r="R41" s="9"/>
      <c r="S41" s="9"/>
      <c r="T41" s="97">
        <f>T39/N39</f>
        <v>0.90119627824545856</v>
      </c>
      <c r="U41" s="9"/>
      <c r="V41" s="9"/>
      <c r="W41" s="9"/>
      <c r="X41" s="9"/>
      <c r="Y41" s="9"/>
    </row>
    <row r="42" spans="1:28" ht="14.25" customHeight="1" x14ac:dyDescent="0.45">
      <c r="I42" s="9"/>
      <c r="J42" s="9"/>
      <c r="K42" s="9"/>
      <c r="L42" s="38" t="s">
        <v>325</v>
      </c>
      <c r="M42" s="9"/>
      <c r="N42" s="9"/>
      <c r="O42" s="9"/>
      <c r="P42" s="9"/>
      <c r="Q42" s="9"/>
      <c r="R42" s="9"/>
      <c r="S42" s="9"/>
      <c r="T42" s="9"/>
      <c r="U42" s="98">
        <f>U39/T39</f>
        <v>2.9193706981317602</v>
      </c>
      <c r="V42" s="9"/>
      <c r="W42" s="9"/>
      <c r="X42" s="9"/>
      <c r="Y42" s="9"/>
    </row>
    <row r="43" spans="1:28" ht="14.25" customHeight="1" x14ac:dyDescent="0.45"/>
    <row r="44" spans="1:28" ht="14.25" customHeight="1" x14ac:dyDescent="0.45"/>
    <row r="45" spans="1:28" ht="32.25" customHeight="1" x14ac:dyDescent="0.45">
      <c r="A45" s="32" t="s">
        <v>117</v>
      </c>
      <c r="B45" s="32" t="s">
        <v>118</v>
      </c>
      <c r="C45" s="32" t="s">
        <v>1073</v>
      </c>
      <c r="D45" s="32" t="s">
        <v>120</v>
      </c>
      <c r="E45" s="32" t="s">
        <v>121</v>
      </c>
      <c r="F45" s="32" t="s">
        <v>122</v>
      </c>
      <c r="G45" s="32" t="s">
        <v>123</v>
      </c>
      <c r="H45" s="32" t="s">
        <v>124</v>
      </c>
      <c r="I45" s="32" t="s">
        <v>125</v>
      </c>
      <c r="J45" s="32" t="s">
        <v>126</v>
      </c>
      <c r="K45" s="162" t="s">
        <v>706</v>
      </c>
      <c r="L45" s="32" t="s">
        <v>127</v>
      </c>
      <c r="M45" s="33" t="s">
        <v>128</v>
      </c>
      <c r="N45" s="33" t="s">
        <v>129</v>
      </c>
      <c r="O45" s="33" t="s">
        <v>933</v>
      </c>
      <c r="P45" s="33" t="s">
        <v>131</v>
      </c>
      <c r="Q45" s="830" t="s">
        <v>132</v>
      </c>
      <c r="R45" s="828"/>
      <c r="S45" s="33" t="s">
        <v>133</v>
      </c>
      <c r="T45" s="830" t="s">
        <v>134</v>
      </c>
      <c r="U45" s="827"/>
      <c r="V45" s="828"/>
      <c r="W45" s="32" t="s">
        <v>593</v>
      </c>
      <c r="X45" s="32" t="s">
        <v>594</v>
      </c>
      <c r="Y45" s="32" t="s">
        <v>595</v>
      </c>
      <c r="Z45" s="32" t="s">
        <v>596</v>
      </c>
      <c r="AA45" s="32" t="s">
        <v>934</v>
      </c>
      <c r="AB45" s="32" t="s">
        <v>140</v>
      </c>
    </row>
    <row r="46" spans="1:28" ht="14.25" customHeight="1" x14ac:dyDescent="0.45">
      <c r="A46" s="209" t="s">
        <v>1276</v>
      </c>
      <c r="B46" s="209" t="s">
        <v>11</v>
      </c>
      <c r="C46" s="210">
        <v>45696</v>
      </c>
      <c r="D46" s="105" t="s">
        <v>1307</v>
      </c>
      <c r="E46" s="211" t="s">
        <v>180</v>
      </c>
      <c r="F46" s="211" t="s">
        <v>1308</v>
      </c>
      <c r="G46" s="211" t="s">
        <v>166</v>
      </c>
      <c r="H46" s="211" t="s">
        <v>262</v>
      </c>
      <c r="I46" s="212">
        <v>79</v>
      </c>
      <c r="J46" s="212">
        <v>219</v>
      </c>
      <c r="K46" s="227" t="s">
        <v>894</v>
      </c>
      <c r="L46" s="212"/>
      <c r="M46" s="212">
        <f>SUM(W46:AB46)</f>
        <v>4</v>
      </c>
      <c r="N46" s="212">
        <f>M46*I46</f>
        <v>316</v>
      </c>
      <c r="O46" s="212"/>
      <c r="P46" s="212"/>
      <c r="Q46" s="212">
        <f>P47*I46</f>
        <v>0</v>
      </c>
      <c r="R46" s="212"/>
      <c r="S46" s="212"/>
      <c r="T46" s="212">
        <f>S47*I46</f>
        <v>316</v>
      </c>
      <c r="U46" s="212"/>
      <c r="V46" s="212"/>
      <c r="W46" s="214">
        <v>1</v>
      </c>
      <c r="X46" s="214">
        <v>1</v>
      </c>
      <c r="Y46" s="214">
        <v>1</v>
      </c>
      <c r="Z46" s="214">
        <v>1</v>
      </c>
      <c r="AA46" s="214"/>
      <c r="AB46" s="212"/>
    </row>
    <row r="47" spans="1:28" ht="14.25" customHeight="1" x14ac:dyDescent="0.45">
      <c r="A47" s="45"/>
      <c r="B47" s="45"/>
      <c r="C47" s="45"/>
      <c r="D47" s="485"/>
      <c r="E47" s="36"/>
      <c r="F47" s="36"/>
      <c r="G47" s="36"/>
      <c r="H47" s="36"/>
      <c r="I47" s="38"/>
      <c r="J47" s="38"/>
      <c r="K47" s="69"/>
      <c r="L47" s="38"/>
      <c r="M47" s="38"/>
      <c r="N47" s="38"/>
      <c r="O47" s="38">
        <f>M46*J46</f>
        <v>876</v>
      </c>
      <c r="P47" s="38">
        <f>SUM(W47:AB47)</f>
        <v>0</v>
      </c>
      <c r="Q47" s="38"/>
      <c r="R47" s="38">
        <f>P47*J46</f>
        <v>0</v>
      </c>
      <c r="S47" s="38">
        <f>M46-P47</f>
        <v>4</v>
      </c>
      <c r="T47" s="38"/>
      <c r="U47" s="38">
        <f>S47*J46</f>
        <v>876</v>
      </c>
      <c r="V47" s="38"/>
      <c r="W47" s="41">
        <v>0</v>
      </c>
      <c r="X47" s="41">
        <v>0</v>
      </c>
      <c r="Y47" s="41">
        <v>0</v>
      </c>
      <c r="Z47" s="41">
        <v>0</v>
      </c>
      <c r="AA47" s="41"/>
      <c r="AB47" s="38"/>
    </row>
    <row r="48" spans="1:28" ht="14.25" customHeight="1" x14ac:dyDescent="0.45">
      <c r="A48" s="45"/>
      <c r="B48" s="45"/>
      <c r="C48" s="45"/>
      <c r="D48" s="36"/>
      <c r="E48" s="36"/>
      <c r="F48" s="36"/>
      <c r="G48" s="36"/>
      <c r="H48" s="36"/>
      <c r="I48" s="38"/>
      <c r="J48" s="38"/>
      <c r="K48" s="69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41"/>
      <c r="X48" s="41"/>
      <c r="Y48" s="41"/>
      <c r="Z48" s="41"/>
      <c r="AA48" s="41"/>
      <c r="AB48" s="38"/>
    </row>
    <row r="49" spans="1:28" ht="14.25" customHeight="1" x14ac:dyDescent="0.45">
      <c r="A49" s="209" t="s">
        <v>1276</v>
      </c>
      <c r="B49" s="209" t="s">
        <v>11</v>
      </c>
      <c r="C49" s="210">
        <v>45696</v>
      </c>
      <c r="D49" s="105" t="s">
        <v>1309</v>
      </c>
      <c r="E49" s="211" t="s">
        <v>1310</v>
      </c>
      <c r="F49" s="211" t="s">
        <v>1308</v>
      </c>
      <c r="G49" s="211" t="s">
        <v>166</v>
      </c>
      <c r="H49" s="211" t="s">
        <v>262</v>
      </c>
      <c r="I49" s="212">
        <v>56</v>
      </c>
      <c r="J49" s="212">
        <v>169</v>
      </c>
      <c r="K49" s="227" t="s">
        <v>894</v>
      </c>
      <c r="L49" s="212"/>
      <c r="M49" s="212">
        <f>SUM(W49:AB49)</f>
        <v>4</v>
      </c>
      <c r="N49" s="212">
        <f>M49*I49</f>
        <v>224</v>
      </c>
      <c r="O49" s="212"/>
      <c r="P49" s="212"/>
      <c r="Q49" s="212">
        <f>P50*I49</f>
        <v>168</v>
      </c>
      <c r="R49" s="212"/>
      <c r="S49" s="212"/>
      <c r="T49" s="212">
        <f>S50*I49</f>
        <v>56</v>
      </c>
      <c r="U49" s="212"/>
      <c r="V49" s="212"/>
      <c r="W49" s="214">
        <v>1</v>
      </c>
      <c r="X49" s="214">
        <v>1</v>
      </c>
      <c r="Y49" s="214">
        <v>1</v>
      </c>
      <c r="Z49" s="214">
        <v>1</v>
      </c>
      <c r="AA49" s="214"/>
      <c r="AB49" s="212"/>
    </row>
    <row r="50" spans="1:28" ht="14.25" customHeight="1" x14ac:dyDescent="0.45">
      <c r="A50" s="45"/>
      <c r="B50" s="45"/>
      <c r="C50" s="45"/>
      <c r="D50" s="844"/>
      <c r="E50" s="36"/>
      <c r="F50" s="36"/>
      <c r="G50" s="36"/>
      <c r="H50" s="36"/>
      <c r="I50" s="38"/>
      <c r="J50" s="38"/>
      <c r="K50" s="69"/>
      <c r="L50" s="38"/>
      <c r="M50" s="38"/>
      <c r="N50" s="38"/>
      <c r="O50" s="38">
        <f>M49*J49</f>
        <v>676</v>
      </c>
      <c r="P50" s="657">
        <f>SUM(W50:AB50)</f>
        <v>3</v>
      </c>
      <c r="Q50" s="38"/>
      <c r="R50" s="38">
        <f>P50*J49</f>
        <v>507</v>
      </c>
      <c r="S50" s="38">
        <f>M49-P50</f>
        <v>1</v>
      </c>
      <c r="T50" s="38"/>
      <c r="U50" s="38">
        <f>S50*J49</f>
        <v>169</v>
      </c>
      <c r="V50" s="38"/>
      <c r="W50" s="668">
        <v>1</v>
      </c>
      <c r="X50" s="41">
        <v>0</v>
      </c>
      <c r="Y50" s="668">
        <v>1</v>
      </c>
      <c r="Z50" s="668">
        <v>1</v>
      </c>
      <c r="AA50" s="41"/>
      <c r="AB50" s="38"/>
    </row>
    <row r="51" spans="1:28" ht="14.25" customHeight="1" x14ac:dyDescent="0.45">
      <c r="A51" s="45"/>
      <c r="B51" s="45"/>
      <c r="C51" s="45"/>
      <c r="D51" s="36"/>
      <c r="E51" s="36"/>
      <c r="F51" s="36"/>
      <c r="G51" s="36"/>
      <c r="H51" s="36"/>
      <c r="I51" s="38"/>
      <c r="J51" s="38"/>
      <c r="K51" s="69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45"/>
      <c r="X51" s="41"/>
      <c r="Y51" s="41"/>
      <c r="Z51" s="41"/>
      <c r="AA51" s="41"/>
      <c r="AB51" s="38"/>
    </row>
    <row r="52" spans="1:28" ht="14.25" customHeight="1" x14ac:dyDescent="0.45">
      <c r="A52" s="209" t="s">
        <v>1276</v>
      </c>
      <c r="B52" s="209" t="s">
        <v>11</v>
      </c>
      <c r="C52" s="210">
        <v>45696</v>
      </c>
      <c r="D52" s="105" t="s">
        <v>1311</v>
      </c>
      <c r="E52" s="211" t="s">
        <v>164</v>
      </c>
      <c r="F52" s="211" t="s">
        <v>1312</v>
      </c>
      <c r="G52" s="211" t="s">
        <v>166</v>
      </c>
      <c r="H52" s="211" t="s">
        <v>1313</v>
      </c>
      <c r="I52" s="212">
        <v>64</v>
      </c>
      <c r="J52" s="212">
        <v>199</v>
      </c>
      <c r="K52" s="227" t="s">
        <v>894</v>
      </c>
      <c r="L52" s="212"/>
      <c r="M52" s="212">
        <f>SUM(W52:AB52)</f>
        <v>6</v>
      </c>
      <c r="N52" s="212">
        <f>M52*I52</f>
        <v>384</v>
      </c>
      <c r="O52" s="212"/>
      <c r="P52" s="212"/>
      <c r="Q52" s="212">
        <f>P53*I52</f>
        <v>0</v>
      </c>
      <c r="R52" s="212"/>
      <c r="S52" s="212"/>
      <c r="T52" s="212">
        <f>S53*I52</f>
        <v>384</v>
      </c>
      <c r="U52" s="212"/>
      <c r="V52" s="212"/>
      <c r="W52" s="214">
        <v>1</v>
      </c>
      <c r="X52" s="214">
        <v>2</v>
      </c>
      <c r="Y52" s="214">
        <v>2</v>
      </c>
      <c r="Z52" s="214">
        <v>1</v>
      </c>
      <c r="AA52" s="214"/>
      <c r="AB52" s="212"/>
    </row>
    <row r="53" spans="1:28" ht="14.25" customHeight="1" x14ac:dyDescent="0.45">
      <c r="A53" s="45"/>
      <c r="B53" s="45"/>
      <c r="C53" s="45"/>
      <c r="D53" s="46"/>
      <c r="E53" s="36"/>
      <c r="F53" s="36"/>
      <c r="G53" s="36"/>
      <c r="H53" s="36"/>
      <c r="I53" s="38"/>
      <c r="J53" s="38"/>
      <c r="K53" s="69"/>
      <c r="L53" s="38"/>
      <c r="M53" s="38"/>
      <c r="N53" s="38"/>
      <c r="O53" s="38">
        <f>M52*J52</f>
        <v>1194</v>
      </c>
      <c r="P53" s="555">
        <f>SUM(W53:AB53)</f>
        <v>0</v>
      </c>
      <c r="Q53" s="38"/>
      <c r="R53" s="38">
        <f>P53*J52</f>
        <v>0</v>
      </c>
      <c r="S53" s="38">
        <f>M52-P53</f>
        <v>6</v>
      </c>
      <c r="T53" s="38"/>
      <c r="U53" s="38">
        <f>S53*J52</f>
        <v>1194</v>
      </c>
      <c r="V53" s="38"/>
      <c r="W53" s="41">
        <v>0</v>
      </c>
      <c r="X53" s="41">
        <v>0</v>
      </c>
      <c r="Y53" s="41">
        <v>0</v>
      </c>
      <c r="Z53" s="41">
        <v>0</v>
      </c>
      <c r="AA53" s="41"/>
      <c r="AB53" s="38"/>
    </row>
    <row r="54" spans="1:28" ht="14.25" customHeight="1" x14ac:dyDescent="0.45">
      <c r="A54" s="45"/>
      <c r="B54" s="45"/>
      <c r="C54" s="45"/>
      <c r="D54" s="36"/>
      <c r="E54" s="36"/>
      <c r="F54" s="36"/>
      <c r="G54" s="36"/>
      <c r="H54" s="36"/>
      <c r="I54" s="38"/>
      <c r="J54" s="38"/>
      <c r="K54" s="69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41"/>
      <c r="X54" s="41"/>
      <c r="Y54" s="846"/>
      <c r="Z54" s="41"/>
      <c r="AA54" s="41"/>
      <c r="AB54" s="38"/>
    </row>
    <row r="55" spans="1:28" ht="14.25" customHeight="1" x14ac:dyDescent="0.45">
      <c r="A55" s="209" t="s">
        <v>1276</v>
      </c>
      <c r="B55" s="209" t="s">
        <v>11</v>
      </c>
      <c r="C55" s="210">
        <v>45696</v>
      </c>
      <c r="D55" s="581" t="s">
        <v>1314</v>
      </c>
      <c r="E55" s="211" t="s">
        <v>180</v>
      </c>
      <c r="F55" s="211" t="s">
        <v>1315</v>
      </c>
      <c r="G55" s="211"/>
      <c r="H55" s="211" t="s">
        <v>1316</v>
      </c>
      <c r="I55" s="212">
        <v>49</v>
      </c>
      <c r="J55" s="212">
        <v>139</v>
      </c>
      <c r="K55" s="227" t="s">
        <v>894</v>
      </c>
      <c r="L55" s="212"/>
      <c r="M55" s="212">
        <f>SUM(W55:AB55)</f>
        <v>4</v>
      </c>
      <c r="N55" s="212">
        <f>M55*I55</f>
        <v>196</v>
      </c>
      <c r="O55" s="212"/>
      <c r="P55" s="212"/>
      <c r="Q55" s="212">
        <f>P56*I55</f>
        <v>49</v>
      </c>
      <c r="R55" s="212"/>
      <c r="S55" s="212"/>
      <c r="T55" s="212">
        <f>S56*I55</f>
        <v>147</v>
      </c>
      <c r="U55" s="212"/>
      <c r="V55" s="212"/>
      <c r="W55" s="214">
        <v>1</v>
      </c>
      <c r="X55" s="214">
        <v>1</v>
      </c>
      <c r="Y55" s="214">
        <v>1</v>
      </c>
      <c r="Z55" s="214">
        <v>1</v>
      </c>
      <c r="AA55" s="214"/>
      <c r="AB55" s="212"/>
    </row>
    <row r="56" spans="1:28" ht="14.25" customHeight="1" x14ac:dyDescent="0.45">
      <c r="A56" s="45"/>
      <c r="B56" s="45"/>
      <c r="C56" s="45"/>
      <c r="D56" s="844"/>
      <c r="E56" s="36"/>
      <c r="F56" s="36"/>
      <c r="G56" s="36"/>
      <c r="H56" s="36"/>
      <c r="I56" s="38"/>
      <c r="J56" s="38"/>
      <c r="K56" s="69"/>
      <c r="L56" s="38"/>
      <c r="M56" s="38"/>
      <c r="N56" s="38"/>
      <c r="O56" s="38">
        <f>M55*J55</f>
        <v>556</v>
      </c>
      <c r="P56" s="657">
        <f>SUM(W56:AB56)</f>
        <v>1</v>
      </c>
      <c r="Q56" s="38"/>
      <c r="R56" s="38">
        <f>P56*J55</f>
        <v>139</v>
      </c>
      <c r="S56" s="38">
        <f>M55-P56</f>
        <v>3</v>
      </c>
      <c r="T56" s="38"/>
      <c r="U56" s="38">
        <f>S56*J55</f>
        <v>417</v>
      </c>
      <c r="V56" s="38"/>
      <c r="W56" s="41">
        <v>0</v>
      </c>
      <c r="X56" s="41">
        <v>0</v>
      </c>
      <c r="Y56" s="668">
        <v>1</v>
      </c>
      <c r="Z56" s="41">
        <v>0</v>
      </c>
      <c r="AA56" s="19"/>
      <c r="AB56" s="38"/>
    </row>
    <row r="57" spans="1:28" ht="14.25" customHeight="1" x14ac:dyDescent="0.45">
      <c r="A57" s="45"/>
      <c r="B57" s="45"/>
      <c r="C57" s="45"/>
      <c r="D57" s="36"/>
      <c r="E57" s="36"/>
      <c r="F57" s="36"/>
      <c r="G57" s="36"/>
      <c r="H57" s="36"/>
      <c r="I57" s="38"/>
      <c r="J57" s="38"/>
      <c r="K57" s="69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41"/>
      <c r="X57" s="41"/>
      <c r="Y57" s="41"/>
      <c r="Z57" s="41"/>
      <c r="AA57" s="19"/>
      <c r="AB57" s="38"/>
    </row>
    <row r="58" spans="1:28" ht="14.25" customHeight="1" x14ac:dyDescent="0.45">
      <c r="A58" s="209" t="s">
        <v>1276</v>
      </c>
      <c r="B58" s="209" t="s">
        <v>11</v>
      </c>
      <c r="C58" s="210">
        <v>45696</v>
      </c>
      <c r="D58" s="105" t="s">
        <v>1317</v>
      </c>
      <c r="E58" s="211" t="s">
        <v>368</v>
      </c>
      <c r="F58" s="211" t="s">
        <v>176</v>
      </c>
      <c r="G58" s="211"/>
      <c r="H58" s="211" t="s">
        <v>1318</v>
      </c>
      <c r="I58" s="212">
        <v>77</v>
      </c>
      <c r="J58" s="212">
        <v>229</v>
      </c>
      <c r="K58" s="227" t="s">
        <v>894</v>
      </c>
      <c r="L58" s="212"/>
      <c r="M58" s="212">
        <f>SUM(W58:AB58)</f>
        <v>4</v>
      </c>
      <c r="N58" s="212">
        <f>M58*I58</f>
        <v>308</v>
      </c>
      <c r="O58" s="212"/>
      <c r="P58" s="212"/>
      <c r="Q58" s="212">
        <f>P59*I58</f>
        <v>0</v>
      </c>
      <c r="R58" s="212"/>
      <c r="S58" s="212"/>
      <c r="T58" s="212">
        <f>S59*I58</f>
        <v>308</v>
      </c>
      <c r="U58" s="212"/>
      <c r="V58" s="212"/>
      <c r="W58" s="214">
        <v>1</v>
      </c>
      <c r="X58" s="214">
        <v>1</v>
      </c>
      <c r="Y58" s="214">
        <v>1</v>
      </c>
      <c r="Z58" s="214">
        <v>1</v>
      </c>
      <c r="AA58" s="216"/>
      <c r="AB58" s="212"/>
    </row>
    <row r="59" spans="1:28" ht="14.25" customHeight="1" x14ac:dyDescent="0.45">
      <c r="A59" s="45"/>
      <c r="B59" s="45"/>
      <c r="C59" s="45"/>
      <c r="D59" s="46"/>
      <c r="E59" s="36"/>
      <c r="F59" s="36"/>
      <c r="G59" s="36"/>
      <c r="H59" s="36"/>
      <c r="I59" s="38"/>
      <c r="J59" s="38"/>
      <c r="K59" s="69"/>
      <c r="L59" s="38"/>
      <c r="M59" s="38"/>
      <c r="N59" s="38"/>
      <c r="O59" s="38">
        <f>M58*J58</f>
        <v>916</v>
      </c>
      <c r="P59" s="555">
        <f>SUM(W59:AB59)</f>
        <v>0</v>
      </c>
      <c r="Q59" s="38"/>
      <c r="R59" s="38">
        <f>P59*J58</f>
        <v>0</v>
      </c>
      <c r="S59" s="38">
        <f>M58-P59</f>
        <v>4</v>
      </c>
      <c r="T59" s="38"/>
      <c r="U59" s="38">
        <f>S59*J58</f>
        <v>916</v>
      </c>
      <c r="V59" s="38"/>
      <c r="W59" s="41">
        <v>0</v>
      </c>
      <c r="X59" s="41">
        <v>0</v>
      </c>
      <c r="Y59" s="41">
        <v>0</v>
      </c>
      <c r="Z59" s="41">
        <v>0</v>
      </c>
      <c r="AA59" s="19"/>
      <c r="AB59" s="38"/>
    </row>
    <row r="60" spans="1:28" ht="14.25" customHeight="1" x14ac:dyDescent="0.45">
      <c r="A60" s="45"/>
      <c r="B60" s="45"/>
      <c r="C60" s="45"/>
      <c r="D60" s="36"/>
      <c r="E60" s="36"/>
      <c r="F60" s="36"/>
      <c r="G60" s="36"/>
      <c r="H60" s="36"/>
      <c r="I60" s="38"/>
      <c r="J60" s="38"/>
      <c r="K60" s="69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41"/>
      <c r="X60" s="846"/>
      <c r="Y60" s="41"/>
      <c r="Z60" s="41"/>
      <c r="AA60" s="19"/>
      <c r="AB60" s="38"/>
    </row>
    <row r="61" spans="1:28" ht="14.25" customHeight="1" x14ac:dyDescent="0.45">
      <c r="A61" s="209" t="s">
        <v>1276</v>
      </c>
      <c r="B61" s="209" t="s">
        <v>11</v>
      </c>
      <c r="C61" s="210">
        <v>45696</v>
      </c>
      <c r="D61" s="211" t="s">
        <v>1319</v>
      </c>
      <c r="E61" s="211" t="s">
        <v>180</v>
      </c>
      <c r="F61" s="211" t="s">
        <v>176</v>
      </c>
      <c r="G61" s="211"/>
      <c r="H61" s="211" t="s">
        <v>1320</v>
      </c>
      <c r="I61" s="212">
        <v>39</v>
      </c>
      <c r="J61" s="212">
        <v>119</v>
      </c>
      <c r="K61" s="227" t="s">
        <v>894</v>
      </c>
      <c r="L61" s="212"/>
      <c r="M61" s="212">
        <f>SUM(W61:AB61)</f>
        <v>4</v>
      </c>
      <c r="N61" s="212">
        <f>M61*I61</f>
        <v>156</v>
      </c>
      <c r="O61" s="212"/>
      <c r="P61" s="212"/>
      <c r="Q61" s="212">
        <f>P62*I61</f>
        <v>0</v>
      </c>
      <c r="R61" s="212"/>
      <c r="S61" s="212"/>
      <c r="T61" s="212">
        <f>S62*I61</f>
        <v>156</v>
      </c>
      <c r="U61" s="212"/>
      <c r="V61" s="212"/>
      <c r="W61" s="214">
        <v>1</v>
      </c>
      <c r="X61" s="214">
        <v>1</v>
      </c>
      <c r="Y61" s="214">
        <v>1</v>
      </c>
      <c r="Z61" s="214">
        <v>1</v>
      </c>
      <c r="AA61" s="216"/>
      <c r="AB61" s="212"/>
    </row>
    <row r="62" spans="1:28" ht="14.25" customHeight="1" x14ac:dyDescent="0.45">
      <c r="A62" s="45"/>
      <c r="B62" s="45"/>
      <c r="C62" s="45"/>
      <c r="D62" s="485"/>
      <c r="E62" s="36"/>
      <c r="F62" s="36"/>
      <c r="G62" s="36"/>
      <c r="H62" s="36"/>
      <c r="I62" s="38"/>
      <c r="J62" s="38"/>
      <c r="K62" s="69"/>
      <c r="L62" s="38"/>
      <c r="M62" s="38"/>
      <c r="N62" s="38"/>
      <c r="O62" s="38">
        <f>M61*J61</f>
        <v>476</v>
      </c>
      <c r="P62" s="38">
        <f>SUM(W62:AB62)</f>
        <v>0</v>
      </c>
      <c r="Q62" s="38"/>
      <c r="R62" s="38">
        <f>P62*J61</f>
        <v>0</v>
      </c>
      <c r="S62" s="38">
        <f>M61-P62</f>
        <v>4</v>
      </c>
      <c r="T62" s="38"/>
      <c r="U62" s="38">
        <f>S62*J61</f>
        <v>476</v>
      </c>
      <c r="V62" s="38"/>
      <c r="W62" s="41">
        <v>0</v>
      </c>
      <c r="X62" s="41">
        <v>0</v>
      </c>
      <c r="Y62" s="41">
        <v>0</v>
      </c>
      <c r="Z62" s="41">
        <v>0</v>
      </c>
      <c r="AA62" s="19"/>
      <c r="AB62" s="38"/>
    </row>
    <row r="63" spans="1:28" ht="14.25" customHeight="1" x14ac:dyDescent="0.45">
      <c r="A63" s="45"/>
      <c r="B63" s="45"/>
      <c r="C63" s="45"/>
      <c r="D63" s="36"/>
      <c r="E63" s="36"/>
      <c r="F63" s="36"/>
      <c r="G63" s="36"/>
      <c r="H63" s="36"/>
      <c r="I63" s="38"/>
      <c r="J63" s="38"/>
      <c r="K63" s="69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41"/>
      <c r="X63" s="41"/>
      <c r="Y63" s="41"/>
      <c r="Z63" s="41"/>
      <c r="AA63" s="19"/>
      <c r="AB63" s="38"/>
    </row>
    <row r="64" spans="1:28" ht="14.25" customHeight="1" x14ac:dyDescent="0.45">
      <c r="A64" s="209" t="s">
        <v>1276</v>
      </c>
      <c r="B64" s="209" t="s">
        <v>11</v>
      </c>
      <c r="C64" s="210">
        <v>45696</v>
      </c>
      <c r="D64" s="581" t="s">
        <v>1321</v>
      </c>
      <c r="E64" s="211" t="s">
        <v>964</v>
      </c>
      <c r="F64" s="211" t="s">
        <v>1315</v>
      </c>
      <c r="G64" s="211"/>
      <c r="H64" s="211"/>
      <c r="I64" s="212">
        <v>34</v>
      </c>
      <c r="J64" s="212">
        <v>99</v>
      </c>
      <c r="K64" s="227" t="s">
        <v>894</v>
      </c>
      <c r="L64" s="212"/>
      <c r="M64" s="212">
        <f>SUM(W64:AB64)</f>
        <v>4</v>
      </c>
      <c r="N64" s="212">
        <f>M64*I64</f>
        <v>136</v>
      </c>
      <c r="O64" s="212"/>
      <c r="P64" s="212"/>
      <c r="Q64" s="212">
        <f>P65*I64</f>
        <v>68</v>
      </c>
      <c r="R64" s="212"/>
      <c r="S64" s="212"/>
      <c r="T64" s="212">
        <f>S65*I64</f>
        <v>68</v>
      </c>
      <c r="U64" s="212"/>
      <c r="V64" s="212"/>
      <c r="W64" s="214">
        <v>1</v>
      </c>
      <c r="X64" s="214">
        <v>1</v>
      </c>
      <c r="Y64" s="214">
        <v>1</v>
      </c>
      <c r="Z64" s="214">
        <v>1</v>
      </c>
      <c r="AA64" s="216"/>
      <c r="AB64" s="212"/>
    </row>
    <row r="65" spans="1:28" ht="14.25" customHeight="1" x14ac:dyDescent="0.45">
      <c r="A65" s="45"/>
      <c r="B65" s="45"/>
      <c r="C65" s="45"/>
      <c r="D65" s="844"/>
      <c r="E65" s="36"/>
      <c r="F65" s="36"/>
      <c r="G65" s="36"/>
      <c r="H65" s="36"/>
      <c r="I65" s="38"/>
      <c r="J65" s="38"/>
      <c r="K65" s="69"/>
      <c r="L65" s="38"/>
      <c r="M65" s="38"/>
      <c r="N65" s="38"/>
      <c r="O65" s="38">
        <f>M64*J64</f>
        <v>396</v>
      </c>
      <c r="P65" s="657">
        <f>SUM(W65:AB65)</f>
        <v>2</v>
      </c>
      <c r="Q65" s="38"/>
      <c r="R65" s="38">
        <f>P65*J64</f>
        <v>198</v>
      </c>
      <c r="S65" s="38">
        <f>M64-P65</f>
        <v>2</v>
      </c>
      <c r="T65" s="38"/>
      <c r="U65" s="38">
        <f>S65*J64</f>
        <v>198</v>
      </c>
      <c r="V65" s="38"/>
      <c r="W65" s="41">
        <v>0</v>
      </c>
      <c r="X65" s="668">
        <v>1</v>
      </c>
      <c r="Y65" s="668">
        <v>1</v>
      </c>
      <c r="Z65" s="41">
        <v>0</v>
      </c>
      <c r="AA65" s="19"/>
      <c r="AB65" s="38"/>
    </row>
    <row r="66" spans="1:28" ht="14.25" customHeight="1" x14ac:dyDescent="0.45">
      <c r="A66" s="45"/>
      <c r="B66" s="45"/>
      <c r="C66" s="45"/>
      <c r="D66" s="36"/>
      <c r="E66" s="36"/>
      <c r="F66" s="36"/>
      <c r="G66" s="36"/>
      <c r="H66" s="36"/>
      <c r="I66" s="38"/>
      <c r="J66" s="38"/>
      <c r="K66" s="69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41"/>
      <c r="X66" s="41"/>
      <c r="Y66" s="41"/>
      <c r="Z66" s="41"/>
      <c r="AA66" s="19"/>
      <c r="AB66" s="38"/>
    </row>
    <row r="67" spans="1:28" ht="14.25" customHeight="1" x14ac:dyDescent="0.45">
      <c r="A67" s="209" t="s">
        <v>1276</v>
      </c>
      <c r="B67" s="209" t="s">
        <v>11</v>
      </c>
      <c r="C67" s="210">
        <v>45696</v>
      </c>
      <c r="D67" s="105" t="s">
        <v>1322</v>
      </c>
      <c r="E67" s="211" t="s">
        <v>1323</v>
      </c>
      <c r="F67" s="211" t="s">
        <v>1324</v>
      </c>
      <c r="G67" s="211" t="s">
        <v>1325</v>
      </c>
      <c r="H67" s="211" t="s">
        <v>1326</v>
      </c>
      <c r="I67" s="212">
        <v>59</v>
      </c>
      <c r="J67" s="212">
        <v>159</v>
      </c>
      <c r="K67" s="227" t="s">
        <v>894</v>
      </c>
      <c r="L67" s="212"/>
      <c r="M67" s="212">
        <f>SUM(W67:AB67)</f>
        <v>6</v>
      </c>
      <c r="N67" s="212">
        <f>M67*I67</f>
        <v>354</v>
      </c>
      <c r="O67" s="212"/>
      <c r="P67" s="212"/>
      <c r="Q67" s="212">
        <f>P68*I67</f>
        <v>0</v>
      </c>
      <c r="R67" s="212"/>
      <c r="S67" s="212"/>
      <c r="T67" s="212">
        <f>S68*I67</f>
        <v>354</v>
      </c>
      <c r="U67" s="212"/>
      <c r="V67" s="212"/>
      <c r="W67" s="214">
        <v>1</v>
      </c>
      <c r="X67" s="214">
        <v>2</v>
      </c>
      <c r="Y67" s="214">
        <v>2</v>
      </c>
      <c r="Z67" s="214">
        <v>1</v>
      </c>
      <c r="AA67" s="216"/>
      <c r="AB67" s="212"/>
    </row>
    <row r="68" spans="1:28" ht="14.25" customHeight="1" x14ac:dyDescent="0.45">
      <c r="A68" s="45"/>
      <c r="B68" s="45"/>
      <c r="C68" s="45"/>
      <c r="D68" s="46"/>
      <c r="E68" s="36"/>
      <c r="F68" s="36"/>
      <c r="G68" s="36"/>
      <c r="H68" s="36"/>
      <c r="I68" s="38"/>
      <c r="J68" s="38"/>
      <c r="K68" s="69"/>
      <c r="L68" s="38"/>
      <c r="M68" s="38"/>
      <c r="N68" s="38"/>
      <c r="O68" s="38">
        <f>M67*J67</f>
        <v>954</v>
      </c>
      <c r="P68" s="38">
        <f>SUM(W68:AB68)</f>
        <v>0</v>
      </c>
      <c r="Q68" s="38"/>
      <c r="R68" s="38">
        <f>P68*J67</f>
        <v>0</v>
      </c>
      <c r="S68" s="38">
        <f>M67-P68</f>
        <v>6</v>
      </c>
      <c r="T68" s="38"/>
      <c r="U68" s="38">
        <f>S68*J67</f>
        <v>954</v>
      </c>
      <c r="V68" s="38"/>
      <c r="W68" s="41">
        <v>0</v>
      </c>
      <c r="X68" s="41">
        <v>0</v>
      </c>
      <c r="Y68" s="41">
        <v>0</v>
      </c>
      <c r="Z68" s="41">
        <v>0</v>
      </c>
      <c r="AA68" s="19"/>
      <c r="AB68" s="38"/>
    </row>
    <row r="69" spans="1:28" ht="14.25" customHeight="1" x14ac:dyDescent="0.45">
      <c r="A69" s="45"/>
      <c r="B69" s="45"/>
      <c r="C69" s="45"/>
      <c r="D69" s="36"/>
      <c r="E69" s="36"/>
      <c r="F69" s="36"/>
      <c r="G69" s="36"/>
      <c r="H69" s="36"/>
      <c r="I69" s="38"/>
      <c r="J69" s="38"/>
      <c r="K69" s="69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41"/>
      <c r="X69" s="41"/>
      <c r="Y69" s="41"/>
      <c r="Z69" s="41"/>
      <c r="AA69" s="19"/>
      <c r="AB69" s="38"/>
    </row>
    <row r="70" spans="1:28" ht="14.25" customHeight="1" x14ac:dyDescent="0.45">
      <c r="A70" s="209" t="s">
        <v>1276</v>
      </c>
      <c r="B70" s="209" t="s">
        <v>11</v>
      </c>
      <c r="C70" s="210">
        <v>45696</v>
      </c>
      <c r="D70" s="211" t="s">
        <v>1327</v>
      </c>
      <c r="E70" s="211" t="s">
        <v>1300</v>
      </c>
      <c r="F70" s="211" t="s">
        <v>304</v>
      </c>
      <c r="G70" s="211" t="s">
        <v>166</v>
      </c>
      <c r="H70" s="211" t="s">
        <v>1328</v>
      </c>
      <c r="I70" s="212">
        <v>69</v>
      </c>
      <c r="J70" s="212">
        <v>239</v>
      </c>
      <c r="K70" s="227" t="s">
        <v>894</v>
      </c>
      <c r="L70" s="212"/>
      <c r="M70" s="212">
        <f>SUM(W70:AB70)</f>
        <v>4</v>
      </c>
      <c r="N70" s="212">
        <f>M70*I70</f>
        <v>276</v>
      </c>
      <c r="O70" s="212"/>
      <c r="P70" s="212"/>
      <c r="Q70" s="212">
        <f>P71*I70</f>
        <v>0</v>
      </c>
      <c r="R70" s="212"/>
      <c r="S70" s="212"/>
      <c r="T70" s="212">
        <f>S71*I70</f>
        <v>276</v>
      </c>
      <c r="U70" s="212"/>
      <c r="V70" s="212"/>
      <c r="W70" s="214"/>
      <c r="X70" s="214">
        <v>2</v>
      </c>
      <c r="Y70" s="214">
        <v>1</v>
      </c>
      <c r="Z70" s="214">
        <v>1</v>
      </c>
      <c r="AA70" s="216"/>
      <c r="AB70" s="212"/>
    </row>
    <row r="71" spans="1:28" ht="14.25" customHeight="1" x14ac:dyDescent="0.45">
      <c r="A71" s="45"/>
      <c r="B71" s="45"/>
      <c r="C71" s="45"/>
      <c r="D71" s="46"/>
      <c r="E71" s="36"/>
      <c r="F71" s="36"/>
      <c r="G71" s="36"/>
      <c r="H71" s="36"/>
      <c r="I71" s="38"/>
      <c r="J71" s="38"/>
      <c r="K71" s="69"/>
      <c r="L71" s="38"/>
      <c r="M71" s="38"/>
      <c r="N71" s="38"/>
      <c r="O71" s="38">
        <f>M70*J70</f>
        <v>956</v>
      </c>
      <c r="P71" s="38">
        <f>SUM(W71:AB71)</f>
        <v>0</v>
      </c>
      <c r="Q71" s="38"/>
      <c r="R71" s="38">
        <f>P71*J70</f>
        <v>0</v>
      </c>
      <c r="S71" s="38">
        <f>M70-P71</f>
        <v>4</v>
      </c>
      <c r="T71" s="38"/>
      <c r="U71" s="38">
        <f>S71*J70</f>
        <v>956</v>
      </c>
      <c r="V71" s="38"/>
      <c r="W71" s="41"/>
      <c r="X71" s="41">
        <v>0</v>
      </c>
      <c r="Y71" s="41">
        <v>0</v>
      </c>
      <c r="Z71" s="41">
        <v>0</v>
      </c>
      <c r="AA71" s="19"/>
      <c r="AB71" s="38"/>
    </row>
    <row r="72" spans="1:28" ht="14.25" customHeight="1" x14ac:dyDescent="0.45">
      <c r="A72" s="19"/>
      <c r="B72" s="45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883"/>
      <c r="Y72" s="19"/>
      <c r="Z72" s="19"/>
      <c r="AA72" s="19"/>
      <c r="AB72" s="38"/>
    </row>
    <row r="73" spans="1:28" ht="14.25" customHeight="1" x14ac:dyDescent="0.45">
      <c r="A73" s="209" t="s">
        <v>1276</v>
      </c>
      <c r="B73" s="209" t="s">
        <v>11</v>
      </c>
      <c r="C73" s="210">
        <v>45696</v>
      </c>
      <c r="D73" s="211" t="s">
        <v>1329</v>
      </c>
      <c r="E73" s="211" t="s">
        <v>317</v>
      </c>
      <c r="F73" s="211" t="s">
        <v>1330</v>
      </c>
      <c r="G73" s="211" t="s">
        <v>166</v>
      </c>
      <c r="H73" s="211"/>
      <c r="I73" s="212">
        <v>57</v>
      </c>
      <c r="J73" s="212">
        <v>225</v>
      </c>
      <c r="K73" s="227" t="s">
        <v>894</v>
      </c>
      <c r="L73" s="212"/>
      <c r="M73" s="212">
        <f>SUM(W73:AB73)</f>
        <v>4</v>
      </c>
      <c r="N73" s="212">
        <f>M73*I73</f>
        <v>228</v>
      </c>
      <c r="O73" s="212"/>
      <c r="P73" s="212"/>
      <c r="Q73" s="212">
        <f>P74*I73</f>
        <v>0</v>
      </c>
      <c r="R73" s="212"/>
      <c r="S73" s="212"/>
      <c r="T73" s="212">
        <f>S74*I73</f>
        <v>228</v>
      </c>
      <c r="U73" s="212"/>
      <c r="V73" s="212"/>
      <c r="W73" s="214">
        <v>1</v>
      </c>
      <c r="X73" s="214">
        <v>1</v>
      </c>
      <c r="Y73" s="214">
        <v>1</v>
      </c>
      <c r="Z73" s="214">
        <v>1</v>
      </c>
      <c r="AA73" s="216"/>
      <c r="AB73" s="212"/>
    </row>
    <row r="74" spans="1:28" ht="14.25" customHeight="1" x14ac:dyDescent="0.45">
      <c r="A74" s="45"/>
      <c r="B74" s="45"/>
      <c r="C74" s="45"/>
      <c r="D74" s="46"/>
      <c r="E74" s="36"/>
      <c r="F74" s="36"/>
      <c r="G74" s="36"/>
      <c r="H74" s="36"/>
      <c r="I74" s="38"/>
      <c r="J74" s="38"/>
      <c r="K74" s="69"/>
      <c r="L74" s="38"/>
      <c r="M74" s="38"/>
      <c r="N74" s="38"/>
      <c r="O74" s="38">
        <f>M73*J73</f>
        <v>900</v>
      </c>
      <c r="P74" s="555">
        <f>SUM(W74:AB74)</f>
        <v>0</v>
      </c>
      <c r="Q74" s="38"/>
      <c r="R74" s="38">
        <f>P74*J73</f>
        <v>0</v>
      </c>
      <c r="S74" s="38">
        <f>M73-P74</f>
        <v>4</v>
      </c>
      <c r="T74" s="38"/>
      <c r="U74" s="38">
        <f>S74*J73</f>
        <v>900</v>
      </c>
      <c r="V74" s="38"/>
      <c r="W74" s="41">
        <v>0</v>
      </c>
      <c r="X74" s="41">
        <v>0</v>
      </c>
      <c r="Y74" s="41">
        <v>0</v>
      </c>
      <c r="Z74" s="41">
        <v>0</v>
      </c>
      <c r="AA74" s="19"/>
      <c r="AB74" s="38"/>
    </row>
    <row r="75" spans="1:28" ht="14.25" customHeight="1" x14ac:dyDescent="0.45">
      <c r="A75" s="45"/>
      <c r="B75" s="45"/>
      <c r="C75" s="45"/>
      <c r="D75" s="36"/>
      <c r="E75" s="36"/>
      <c r="F75" s="36"/>
      <c r="G75" s="36"/>
      <c r="H75" s="36"/>
      <c r="I75" s="38"/>
      <c r="J75" s="38"/>
      <c r="K75" s="69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846"/>
      <c r="X75" s="41"/>
      <c r="Y75" s="41"/>
      <c r="Z75" s="846"/>
      <c r="AA75" s="19"/>
      <c r="AB75" s="38"/>
    </row>
    <row r="76" spans="1:28" ht="14.25" customHeight="1" x14ac:dyDescent="0.45">
      <c r="A76" s="209" t="s">
        <v>1276</v>
      </c>
      <c r="B76" s="209" t="s">
        <v>11</v>
      </c>
      <c r="C76" s="210">
        <v>45696</v>
      </c>
      <c r="D76" s="211" t="s">
        <v>1331</v>
      </c>
      <c r="E76" s="211" t="s">
        <v>317</v>
      </c>
      <c r="F76" s="211" t="s">
        <v>1332</v>
      </c>
      <c r="G76" s="211" t="s">
        <v>166</v>
      </c>
      <c r="H76" s="211" t="s">
        <v>1333</v>
      </c>
      <c r="I76" s="212">
        <v>75</v>
      </c>
      <c r="J76" s="212">
        <v>225</v>
      </c>
      <c r="K76" s="227" t="s">
        <v>894</v>
      </c>
      <c r="L76" s="212"/>
      <c r="M76" s="212">
        <f>SUM(W76:AB76)</f>
        <v>4</v>
      </c>
      <c r="N76" s="212">
        <f>M76*I76</f>
        <v>300</v>
      </c>
      <c r="O76" s="212"/>
      <c r="P76" s="212"/>
      <c r="Q76" s="212">
        <f>P77*I76</f>
        <v>75</v>
      </c>
      <c r="R76" s="212"/>
      <c r="S76" s="212"/>
      <c r="T76" s="212">
        <f>S77*I76</f>
        <v>225</v>
      </c>
      <c r="U76" s="212"/>
      <c r="V76" s="212"/>
      <c r="W76" s="214">
        <v>1</v>
      </c>
      <c r="X76" s="214">
        <v>1</v>
      </c>
      <c r="Y76" s="214">
        <v>1</v>
      </c>
      <c r="Z76" s="214">
        <v>1</v>
      </c>
      <c r="AA76" s="216"/>
      <c r="AB76" s="212"/>
    </row>
    <row r="77" spans="1:28" ht="14.25" customHeight="1" x14ac:dyDescent="0.45">
      <c r="A77" s="45"/>
      <c r="B77" s="45"/>
      <c r="C77" s="45"/>
      <c r="D77" s="844"/>
      <c r="E77" s="36"/>
      <c r="F77" s="36"/>
      <c r="G77" s="36"/>
      <c r="H77" s="36"/>
      <c r="I77" s="38"/>
      <c r="J77" s="38"/>
      <c r="K77" s="69"/>
      <c r="L77" s="38"/>
      <c r="M77" s="38"/>
      <c r="N77" s="38"/>
      <c r="O77" s="38">
        <f>M76*J76</f>
        <v>900</v>
      </c>
      <c r="P77" s="657">
        <f>SUM(W77:AB77)</f>
        <v>1</v>
      </c>
      <c r="Q77" s="38"/>
      <c r="R77" s="38">
        <f>P77*J76</f>
        <v>225</v>
      </c>
      <c r="S77" s="38">
        <f>M76-P77</f>
        <v>3</v>
      </c>
      <c r="T77" s="38"/>
      <c r="U77" s="38">
        <f>S77*J76</f>
        <v>675</v>
      </c>
      <c r="V77" s="38"/>
      <c r="W77" s="41">
        <v>0</v>
      </c>
      <c r="X77" s="41">
        <v>0</v>
      </c>
      <c r="Y77" s="41">
        <v>0</v>
      </c>
      <c r="Z77" s="668">
        <v>1</v>
      </c>
      <c r="AA77" s="19"/>
      <c r="AB77" s="38"/>
    </row>
    <row r="78" spans="1:28" ht="14.25" customHeight="1" x14ac:dyDescent="0.45">
      <c r="A78" s="45"/>
      <c r="B78" s="45"/>
      <c r="C78" s="45"/>
      <c r="D78" s="36"/>
      <c r="E78" s="36"/>
      <c r="F78" s="36"/>
      <c r="G78" s="36"/>
      <c r="H78" s="36"/>
      <c r="I78" s="38"/>
      <c r="J78" s="38"/>
      <c r="K78" s="69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41"/>
      <c r="X78" s="41"/>
      <c r="Y78" s="846"/>
      <c r="Z78" s="41"/>
      <c r="AA78" s="19"/>
      <c r="AB78" s="38"/>
    </row>
    <row r="79" spans="1:28" ht="14.25" customHeight="1" x14ac:dyDescent="0.45">
      <c r="A79" s="209" t="s">
        <v>1276</v>
      </c>
      <c r="B79" s="209" t="s">
        <v>11</v>
      </c>
      <c r="C79" s="210">
        <v>45696</v>
      </c>
      <c r="D79" s="211" t="s">
        <v>1334</v>
      </c>
      <c r="E79" s="211" t="s">
        <v>180</v>
      </c>
      <c r="F79" s="211" t="s">
        <v>1335</v>
      </c>
      <c r="G79" s="211" t="s">
        <v>166</v>
      </c>
      <c r="H79" s="211" t="s">
        <v>1336</v>
      </c>
      <c r="I79" s="212">
        <v>52</v>
      </c>
      <c r="J79" s="212">
        <v>159</v>
      </c>
      <c r="K79" s="227" t="s">
        <v>894</v>
      </c>
      <c r="L79" s="212"/>
      <c r="M79" s="212">
        <f>SUM(W79:AB79)</f>
        <v>3</v>
      </c>
      <c r="N79" s="212">
        <f>M79*I79</f>
        <v>156</v>
      </c>
      <c r="O79" s="212"/>
      <c r="P79" s="212"/>
      <c r="Q79" s="212">
        <f>P80*I79</f>
        <v>0</v>
      </c>
      <c r="R79" s="212"/>
      <c r="S79" s="212"/>
      <c r="T79" s="212">
        <f>S80*I79</f>
        <v>156</v>
      </c>
      <c r="U79" s="212"/>
      <c r="V79" s="212"/>
      <c r="W79" s="214">
        <v>1</v>
      </c>
      <c r="X79" s="214">
        <v>1</v>
      </c>
      <c r="Y79" s="214">
        <v>1</v>
      </c>
      <c r="Z79" s="214"/>
      <c r="AA79" s="216"/>
      <c r="AB79" s="212"/>
    </row>
    <row r="80" spans="1:28" ht="14.25" customHeight="1" x14ac:dyDescent="0.45">
      <c r="A80" s="45"/>
      <c r="B80" s="45"/>
      <c r="C80" s="45"/>
      <c r="D80" s="46"/>
      <c r="E80" s="36"/>
      <c r="F80" s="36"/>
      <c r="G80" s="36"/>
      <c r="H80" s="36"/>
      <c r="I80" s="38"/>
      <c r="J80" s="38"/>
      <c r="K80" s="69"/>
      <c r="L80" s="38"/>
      <c r="M80" s="38"/>
      <c r="N80" s="38"/>
      <c r="O80" s="38">
        <f>M79*J79</f>
        <v>477</v>
      </c>
      <c r="P80" s="38">
        <f>SUM(W80:AB80)</f>
        <v>0</v>
      </c>
      <c r="Q80" s="38"/>
      <c r="R80" s="38">
        <f>P80*J79</f>
        <v>0</v>
      </c>
      <c r="S80" s="38">
        <f>M79-P80</f>
        <v>3</v>
      </c>
      <c r="T80" s="38"/>
      <c r="U80" s="38">
        <f>S80*J79</f>
        <v>477</v>
      </c>
      <c r="V80" s="38"/>
      <c r="W80" s="41">
        <v>0</v>
      </c>
      <c r="X80" s="41">
        <v>0</v>
      </c>
      <c r="Y80" s="41">
        <v>0</v>
      </c>
      <c r="Z80" s="41"/>
      <c r="AA80" s="19"/>
      <c r="AB80" s="38"/>
    </row>
    <row r="81" spans="1:28" ht="14.25" customHeight="1" x14ac:dyDescent="0.45">
      <c r="A81" s="45"/>
      <c r="B81" s="45"/>
      <c r="C81" s="45"/>
      <c r="D81" s="36"/>
      <c r="E81" s="36"/>
      <c r="F81" s="36"/>
      <c r="G81" s="36"/>
      <c r="H81" s="36"/>
      <c r="I81" s="38"/>
      <c r="J81" s="38"/>
      <c r="K81" s="69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41"/>
      <c r="X81" s="41"/>
      <c r="Y81" s="41"/>
      <c r="Z81" s="41"/>
      <c r="AA81" s="19"/>
      <c r="AB81" s="38"/>
    </row>
    <row r="82" spans="1:28" ht="30" customHeight="1" x14ac:dyDescent="0.45">
      <c r="A82" s="209" t="s">
        <v>1276</v>
      </c>
      <c r="B82" s="209" t="s">
        <v>11</v>
      </c>
      <c r="C82" s="210">
        <v>45696</v>
      </c>
      <c r="D82" s="211" t="s">
        <v>1337</v>
      </c>
      <c r="E82" s="211" t="s">
        <v>1338</v>
      </c>
      <c r="F82" s="211" t="s">
        <v>1339</v>
      </c>
      <c r="G82" s="211" t="s">
        <v>166</v>
      </c>
      <c r="H82" s="211" t="s">
        <v>1340</v>
      </c>
      <c r="I82" s="212">
        <v>82</v>
      </c>
      <c r="J82" s="212">
        <v>225</v>
      </c>
      <c r="K82" s="227" t="s">
        <v>894</v>
      </c>
      <c r="L82" s="212"/>
      <c r="M82" s="212">
        <f>SUM(W82:AB82)</f>
        <v>3</v>
      </c>
      <c r="N82" s="212">
        <f>M82*I82</f>
        <v>246</v>
      </c>
      <c r="O82" s="212"/>
      <c r="P82" s="212"/>
      <c r="Q82" s="212">
        <f>P83*I82</f>
        <v>0</v>
      </c>
      <c r="R82" s="212"/>
      <c r="S82" s="212"/>
      <c r="T82" s="212">
        <f>S83*I82</f>
        <v>246</v>
      </c>
      <c r="U82" s="212"/>
      <c r="V82" s="212"/>
      <c r="W82" s="214">
        <v>1</v>
      </c>
      <c r="X82" s="214">
        <v>1</v>
      </c>
      <c r="Y82" s="214">
        <v>1</v>
      </c>
      <c r="Z82" s="214"/>
      <c r="AA82" s="216"/>
      <c r="AB82" s="212"/>
    </row>
    <row r="83" spans="1:28" ht="14.25" customHeight="1" x14ac:dyDescent="0.45">
      <c r="A83" s="45"/>
      <c r="B83" s="45"/>
      <c r="C83" s="45"/>
      <c r="D83" s="46"/>
      <c r="E83" s="36"/>
      <c r="F83" s="36"/>
      <c r="G83" s="36"/>
      <c r="H83" s="36"/>
      <c r="I83" s="38"/>
      <c r="J83" s="38"/>
      <c r="K83" s="69"/>
      <c r="L83" s="38"/>
      <c r="M83" s="38"/>
      <c r="N83" s="38"/>
      <c r="O83" s="38">
        <f>M82*J82</f>
        <v>675</v>
      </c>
      <c r="P83" s="548">
        <f>SUM(W83:AB83)</f>
        <v>0</v>
      </c>
      <c r="Q83" s="38"/>
      <c r="R83" s="38">
        <f>P83*J82</f>
        <v>0</v>
      </c>
      <c r="S83" s="38">
        <f>M82-P83</f>
        <v>3</v>
      </c>
      <c r="T83" s="38"/>
      <c r="U83" s="38">
        <f>S83*J82</f>
        <v>675</v>
      </c>
      <c r="V83" s="38"/>
      <c r="W83" s="41">
        <v>0</v>
      </c>
      <c r="X83" s="41">
        <v>0</v>
      </c>
      <c r="Y83" s="41">
        <v>0</v>
      </c>
      <c r="Z83" s="41"/>
      <c r="AA83" s="19"/>
      <c r="AB83" s="38"/>
    </row>
    <row r="84" spans="1:28" ht="14.25" customHeight="1" x14ac:dyDescent="0.45">
      <c r="A84" s="45"/>
      <c r="B84" s="45"/>
      <c r="C84" s="45"/>
      <c r="D84" s="36"/>
      <c r="E84" s="36"/>
      <c r="F84" s="36"/>
      <c r="G84" s="36"/>
      <c r="H84" s="36"/>
      <c r="I84" s="38"/>
      <c r="J84" s="38"/>
      <c r="K84" s="69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41"/>
      <c r="X84" s="41"/>
      <c r="Y84" s="41"/>
      <c r="Z84" s="41"/>
      <c r="AA84" s="19"/>
      <c r="AB84" s="38"/>
    </row>
    <row r="85" spans="1:28" ht="28.15" customHeight="1" x14ac:dyDescent="0.45">
      <c r="A85" s="209" t="s">
        <v>1276</v>
      </c>
      <c r="B85" s="209" t="s">
        <v>11</v>
      </c>
      <c r="C85" s="210">
        <v>45696</v>
      </c>
      <c r="D85" s="581" t="s">
        <v>1341</v>
      </c>
      <c r="E85" s="518" t="s">
        <v>164</v>
      </c>
      <c r="F85" s="518" t="s">
        <v>3698</v>
      </c>
      <c r="G85" s="518" t="s">
        <v>606</v>
      </c>
      <c r="H85" s="518" t="s">
        <v>2235</v>
      </c>
      <c r="I85" s="212">
        <v>77</v>
      </c>
      <c r="J85" s="212">
        <v>239</v>
      </c>
      <c r="K85" s="227" t="s">
        <v>894</v>
      </c>
      <c r="L85" s="212"/>
      <c r="M85" s="212">
        <f>SUM(W85:AB85)</f>
        <v>4</v>
      </c>
      <c r="N85" s="212">
        <f>M85*I85</f>
        <v>308</v>
      </c>
      <c r="O85" s="212"/>
      <c r="P85" s="212"/>
      <c r="Q85" s="212">
        <f>P86*I85</f>
        <v>0</v>
      </c>
      <c r="R85" s="212"/>
      <c r="S85" s="212"/>
      <c r="T85" s="212">
        <f>S86*I85</f>
        <v>308</v>
      </c>
      <c r="U85" s="212"/>
      <c r="V85" s="212"/>
      <c r="W85" s="214">
        <v>1</v>
      </c>
      <c r="X85" s="214">
        <v>1</v>
      </c>
      <c r="Y85" s="214">
        <v>1</v>
      </c>
      <c r="Z85" s="214">
        <v>1</v>
      </c>
      <c r="AA85" s="216"/>
      <c r="AB85" s="212"/>
    </row>
    <row r="86" spans="1:28" ht="14.25" customHeight="1" x14ac:dyDescent="0.45">
      <c r="A86" s="45"/>
      <c r="B86" s="45"/>
      <c r="C86" s="45"/>
      <c r="D86" s="46"/>
      <c r="E86" s="36"/>
      <c r="F86" s="36"/>
      <c r="G86" s="36"/>
      <c r="H86" s="36"/>
      <c r="I86" s="38"/>
      <c r="J86" s="38"/>
      <c r="K86" s="69"/>
      <c r="L86" s="38"/>
      <c r="M86" s="38"/>
      <c r="N86" s="38"/>
      <c r="O86" s="38">
        <f>M85*J85</f>
        <v>956</v>
      </c>
      <c r="P86" s="555">
        <f>SUM(W86:AB86)</f>
        <v>0</v>
      </c>
      <c r="Q86" s="38"/>
      <c r="R86" s="38">
        <f>P86*J85</f>
        <v>0</v>
      </c>
      <c r="S86" s="38">
        <f>M85-P86</f>
        <v>4</v>
      </c>
      <c r="T86" s="38"/>
      <c r="U86" s="38">
        <f>S86*J85</f>
        <v>956</v>
      </c>
      <c r="V86" s="38"/>
      <c r="W86" s="41">
        <v>0</v>
      </c>
      <c r="X86" s="41">
        <v>0</v>
      </c>
      <c r="Y86" s="41">
        <v>0</v>
      </c>
      <c r="Z86" s="41">
        <v>0</v>
      </c>
      <c r="AA86" s="19"/>
      <c r="AB86" s="38"/>
    </row>
    <row r="87" spans="1:28" ht="14.25" customHeight="1" x14ac:dyDescent="0.45">
      <c r="A87" s="45"/>
      <c r="B87" s="45"/>
      <c r="C87" s="45"/>
      <c r="D87" s="36"/>
      <c r="E87" s="36"/>
      <c r="F87" s="36"/>
      <c r="G87" s="36"/>
      <c r="H87" s="36"/>
      <c r="I87" s="38"/>
      <c r="J87" s="38"/>
      <c r="K87" s="69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41"/>
      <c r="X87" s="41"/>
      <c r="Y87" s="41"/>
      <c r="Z87" s="41"/>
      <c r="AA87" s="19"/>
      <c r="AB87" s="38"/>
    </row>
    <row r="88" spans="1:28" ht="14.25" customHeight="1" x14ac:dyDescent="0.45">
      <c r="A88" s="209" t="s">
        <v>1276</v>
      </c>
      <c r="B88" s="209" t="s">
        <v>11</v>
      </c>
      <c r="C88" s="210">
        <v>45696</v>
      </c>
      <c r="D88" s="581" t="s">
        <v>1342</v>
      </c>
      <c r="E88" s="211" t="s">
        <v>157</v>
      </c>
      <c r="F88" s="211" t="s">
        <v>1343</v>
      </c>
      <c r="G88" s="211"/>
      <c r="H88" s="211" t="s">
        <v>162</v>
      </c>
      <c r="I88" s="212">
        <v>56</v>
      </c>
      <c r="J88" s="212">
        <v>159</v>
      </c>
      <c r="K88" s="227" t="s">
        <v>894</v>
      </c>
      <c r="L88" s="212"/>
      <c r="M88" s="212">
        <f>SUM(W88:AB88)</f>
        <v>3</v>
      </c>
      <c r="N88" s="212">
        <f>M88*I88</f>
        <v>168</v>
      </c>
      <c r="O88" s="212"/>
      <c r="P88" s="212"/>
      <c r="Q88" s="212">
        <f>P89*I88</f>
        <v>56</v>
      </c>
      <c r="R88" s="212"/>
      <c r="S88" s="212"/>
      <c r="T88" s="212">
        <f>S89*I88</f>
        <v>112</v>
      </c>
      <c r="U88" s="212"/>
      <c r="V88" s="212"/>
      <c r="W88" s="214">
        <v>1</v>
      </c>
      <c r="X88" s="214">
        <v>1</v>
      </c>
      <c r="Y88" s="214">
        <v>1</v>
      </c>
      <c r="Z88" s="214"/>
      <c r="AA88" s="216"/>
      <c r="AB88" s="212"/>
    </row>
    <row r="89" spans="1:28" ht="14.25" customHeight="1" x14ac:dyDescent="0.45">
      <c r="A89" s="45"/>
      <c r="B89" s="45"/>
      <c r="C89" s="45"/>
      <c r="D89" s="844"/>
      <c r="E89" s="36"/>
      <c r="F89" s="36"/>
      <c r="G89" s="36"/>
      <c r="H89" s="36"/>
      <c r="I89" s="38"/>
      <c r="J89" s="38"/>
      <c r="K89" s="69"/>
      <c r="L89" s="38"/>
      <c r="M89" s="38"/>
      <c r="N89" s="38"/>
      <c r="O89" s="38">
        <f>M88*J88</f>
        <v>477</v>
      </c>
      <c r="P89" s="657">
        <f>SUM(W89:AB89)</f>
        <v>1</v>
      </c>
      <c r="Q89" s="38"/>
      <c r="R89" s="38">
        <f>P89*J88</f>
        <v>159</v>
      </c>
      <c r="S89" s="38">
        <f>M88-P89</f>
        <v>2</v>
      </c>
      <c r="T89" s="38"/>
      <c r="U89" s="38">
        <f>S89*J88</f>
        <v>318</v>
      </c>
      <c r="V89" s="38"/>
      <c r="W89" s="545">
        <v>0</v>
      </c>
      <c r="X89" s="668">
        <v>1</v>
      </c>
      <c r="Y89" s="41">
        <v>0</v>
      </c>
      <c r="Z89" s="41"/>
      <c r="AA89" s="19"/>
      <c r="AB89" s="38"/>
    </row>
    <row r="90" spans="1:28" ht="14.25" customHeight="1" x14ac:dyDescent="0.45">
      <c r="A90" s="45"/>
      <c r="B90" s="45"/>
      <c r="C90" s="45"/>
      <c r="D90" s="36"/>
      <c r="E90" s="36"/>
      <c r="F90" s="36"/>
      <c r="G90" s="36"/>
      <c r="H90" s="36"/>
      <c r="I90" s="38"/>
      <c r="J90" s="38"/>
      <c r="K90" s="69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41"/>
      <c r="X90" s="41"/>
      <c r="Y90" s="41"/>
      <c r="Z90" s="41"/>
      <c r="AA90" s="19"/>
      <c r="AB90" s="38"/>
    </row>
    <row r="91" spans="1:28" ht="14.25" customHeight="1" x14ac:dyDescent="0.45">
      <c r="A91" s="209" t="s">
        <v>1276</v>
      </c>
      <c r="B91" s="209" t="s">
        <v>11</v>
      </c>
      <c r="C91" s="210">
        <v>45696</v>
      </c>
      <c r="D91" s="581" t="s">
        <v>1342</v>
      </c>
      <c r="E91" s="211" t="s">
        <v>157</v>
      </c>
      <c r="F91" s="211" t="s">
        <v>1344</v>
      </c>
      <c r="G91" s="211"/>
      <c r="H91" s="211" t="s">
        <v>162</v>
      </c>
      <c r="I91" s="212">
        <v>56</v>
      </c>
      <c r="J91" s="212">
        <v>159</v>
      </c>
      <c r="K91" s="227" t="s">
        <v>894</v>
      </c>
      <c r="L91" s="212"/>
      <c r="M91" s="212">
        <f>SUM(W91:AB91)</f>
        <v>3</v>
      </c>
      <c r="N91" s="212">
        <f>M91*I91</f>
        <v>168</v>
      </c>
      <c r="O91" s="212"/>
      <c r="P91" s="212"/>
      <c r="Q91" s="212">
        <f>P92*I91</f>
        <v>0</v>
      </c>
      <c r="R91" s="212"/>
      <c r="S91" s="212"/>
      <c r="T91" s="212">
        <f>S92*I91</f>
        <v>168</v>
      </c>
      <c r="U91" s="212"/>
      <c r="V91" s="212"/>
      <c r="W91" s="214">
        <v>1</v>
      </c>
      <c r="X91" s="214">
        <v>1</v>
      </c>
      <c r="Y91" s="214">
        <v>1</v>
      </c>
      <c r="Z91" s="214"/>
      <c r="AA91" s="216"/>
      <c r="AB91" s="212"/>
    </row>
    <row r="92" spans="1:28" ht="14.25" customHeight="1" x14ac:dyDescent="0.45">
      <c r="A92" s="45"/>
      <c r="B92" s="45"/>
      <c r="C92" s="45"/>
      <c r="D92" s="46"/>
      <c r="E92" s="36"/>
      <c r="F92" s="36"/>
      <c r="G92" s="36"/>
      <c r="H92" s="36"/>
      <c r="I92" s="38"/>
      <c r="J92" s="38"/>
      <c r="K92" s="69"/>
      <c r="L92" s="38"/>
      <c r="M92" s="38"/>
      <c r="N92" s="38"/>
      <c r="O92" s="38">
        <f>M91*J91</f>
        <v>477</v>
      </c>
      <c r="P92" s="38">
        <f>SUM(W92:AB92)</f>
        <v>0</v>
      </c>
      <c r="Q92" s="38"/>
      <c r="R92" s="38">
        <f>P92*J91</f>
        <v>0</v>
      </c>
      <c r="S92" s="38">
        <f>M91-P92</f>
        <v>3</v>
      </c>
      <c r="T92" s="38"/>
      <c r="U92" s="38">
        <f>S92*J91</f>
        <v>477</v>
      </c>
      <c r="V92" s="38"/>
      <c r="W92" s="41">
        <v>0</v>
      </c>
      <c r="X92" s="41">
        <v>0</v>
      </c>
      <c r="Y92" s="41">
        <v>0</v>
      </c>
      <c r="Z92" s="41"/>
      <c r="AA92" s="19"/>
      <c r="AB92" s="38"/>
    </row>
    <row r="93" spans="1:28" ht="14.25" customHeight="1" x14ac:dyDescent="0.45">
      <c r="A93" s="45"/>
      <c r="B93" s="45"/>
      <c r="C93" s="45"/>
      <c r="D93" s="36"/>
      <c r="E93" s="36"/>
      <c r="F93" s="36"/>
      <c r="G93" s="36"/>
      <c r="H93" s="36"/>
      <c r="I93" s="38"/>
      <c r="J93" s="38"/>
      <c r="K93" s="69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41"/>
      <c r="X93" s="41"/>
      <c r="Y93" s="41"/>
      <c r="Z93" s="41"/>
      <c r="AA93" s="19"/>
      <c r="AB93" s="38"/>
    </row>
    <row r="94" spans="1:28" ht="14.25" customHeight="1" x14ac:dyDescent="0.45">
      <c r="A94" s="209" t="s">
        <v>1276</v>
      </c>
      <c r="B94" s="209" t="s">
        <v>11</v>
      </c>
      <c r="C94" s="210">
        <v>45696</v>
      </c>
      <c r="D94" s="105" t="s">
        <v>1345</v>
      </c>
      <c r="E94" s="211" t="s">
        <v>164</v>
      </c>
      <c r="F94" s="211" t="s">
        <v>1346</v>
      </c>
      <c r="G94" s="211" t="s">
        <v>1220</v>
      </c>
      <c r="H94" s="211" t="s">
        <v>1347</v>
      </c>
      <c r="I94" s="212">
        <v>65</v>
      </c>
      <c r="J94" s="212">
        <v>179</v>
      </c>
      <c r="K94" s="227" t="s">
        <v>894</v>
      </c>
      <c r="L94" s="212"/>
      <c r="M94" s="212">
        <f>SUM(W94:AB94)</f>
        <v>3</v>
      </c>
      <c r="N94" s="212">
        <f>M94*I94</f>
        <v>195</v>
      </c>
      <c r="O94" s="212"/>
      <c r="P94" s="212"/>
      <c r="Q94" s="212">
        <f>P95*I94</f>
        <v>0</v>
      </c>
      <c r="R94" s="212"/>
      <c r="S94" s="212"/>
      <c r="T94" s="212">
        <f>S95*I94</f>
        <v>195</v>
      </c>
      <c r="U94" s="212"/>
      <c r="V94" s="212"/>
      <c r="W94" s="214">
        <v>1</v>
      </c>
      <c r="X94" s="214">
        <v>1</v>
      </c>
      <c r="Y94" s="214">
        <v>1</v>
      </c>
      <c r="Z94" s="214"/>
      <c r="AA94" s="216"/>
      <c r="AB94" s="212"/>
    </row>
    <row r="95" spans="1:28" ht="14.25" customHeight="1" x14ac:dyDescent="0.45">
      <c r="A95" s="45"/>
      <c r="B95" s="45"/>
      <c r="C95" s="45"/>
      <c r="D95" s="485"/>
      <c r="E95" s="36"/>
      <c r="F95" s="36"/>
      <c r="G95" s="36"/>
      <c r="H95" s="36"/>
      <c r="I95" s="38"/>
      <c r="J95" s="38"/>
      <c r="K95" s="69"/>
      <c r="L95" s="38"/>
      <c r="M95" s="38"/>
      <c r="N95" s="38"/>
      <c r="O95" s="38">
        <f>M94*J94</f>
        <v>537</v>
      </c>
      <c r="P95" s="38">
        <f>SUM(W95:AB95)</f>
        <v>0</v>
      </c>
      <c r="Q95" s="38"/>
      <c r="R95" s="38">
        <f>P95*J94</f>
        <v>0</v>
      </c>
      <c r="S95" s="38">
        <f>M94-P95</f>
        <v>3</v>
      </c>
      <c r="T95" s="38"/>
      <c r="U95" s="38">
        <f>S95*J94</f>
        <v>537</v>
      </c>
      <c r="V95" s="38"/>
      <c r="W95" s="41">
        <v>0</v>
      </c>
      <c r="X95" s="41">
        <v>0</v>
      </c>
      <c r="Y95" s="41">
        <v>0</v>
      </c>
      <c r="Z95" s="41"/>
      <c r="AA95" s="19"/>
      <c r="AB95" s="38"/>
    </row>
    <row r="96" spans="1:28" ht="14.25" customHeight="1" x14ac:dyDescent="0.45">
      <c r="A96" s="45"/>
      <c r="B96" s="45"/>
      <c r="C96" s="45"/>
      <c r="D96" s="36"/>
      <c r="E96" s="36"/>
      <c r="F96" s="36"/>
      <c r="G96" s="36"/>
      <c r="H96" s="36"/>
      <c r="I96" s="38"/>
      <c r="J96" s="38"/>
      <c r="K96" s="69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41"/>
      <c r="X96" s="41"/>
      <c r="Y96" s="41"/>
      <c r="Z96" s="41"/>
      <c r="AA96" s="19"/>
      <c r="AB96" s="38"/>
    </row>
    <row r="97" spans="1:28" ht="14.25" customHeight="1" x14ac:dyDescent="0.45">
      <c r="A97" s="209" t="s">
        <v>1276</v>
      </c>
      <c r="B97" s="209" t="s">
        <v>11</v>
      </c>
      <c r="C97" s="210">
        <v>45696</v>
      </c>
      <c r="D97" s="105" t="s">
        <v>1348</v>
      </c>
      <c r="E97" s="211" t="s">
        <v>205</v>
      </c>
      <c r="F97" s="211" t="s">
        <v>304</v>
      </c>
      <c r="G97" s="211" t="s">
        <v>166</v>
      </c>
      <c r="H97" s="211" t="s">
        <v>1349</v>
      </c>
      <c r="I97" s="212">
        <v>55</v>
      </c>
      <c r="J97" s="212">
        <v>165</v>
      </c>
      <c r="K97" s="227" t="s">
        <v>894</v>
      </c>
      <c r="L97" s="212"/>
      <c r="M97" s="212">
        <f>SUM(W97:AB97)</f>
        <v>4</v>
      </c>
      <c r="N97" s="212">
        <f>M97*I97</f>
        <v>220</v>
      </c>
      <c r="O97" s="212"/>
      <c r="P97" s="212"/>
      <c r="Q97" s="212">
        <f>P98*I97</f>
        <v>0</v>
      </c>
      <c r="R97" s="212"/>
      <c r="S97" s="212"/>
      <c r="T97" s="212">
        <f>S98*I97</f>
        <v>220</v>
      </c>
      <c r="U97" s="212"/>
      <c r="V97" s="212"/>
      <c r="W97" s="214">
        <v>1</v>
      </c>
      <c r="X97" s="214">
        <v>1</v>
      </c>
      <c r="Y97" s="214">
        <v>1</v>
      </c>
      <c r="Z97" s="214">
        <v>1</v>
      </c>
      <c r="AA97" s="216"/>
      <c r="AB97" s="212"/>
    </row>
    <row r="98" spans="1:28" ht="14.25" customHeight="1" x14ac:dyDescent="0.45">
      <c r="A98" s="45"/>
      <c r="B98" s="45"/>
      <c r="C98" s="45"/>
      <c r="D98" s="46"/>
      <c r="E98" s="36"/>
      <c r="F98" s="36"/>
      <c r="G98" s="36"/>
      <c r="H98" s="36"/>
      <c r="I98" s="38"/>
      <c r="J98" s="38"/>
      <c r="K98" s="69"/>
      <c r="L98" s="38"/>
      <c r="M98" s="38"/>
      <c r="N98" s="38"/>
      <c r="O98" s="38">
        <f>M97*J97</f>
        <v>660</v>
      </c>
      <c r="P98" s="38">
        <f>SUM(W98:AB98)</f>
        <v>0</v>
      </c>
      <c r="Q98" s="38"/>
      <c r="R98" s="38">
        <f>P98*J97</f>
        <v>0</v>
      </c>
      <c r="S98" s="38">
        <f>M97-P98</f>
        <v>4</v>
      </c>
      <c r="T98" s="38"/>
      <c r="U98" s="38">
        <f>S98*J97</f>
        <v>660</v>
      </c>
      <c r="V98" s="38"/>
      <c r="W98" s="41">
        <v>0</v>
      </c>
      <c r="X98" s="41">
        <v>0</v>
      </c>
      <c r="Y98" s="41">
        <v>0</v>
      </c>
      <c r="Z98" s="41">
        <v>0</v>
      </c>
      <c r="AA98" s="19"/>
      <c r="AB98" s="38"/>
    </row>
    <row r="99" spans="1:28" ht="14.25" customHeight="1" x14ac:dyDescent="0.45">
      <c r="A99" s="45"/>
      <c r="B99" s="45"/>
      <c r="C99" s="45"/>
      <c r="D99" s="36"/>
      <c r="E99" s="36"/>
      <c r="F99" s="36"/>
      <c r="G99" s="36"/>
      <c r="H99" s="36"/>
      <c r="I99" s="38"/>
      <c r="J99" s="38"/>
      <c r="K99" s="69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846"/>
      <c r="X99" s="41"/>
      <c r="Y99" s="41"/>
      <c r="Z99" s="41"/>
      <c r="AA99" s="19"/>
      <c r="AB99" s="38"/>
    </row>
    <row r="100" spans="1:28" ht="27.75" customHeight="1" x14ac:dyDescent="0.45">
      <c r="A100" s="209" t="s">
        <v>1276</v>
      </c>
      <c r="B100" s="209" t="s">
        <v>11</v>
      </c>
      <c r="C100" s="210">
        <v>45696</v>
      </c>
      <c r="D100" s="211" t="s">
        <v>1350</v>
      </c>
      <c r="E100" s="211" t="s">
        <v>157</v>
      </c>
      <c r="F100" s="211" t="s">
        <v>1351</v>
      </c>
      <c r="G100" s="211"/>
      <c r="H100" s="518" t="s">
        <v>3668</v>
      </c>
      <c r="I100" s="212">
        <v>44</v>
      </c>
      <c r="J100" s="212">
        <v>139</v>
      </c>
      <c r="K100" s="227" t="s">
        <v>894</v>
      </c>
      <c r="L100" s="212"/>
      <c r="M100" s="212">
        <f>SUM(W100:AB100)</f>
        <v>4</v>
      </c>
      <c r="N100" s="212">
        <f>M100*I100</f>
        <v>176</v>
      </c>
      <c r="O100" s="212"/>
      <c r="P100" s="212"/>
      <c r="Q100" s="212">
        <f>P101*I100</f>
        <v>0</v>
      </c>
      <c r="R100" s="212"/>
      <c r="S100" s="212"/>
      <c r="T100" s="212">
        <f>S101*I100</f>
        <v>176</v>
      </c>
      <c r="U100" s="212"/>
      <c r="V100" s="212"/>
      <c r="W100" s="214">
        <v>2</v>
      </c>
      <c r="X100" s="214">
        <v>2</v>
      </c>
      <c r="Y100" s="214"/>
      <c r="Z100" s="214"/>
      <c r="AA100" s="216"/>
      <c r="AB100" s="212"/>
    </row>
    <row r="101" spans="1:28" ht="14.25" customHeight="1" x14ac:dyDescent="0.45">
      <c r="A101" s="45"/>
      <c r="B101" s="45"/>
      <c r="C101" s="45"/>
      <c r="D101" s="485"/>
      <c r="E101" s="36"/>
      <c r="F101" s="36"/>
      <c r="G101" s="36"/>
      <c r="H101" s="36"/>
      <c r="I101" s="38"/>
      <c r="J101" s="38"/>
      <c r="K101" s="69"/>
      <c r="L101" s="38"/>
      <c r="M101" s="38"/>
      <c r="N101" s="38"/>
      <c r="O101" s="38">
        <f>M100*J100</f>
        <v>556</v>
      </c>
      <c r="P101" s="38">
        <f>SUM(W101:AB101)</f>
        <v>0</v>
      </c>
      <c r="Q101" s="38"/>
      <c r="R101" s="38">
        <f>P101*J100</f>
        <v>0</v>
      </c>
      <c r="S101" s="38">
        <f>M100-P101</f>
        <v>4</v>
      </c>
      <c r="T101" s="38"/>
      <c r="U101" s="38">
        <f>S101*J100</f>
        <v>556</v>
      </c>
      <c r="V101" s="38"/>
      <c r="W101" s="41">
        <v>0</v>
      </c>
      <c r="X101" s="41">
        <v>0</v>
      </c>
      <c r="Y101" s="41"/>
      <c r="Z101" s="41"/>
      <c r="AA101" s="19"/>
      <c r="AB101" s="38"/>
    </row>
    <row r="102" spans="1:28" ht="14.25" customHeight="1" x14ac:dyDescent="0.45">
      <c r="A102" s="45"/>
      <c r="B102" s="45"/>
      <c r="C102" s="45"/>
      <c r="D102" s="36"/>
      <c r="E102" s="36"/>
      <c r="F102" s="36"/>
      <c r="G102" s="36"/>
      <c r="H102" s="36"/>
      <c r="I102" s="38"/>
      <c r="J102" s="38"/>
      <c r="K102" s="69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41"/>
      <c r="X102" s="41"/>
      <c r="Y102" s="41"/>
      <c r="Z102" s="41"/>
      <c r="AA102" s="19"/>
      <c r="AB102" s="38"/>
    </row>
    <row r="103" spans="1:28" ht="29.65" customHeight="1" x14ac:dyDescent="0.45">
      <c r="A103" s="209" t="s">
        <v>1276</v>
      </c>
      <c r="B103" s="209" t="s">
        <v>11</v>
      </c>
      <c r="C103" s="210">
        <v>45696</v>
      </c>
      <c r="D103" s="211" t="s">
        <v>1353</v>
      </c>
      <c r="E103" s="211" t="s">
        <v>157</v>
      </c>
      <c r="F103" s="518" t="s">
        <v>3728</v>
      </c>
      <c r="G103" s="211"/>
      <c r="H103" s="211" t="s">
        <v>1352</v>
      </c>
      <c r="I103" s="212">
        <v>75</v>
      </c>
      <c r="J103" s="212">
        <v>199</v>
      </c>
      <c r="K103" s="227" t="s">
        <v>894</v>
      </c>
      <c r="L103" s="212"/>
      <c r="M103" s="212">
        <f>SUM(W103:AB103)</f>
        <v>3</v>
      </c>
      <c r="N103" s="212">
        <f>M103*I103</f>
        <v>225</v>
      </c>
      <c r="O103" s="212"/>
      <c r="P103" s="212"/>
      <c r="Q103" s="212">
        <f>P104*I103</f>
        <v>0</v>
      </c>
      <c r="R103" s="212"/>
      <c r="S103" s="212"/>
      <c r="T103" s="212">
        <f>S104*I103</f>
        <v>225</v>
      </c>
      <c r="U103" s="212"/>
      <c r="V103" s="212"/>
      <c r="W103" s="214">
        <v>1</v>
      </c>
      <c r="X103" s="214">
        <v>1</v>
      </c>
      <c r="Y103" s="214">
        <v>1</v>
      </c>
      <c r="Z103" s="214"/>
      <c r="AA103" s="216"/>
      <c r="AB103" s="212"/>
    </row>
    <row r="104" spans="1:28" ht="14.25" customHeight="1" x14ac:dyDescent="0.45">
      <c r="A104" s="45"/>
      <c r="B104" s="45"/>
      <c r="C104" s="45"/>
      <c r="D104" s="844"/>
      <c r="E104" s="36"/>
      <c r="F104" s="36"/>
      <c r="G104" s="36"/>
      <c r="H104" s="36"/>
      <c r="I104" s="38"/>
      <c r="J104" s="38"/>
      <c r="K104" s="69"/>
      <c r="L104" s="38"/>
      <c r="M104" s="38"/>
      <c r="N104" s="38"/>
      <c r="O104" s="38">
        <f>M103*J103</f>
        <v>597</v>
      </c>
      <c r="P104" s="657">
        <f>SUM(W104:AB104)</f>
        <v>0</v>
      </c>
      <c r="Q104" s="38"/>
      <c r="R104" s="38">
        <f>P104*J103</f>
        <v>0</v>
      </c>
      <c r="S104" s="38">
        <f>M103-P104</f>
        <v>3</v>
      </c>
      <c r="T104" s="38"/>
      <c r="U104" s="38">
        <f>S104*J103</f>
        <v>597</v>
      </c>
      <c r="V104" s="38"/>
      <c r="W104" s="41">
        <v>0</v>
      </c>
      <c r="X104" s="41">
        <v>0</v>
      </c>
      <c r="Y104" s="668">
        <v>0</v>
      </c>
      <c r="Z104" s="41"/>
      <c r="AA104" s="19"/>
      <c r="AB104" s="38"/>
    </row>
    <row r="105" spans="1:28" ht="14.25" customHeight="1" x14ac:dyDescent="0.45">
      <c r="A105" s="45"/>
      <c r="B105" s="45"/>
      <c r="C105" s="45"/>
      <c r="D105" s="36"/>
      <c r="E105" s="36"/>
      <c r="F105" s="36"/>
      <c r="G105" s="36"/>
      <c r="H105" s="36"/>
      <c r="I105" s="38"/>
      <c r="J105" s="38"/>
      <c r="K105" s="69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41"/>
      <c r="X105" s="41"/>
      <c r="Y105" s="846"/>
      <c r="Z105" s="41"/>
      <c r="AA105" s="19"/>
      <c r="AB105" s="38"/>
    </row>
    <row r="106" spans="1:28" ht="42.75" customHeight="1" x14ac:dyDescent="0.45">
      <c r="A106" s="209" t="s">
        <v>1276</v>
      </c>
      <c r="B106" s="209" t="s">
        <v>11</v>
      </c>
      <c r="C106" s="210">
        <v>45696</v>
      </c>
      <c r="D106" s="105" t="s">
        <v>1354</v>
      </c>
      <c r="E106" s="211" t="s">
        <v>1310</v>
      </c>
      <c r="F106" s="211" t="s">
        <v>1355</v>
      </c>
      <c r="G106" s="211" t="s">
        <v>1356</v>
      </c>
      <c r="H106" s="211"/>
      <c r="I106" s="212">
        <v>59</v>
      </c>
      <c r="J106" s="212">
        <v>169</v>
      </c>
      <c r="K106" s="227" t="s">
        <v>894</v>
      </c>
      <c r="L106" s="212"/>
      <c r="M106" s="212">
        <f>SUM(W106:AB106)</f>
        <v>4</v>
      </c>
      <c r="N106" s="212">
        <f>M106*I106</f>
        <v>236</v>
      </c>
      <c r="O106" s="212"/>
      <c r="P106" s="212"/>
      <c r="Q106" s="212">
        <f>P107*I106</f>
        <v>118</v>
      </c>
      <c r="R106" s="212"/>
      <c r="S106" s="212"/>
      <c r="T106" s="212">
        <f>S107*I106</f>
        <v>118</v>
      </c>
      <c r="U106" s="212"/>
      <c r="V106" s="212"/>
      <c r="W106" s="214"/>
      <c r="X106" s="214">
        <v>1</v>
      </c>
      <c r="Y106" s="214">
        <v>2</v>
      </c>
      <c r="Z106" s="214">
        <v>1</v>
      </c>
      <c r="AA106" s="216"/>
      <c r="AB106" s="212"/>
    </row>
    <row r="107" spans="1:28" ht="14.25" customHeight="1" x14ac:dyDescent="0.45">
      <c r="A107" s="45"/>
      <c r="B107" s="45"/>
      <c r="C107" s="45"/>
      <c r="D107" s="844"/>
      <c r="E107" s="36"/>
      <c r="F107" s="36"/>
      <c r="G107" s="36"/>
      <c r="H107" s="36"/>
      <c r="I107" s="38"/>
      <c r="J107" s="38"/>
      <c r="K107" s="69"/>
      <c r="L107" s="38"/>
      <c r="M107" s="38"/>
      <c r="N107" s="38"/>
      <c r="O107" s="38">
        <f>M106*J106</f>
        <v>676</v>
      </c>
      <c r="P107" s="657">
        <f>SUM(W107:AB107)</f>
        <v>2</v>
      </c>
      <c r="Q107" s="38"/>
      <c r="R107" s="38">
        <f>P107*J106</f>
        <v>338</v>
      </c>
      <c r="S107" s="38">
        <f>M106-P107</f>
        <v>2</v>
      </c>
      <c r="T107" s="38"/>
      <c r="U107" s="38">
        <f>S107*J106</f>
        <v>338</v>
      </c>
      <c r="V107" s="38"/>
      <c r="W107" s="41"/>
      <c r="X107" s="41">
        <v>0</v>
      </c>
      <c r="Y107" s="668">
        <v>1</v>
      </c>
      <c r="Z107" s="668">
        <v>1</v>
      </c>
      <c r="AA107" s="19"/>
      <c r="AB107" s="38"/>
    </row>
    <row r="108" spans="1:28" ht="14.25" customHeight="1" x14ac:dyDescent="0.45">
      <c r="A108" s="45"/>
      <c r="B108" s="45"/>
      <c r="C108" s="45"/>
      <c r="D108" s="36"/>
      <c r="E108" s="36"/>
      <c r="F108" s="36"/>
      <c r="G108" s="36"/>
      <c r="H108" s="36"/>
      <c r="I108" s="38"/>
      <c r="J108" s="38"/>
      <c r="K108" s="69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41"/>
      <c r="X108" s="41"/>
      <c r="Y108" s="41"/>
      <c r="Z108" s="41"/>
      <c r="AA108" s="19"/>
      <c r="AB108" s="38"/>
    </row>
    <row r="109" spans="1:28" ht="14.25" customHeight="1" x14ac:dyDescent="0.45">
      <c r="A109" s="209" t="s">
        <v>1276</v>
      </c>
      <c r="B109" s="209" t="s">
        <v>11</v>
      </c>
      <c r="C109" s="210">
        <v>45696</v>
      </c>
      <c r="D109" s="211" t="s">
        <v>1357</v>
      </c>
      <c r="E109" s="211" t="s">
        <v>164</v>
      </c>
      <c r="F109" s="211" t="s">
        <v>427</v>
      </c>
      <c r="G109" s="211" t="s">
        <v>1220</v>
      </c>
      <c r="H109" s="211" t="s">
        <v>1358</v>
      </c>
      <c r="I109" s="212">
        <v>69</v>
      </c>
      <c r="J109" s="212">
        <v>199</v>
      </c>
      <c r="K109" s="227" t="s">
        <v>894</v>
      </c>
      <c r="L109" s="212"/>
      <c r="M109" s="212">
        <f>SUM(W109:AB109)</f>
        <v>3</v>
      </c>
      <c r="N109" s="212">
        <f>M109*I109</f>
        <v>207</v>
      </c>
      <c r="O109" s="212"/>
      <c r="P109" s="212"/>
      <c r="Q109" s="212">
        <f>P110*I109</f>
        <v>0</v>
      </c>
      <c r="R109" s="212"/>
      <c r="S109" s="212"/>
      <c r="T109" s="212">
        <f>S110*I109</f>
        <v>207</v>
      </c>
      <c r="U109" s="212"/>
      <c r="V109" s="212"/>
      <c r="W109" s="214">
        <v>1</v>
      </c>
      <c r="X109" s="214">
        <v>2</v>
      </c>
      <c r="Y109" s="214"/>
      <c r="Z109" s="214"/>
      <c r="AA109" s="216"/>
      <c r="AB109" s="212"/>
    </row>
    <row r="110" spans="1:28" ht="14.25" customHeight="1" x14ac:dyDescent="0.45">
      <c r="A110" s="45"/>
      <c r="B110" s="45"/>
      <c r="C110" s="45"/>
      <c r="D110" s="485"/>
      <c r="E110" s="36"/>
      <c r="F110" s="36"/>
      <c r="G110" s="36"/>
      <c r="H110" s="36"/>
      <c r="I110" s="38"/>
      <c r="J110" s="38"/>
      <c r="K110" s="69"/>
      <c r="L110" s="38"/>
      <c r="M110" s="38"/>
      <c r="N110" s="38"/>
      <c r="O110" s="38">
        <f>M109*J109</f>
        <v>597</v>
      </c>
      <c r="P110" s="38">
        <f>SUM(W110:AB110)</f>
        <v>0</v>
      </c>
      <c r="Q110" s="38"/>
      <c r="R110" s="38">
        <f>P110*J109</f>
        <v>0</v>
      </c>
      <c r="S110" s="38">
        <f>M109-P110</f>
        <v>3</v>
      </c>
      <c r="T110" s="38"/>
      <c r="U110" s="38">
        <f>S110*J109</f>
        <v>597</v>
      </c>
      <c r="V110" s="38"/>
      <c r="W110" s="41">
        <v>0</v>
      </c>
      <c r="X110" s="41">
        <v>0</v>
      </c>
      <c r="Y110" s="41"/>
      <c r="Z110" s="41"/>
      <c r="AA110" s="19"/>
      <c r="AB110" s="38"/>
    </row>
    <row r="111" spans="1:28" ht="14.25" customHeight="1" x14ac:dyDescent="0.45">
      <c r="A111" s="45"/>
      <c r="B111" s="45"/>
      <c r="C111" s="45"/>
      <c r="D111" s="36"/>
      <c r="E111" s="36"/>
      <c r="F111" s="36"/>
      <c r="G111" s="36"/>
      <c r="H111" s="36"/>
      <c r="I111" s="38"/>
      <c r="J111" s="38"/>
      <c r="K111" s="69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41"/>
      <c r="X111" s="41"/>
      <c r="Y111" s="41"/>
      <c r="Z111" s="41"/>
      <c r="AA111" s="19"/>
      <c r="AB111" s="38"/>
    </row>
    <row r="112" spans="1:28" ht="14.25" customHeight="1" x14ac:dyDescent="0.45">
      <c r="A112" s="45"/>
      <c r="B112" s="45"/>
      <c r="C112" s="45"/>
      <c r="D112" s="36"/>
      <c r="E112" s="36"/>
      <c r="F112" s="36"/>
      <c r="G112" s="36"/>
      <c r="H112" s="36"/>
      <c r="I112" s="38"/>
      <c r="J112" s="38"/>
      <c r="K112" s="69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41"/>
      <c r="X112" s="41"/>
      <c r="Y112" s="41"/>
      <c r="Z112" s="41"/>
      <c r="AA112" s="19"/>
      <c r="AB112" s="38"/>
    </row>
    <row r="113" spans="1:28" ht="14.25" customHeight="1" x14ac:dyDescent="0.45">
      <c r="A113" s="45" t="s">
        <v>1276</v>
      </c>
      <c r="B113" s="45"/>
      <c r="C113" s="228"/>
      <c r="D113" s="36"/>
      <c r="E113" s="36"/>
      <c r="F113" s="36"/>
      <c r="G113" s="36"/>
      <c r="H113" s="36"/>
      <c r="I113" s="38"/>
      <c r="J113" s="38"/>
      <c r="K113" s="162" t="s">
        <v>894</v>
      </c>
      <c r="L113" s="38"/>
      <c r="M113" s="38">
        <f>SUM(W113:AB113)</f>
        <v>0</v>
      </c>
      <c r="N113" s="38">
        <f>M113*I113</f>
        <v>0</v>
      </c>
      <c r="O113" s="38"/>
      <c r="P113" s="38"/>
      <c r="Q113" s="38">
        <f>P114*I113</f>
        <v>0</v>
      </c>
      <c r="R113" s="38"/>
      <c r="S113" s="38"/>
      <c r="T113" s="38">
        <f>S114*I113</f>
        <v>0</v>
      </c>
      <c r="U113" s="38"/>
      <c r="V113" s="38"/>
      <c r="W113" s="41"/>
      <c r="X113" s="41"/>
      <c r="Y113" s="41"/>
      <c r="Z113" s="41"/>
      <c r="AA113" s="19"/>
      <c r="AB113" s="38"/>
    </row>
    <row r="114" spans="1:28" ht="14.25" customHeight="1" x14ac:dyDescent="0.45">
      <c r="A114" s="45"/>
      <c r="B114" s="45"/>
      <c r="C114" s="45"/>
      <c r="D114" s="36"/>
      <c r="E114" s="36"/>
      <c r="F114" s="36"/>
      <c r="G114" s="36"/>
      <c r="H114" s="36"/>
      <c r="I114" s="38"/>
      <c r="J114" s="38"/>
      <c r="K114" s="69"/>
      <c r="L114" s="38"/>
      <c r="M114" s="38"/>
      <c r="N114" s="38"/>
      <c r="O114" s="38">
        <f>M113*J113</f>
        <v>0</v>
      </c>
      <c r="P114" s="38">
        <f>SUM(W114:AB114)</f>
        <v>0</v>
      </c>
      <c r="Q114" s="38"/>
      <c r="R114" s="38">
        <f>P114*J113</f>
        <v>0</v>
      </c>
      <c r="S114" s="38">
        <f>M113-P114</f>
        <v>0</v>
      </c>
      <c r="T114" s="38"/>
      <c r="U114" s="38">
        <f>S114*J113</f>
        <v>0</v>
      </c>
      <c r="V114" s="38"/>
      <c r="W114" s="41"/>
      <c r="X114" s="41"/>
      <c r="Y114" s="41"/>
      <c r="Z114" s="41"/>
      <c r="AA114" s="19"/>
      <c r="AB114" s="38"/>
    </row>
    <row r="115" spans="1:28" ht="14.25" customHeight="1" x14ac:dyDescent="0.45">
      <c r="A115" s="45"/>
      <c r="B115" s="45"/>
      <c r="C115" s="45"/>
      <c r="D115" s="36"/>
      <c r="E115" s="36"/>
      <c r="F115" s="36"/>
      <c r="G115" s="36"/>
      <c r="H115" s="36"/>
      <c r="I115" s="38"/>
      <c r="J115" s="38"/>
      <c r="K115" s="69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41"/>
      <c r="X115" s="41"/>
      <c r="Y115" s="41"/>
      <c r="Z115" s="41"/>
      <c r="AA115" s="19"/>
      <c r="AB115" s="38"/>
    </row>
    <row r="116" spans="1:28" ht="14.25" customHeight="1" x14ac:dyDescent="0.45">
      <c r="A116" s="19"/>
      <c r="B116" s="19"/>
      <c r="C116" s="19"/>
      <c r="D116" s="19"/>
      <c r="E116" s="19"/>
      <c r="F116" s="19"/>
      <c r="G116" s="19"/>
      <c r="H116" s="19"/>
      <c r="I116" s="38"/>
      <c r="J116" s="38"/>
      <c r="K116" s="69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41"/>
      <c r="X116" s="41"/>
      <c r="Y116" s="41"/>
      <c r="Z116" s="19"/>
      <c r="AA116" s="19"/>
      <c r="AB116" s="38"/>
    </row>
    <row r="117" spans="1:28" ht="14.25" customHeight="1" x14ac:dyDescent="0.45">
      <c r="A117" s="19"/>
      <c r="B117" s="19"/>
      <c r="C117" s="19"/>
      <c r="D117" s="19"/>
      <c r="E117" s="19"/>
      <c r="F117" s="19"/>
      <c r="G117" s="19"/>
      <c r="H117" s="19"/>
      <c r="I117" s="93"/>
      <c r="J117" s="93"/>
      <c r="K117" s="93"/>
      <c r="L117" s="93"/>
      <c r="M117" s="93">
        <f t="shared" ref="M117:V117" si="2">SUM(M46:M116)</f>
        <v>85</v>
      </c>
      <c r="N117" s="93">
        <f t="shared" si="2"/>
        <v>5183</v>
      </c>
      <c r="O117" s="93">
        <f t="shared" si="2"/>
        <v>15485</v>
      </c>
      <c r="P117" s="710">
        <f t="shared" si="2"/>
        <v>10</v>
      </c>
      <c r="Q117" s="710">
        <f t="shared" si="2"/>
        <v>534</v>
      </c>
      <c r="R117" s="93">
        <f t="shared" si="2"/>
        <v>1566</v>
      </c>
      <c r="S117" s="93">
        <f t="shared" si="2"/>
        <v>75</v>
      </c>
      <c r="T117" s="93">
        <f t="shared" si="2"/>
        <v>4649</v>
      </c>
      <c r="U117" s="93">
        <f t="shared" si="2"/>
        <v>13919</v>
      </c>
      <c r="V117" s="93">
        <f t="shared" si="2"/>
        <v>0</v>
      </c>
      <c r="W117" s="93"/>
      <c r="X117" s="93"/>
      <c r="Y117" s="93"/>
      <c r="Z117" s="19"/>
      <c r="AA117" s="19"/>
      <c r="AB117" s="38"/>
    </row>
    <row r="118" spans="1:28" ht="14.25" customHeight="1" x14ac:dyDescent="0.45">
      <c r="I118" s="9"/>
      <c r="J118" s="9"/>
      <c r="K118" s="9"/>
      <c r="L118" s="9"/>
      <c r="M118" s="9"/>
      <c r="N118" s="169">
        <f t="shared" ref="N118:O118" si="3">Q117+T117</f>
        <v>5183</v>
      </c>
      <c r="O118" s="169">
        <f t="shared" si="3"/>
        <v>15485</v>
      </c>
      <c r="P118" s="2"/>
      <c r="Q118" s="2"/>
      <c r="R118" s="2"/>
      <c r="S118" s="2"/>
      <c r="T118" s="2"/>
      <c r="U118" s="2"/>
      <c r="V118" s="2"/>
      <c r="W118" s="9"/>
      <c r="X118" s="9"/>
      <c r="Y118" s="9"/>
    </row>
    <row r="119" spans="1:28" ht="14.25" customHeight="1" x14ac:dyDescent="0.45">
      <c r="I119" s="9">
        <f>O118/2.7</f>
        <v>5735.1851851851852</v>
      </c>
      <c r="J119" s="9"/>
      <c r="K119" s="9"/>
      <c r="L119" s="38" t="s">
        <v>324</v>
      </c>
      <c r="M119" s="9"/>
      <c r="N119" s="98">
        <f>N117/M117</f>
        <v>60.976470588235294</v>
      </c>
      <c r="O119" s="9"/>
      <c r="P119" s="9"/>
      <c r="Q119" s="97">
        <f>Q117/N117</f>
        <v>0.10302913370634767</v>
      </c>
      <c r="R119" s="9"/>
      <c r="S119" s="9"/>
      <c r="T119" s="97">
        <f>T117/N117</f>
        <v>0.8969708662936523</v>
      </c>
      <c r="U119" s="9"/>
      <c r="V119" s="9"/>
      <c r="W119" s="9"/>
      <c r="X119" s="9"/>
      <c r="Y119" s="9"/>
    </row>
    <row r="120" spans="1:28" ht="14.25" customHeight="1" x14ac:dyDescent="0.45">
      <c r="I120" s="9"/>
      <c r="J120" s="9"/>
      <c r="K120" s="9"/>
      <c r="L120" s="38" t="s">
        <v>325</v>
      </c>
      <c r="M120" s="9"/>
      <c r="N120" s="9"/>
      <c r="O120" s="9"/>
      <c r="P120" s="9"/>
      <c r="Q120" s="9"/>
      <c r="R120" s="9"/>
      <c r="S120" s="9"/>
      <c r="T120" s="9"/>
      <c r="U120" s="98">
        <f>U117/T117</f>
        <v>2.9939771993977198</v>
      </c>
      <c r="V120" s="9"/>
      <c r="W120" s="9"/>
      <c r="X120" s="9"/>
      <c r="Y120" s="9"/>
    </row>
    <row r="121" spans="1:28" ht="14.25" customHeight="1" x14ac:dyDescent="0.45"/>
    <row r="122" spans="1:28" ht="14.25" customHeight="1" x14ac:dyDescent="0.45"/>
    <row r="123" spans="1:28" ht="14.25" customHeight="1" x14ac:dyDescent="0.45"/>
    <row r="124" spans="1:28" ht="43.15" customHeight="1" x14ac:dyDescent="0.45">
      <c r="A124" s="32" t="s">
        <v>117</v>
      </c>
      <c r="B124" s="32" t="s">
        <v>118</v>
      </c>
      <c r="C124" s="32" t="s">
        <v>1073</v>
      </c>
      <c r="D124" s="32" t="s">
        <v>120</v>
      </c>
      <c r="E124" s="32" t="s">
        <v>121</v>
      </c>
      <c r="F124" s="32" t="s">
        <v>122</v>
      </c>
      <c r="G124" s="32" t="s">
        <v>123</v>
      </c>
      <c r="H124" s="32" t="s">
        <v>124</v>
      </c>
      <c r="I124" s="32" t="s">
        <v>125</v>
      </c>
      <c r="J124" s="32" t="s">
        <v>126</v>
      </c>
      <c r="K124" s="162" t="s">
        <v>706</v>
      </c>
      <c r="L124" s="32" t="s">
        <v>127</v>
      </c>
      <c r="M124" s="33" t="s">
        <v>128</v>
      </c>
      <c r="N124" s="33" t="s">
        <v>129</v>
      </c>
      <c r="O124" s="33" t="s">
        <v>933</v>
      </c>
      <c r="P124" s="33" t="s">
        <v>131</v>
      </c>
      <c r="Q124" s="830" t="s">
        <v>132</v>
      </c>
      <c r="R124" s="828"/>
      <c r="S124" s="33" t="s">
        <v>133</v>
      </c>
      <c r="T124" s="830" t="s">
        <v>134</v>
      </c>
      <c r="U124" s="827"/>
      <c r="V124" s="828"/>
      <c r="W124" s="32" t="s">
        <v>593</v>
      </c>
      <c r="X124" s="32" t="s">
        <v>594</v>
      </c>
      <c r="Y124" s="32" t="s">
        <v>595</v>
      </c>
      <c r="Z124" s="32" t="s">
        <v>596</v>
      </c>
      <c r="AA124" s="32" t="s">
        <v>934</v>
      </c>
      <c r="AB124" s="32" t="s">
        <v>140</v>
      </c>
    </row>
    <row r="125" spans="1:28" ht="14.25" customHeight="1" x14ac:dyDescent="0.45">
      <c r="A125" s="219" t="s">
        <v>1276</v>
      </c>
      <c r="B125" s="219" t="s">
        <v>675</v>
      </c>
      <c r="C125" s="220">
        <v>45860</v>
      </c>
      <c r="D125" s="567" t="s">
        <v>1359</v>
      </c>
      <c r="E125" s="221" t="s">
        <v>157</v>
      </c>
      <c r="F125" s="221" t="s">
        <v>3633</v>
      </c>
      <c r="G125" s="221" t="s">
        <v>1360</v>
      </c>
      <c r="H125" s="221" t="s">
        <v>1361</v>
      </c>
      <c r="I125" s="222">
        <v>83</v>
      </c>
      <c r="J125" s="222">
        <v>269</v>
      </c>
      <c r="K125" s="229" t="s">
        <v>894</v>
      </c>
      <c r="L125" s="222"/>
      <c r="M125" s="222">
        <f>SUM(W125:AB125)</f>
        <v>4</v>
      </c>
      <c r="N125" s="222">
        <f>M125*I125</f>
        <v>332</v>
      </c>
      <c r="O125" s="222"/>
      <c r="P125" s="222"/>
      <c r="Q125" s="222">
        <f>P126*I125</f>
        <v>0</v>
      </c>
      <c r="R125" s="222"/>
      <c r="S125" s="222"/>
      <c r="T125" s="222">
        <f>S126*I125</f>
        <v>332</v>
      </c>
      <c r="U125" s="222"/>
      <c r="V125" s="222"/>
      <c r="W125" s="224">
        <v>1</v>
      </c>
      <c r="X125" s="224">
        <v>1</v>
      </c>
      <c r="Y125" s="224">
        <v>1</v>
      </c>
      <c r="Z125" s="224">
        <v>1</v>
      </c>
      <c r="AA125" s="224"/>
      <c r="AB125" s="222"/>
    </row>
    <row r="126" spans="1:28" ht="14.25" customHeight="1" x14ac:dyDescent="0.45">
      <c r="A126" s="45"/>
      <c r="B126" s="45"/>
      <c r="C126" s="45"/>
      <c r="D126" s="46"/>
      <c r="E126" s="36"/>
      <c r="F126" s="36"/>
      <c r="G126" s="36"/>
      <c r="H126" s="36"/>
      <c r="I126" s="38"/>
      <c r="J126" s="38"/>
      <c r="K126" s="69"/>
      <c r="L126" s="38"/>
      <c r="M126" s="38"/>
      <c r="N126" s="38"/>
      <c r="O126" s="38">
        <f>M125*J125</f>
        <v>1076</v>
      </c>
      <c r="P126" s="555">
        <f>SUM(W126:AB126)</f>
        <v>0</v>
      </c>
      <c r="Q126" s="38"/>
      <c r="R126" s="38">
        <f>P126*J125</f>
        <v>0</v>
      </c>
      <c r="S126" s="38">
        <f>M125-P126</f>
        <v>4</v>
      </c>
      <c r="T126" s="38"/>
      <c r="U126" s="38">
        <f>S126*J125</f>
        <v>1076</v>
      </c>
      <c r="V126" s="38"/>
      <c r="W126" s="41">
        <v>0</v>
      </c>
      <c r="X126" s="41">
        <v>0</v>
      </c>
      <c r="Y126" s="41">
        <v>0</v>
      </c>
      <c r="Z126" s="41">
        <v>0</v>
      </c>
      <c r="AA126" s="41"/>
      <c r="AB126" s="38"/>
    </row>
    <row r="127" spans="1:28" ht="14.25" customHeight="1" x14ac:dyDescent="0.45">
      <c r="A127" s="45"/>
      <c r="B127" s="45"/>
      <c r="C127" s="45"/>
      <c r="D127" s="36"/>
      <c r="E127" s="36"/>
      <c r="F127" s="36"/>
      <c r="G127" s="36"/>
      <c r="H127" s="36"/>
      <c r="I127" s="38"/>
      <c r="J127" s="38"/>
      <c r="K127" s="69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41"/>
      <c r="X127" s="41"/>
      <c r="Y127" s="41"/>
      <c r="Z127" s="41"/>
      <c r="AA127" s="41"/>
      <c r="AB127" s="38"/>
    </row>
    <row r="128" spans="1:28" ht="27" customHeight="1" x14ac:dyDescent="0.45">
      <c r="A128" s="219" t="s">
        <v>1276</v>
      </c>
      <c r="B128" s="219" t="s">
        <v>675</v>
      </c>
      <c r="C128" s="220">
        <v>45860</v>
      </c>
      <c r="D128" s="567" t="s">
        <v>1362</v>
      </c>
      <c r="E128" s="221" t="s">
        <v>157</v>
      </c>
      <c r="F128" s="221" t="s">
        <v>3636</v>
      </c>
      <c r="G128" s="221" t="s">
        <v>1360</v>
      </c>
      <c r="H128" s="221" t="s">
        <v>162</v>
      </c>
      <c r="I128" s="222">
        <v>79</v>
      </c>
      <c r="J128" s="222">
        <v>269</v>
      </c>
      <c r="K128" s="229" t="s">
        <v>894</v>
      </c>
      <c r="L128" s="222"/>
      <c r="M128" s="222">
        <f>SUM(W128:AB128)</f>
        <v>3</v>
      </c>
      <c r="N128" s="222">
        <f>M128*I128</f>
        <v>237</v>
      </c>
      <c r="O128" s="222"/>
      <c r="P128" s="222"/>
      <c r="Q128" s="222">
        <f>P129*I128</f>
        <v>0</v>
      </c>
      <c r="R128" s="222"/>
      <c r="S128" s="222"/>
      <c r="T128" s="222">
        <f>S129*I128</f>
        <v>237</v>
      </c>
      <c r="U128" s="222"/>
      <c r="V128" s="222"/>
      <c r="W128" s="224">
        <v>1</v>
      </c>
      <c r="X128" s="224">
        <v>1</v>
      </c>
      <c r="Y128" s="224">
        <v>1</v>
      </c>
      <c r="Z128" s="224"/>
      <c r="AA128" s="224"/>
      <c r="AB128" s="222"/>
    </row>
    <row r="129" spans="1:28" ht="14.25" customHeight="1" x14ac:dyDescent="0.45">
      <c r="A129" s="45"/>
      <c r="B129" s="45"/>
      <c r="C129" s="45"/>
      <c r="D129" s="46"/>
      <c r="E129" s="36"/>
      <c r="F129" s="36"/>
      <c r="G129" s="36"/>
      <c r="H129" s="36"/>
      <c r="I129" s="38"/>
      <c r="J129" s="38"/>
      <c r="K129" s="69"/>
      <c r="L129" s="38"/>
      <c r="M129" s="38"/>
      <c r="N129" s="38"/>
      <c r="O129" s="38">
        <f>M128*J128</f>
        <v>807</v>
      </c>
      <c r="P129" s="555">
        <f>SUM(W129:AB129)</f>
        <v>0</v>
      </c>
      <c r="Q129" s="38"/>
      <c r="R129" s="38">
        <f>P129*J128</f>
        <v>0</v>
      </c>
      <c r="S129" s="38">
        <f>M128-P129</f>
        <v>3</v>
      </c>
      <c r="T129" s="38"/>
      <c r="U129" s="38">
        <f>S129*J128</f>
        <v>807</v>
      </c>
      <c r="V129" s="38"/>
      <c r="W129" s="41">
        <v>0</v>
      </c>
      <c r="X129" s="41">
        <v>0</v>
      </c>
      <c r="Y129" s="41">
        <v>0</v>
      </c>
      <c r="Z129" s="41"/>
      <c r="AA129" s="41"/>
      <c r="AB129" s="38"/>
    </row>
    <row r="130" spans="1:28" ht="14.25" customHeight="1" x14ac:dyDescent="0.45">
      <c r="A130" s="45"/>
      <c r="B130" s="45"/>
      <c r="C130" s="45"/>
      <c r="D130" s="36"/>
      <c r="E130" s="36"/>
      <c r="F130" s="36"/>
      <c r="G130" s="36"/>
      <c r="H130" s="36"/>
      <c r="I130" s="38"/>
      <c r="J130" s="38"/>
      <c r="K130" s="69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45"/>
      <c r="X130" s="41"/>
      <c r="Y130" s="41"/>
      <c r="Z130" s="41"/>
      <c r="AA130" s="41"/>
      <c r="AB130" s="38"/>
    </row>
    <row r="131" spans="1:28" ht="27.4" customHeight="1" x14ac:dyDescent="0.45">
      <c r="A131" s="219" t="s">
        <v>1276</v>
      </c>
      <c r="B131" s="219" t="s">
        <v>675</v>
      </c>
      <c r="C131" s="220">
        <v>45860</v>
      </c>
      <c r="D131" s="567" t="s">
        <v>1363</v>
      </c>
      <c r="E131" s="221" t="s">
        <v>157</v>
      </c>
      <c r="F131" s="221" t="s">
        <v>3749</v>
      </c>
      <c r="G131" s="221" t="s">
        <v>3634</v>
      </c>
      <c r="H131" s="221" t="s">
        <v>3635</v>
      </c>
      <c r="I131" s="222">
        <v>77</v>
      </c>
      <c r="J131" s="222">
        <v>249</v>
      </c>
      <c r="K131" s="229" t="s">
        <v>894</v>
      </c>
      <c r="L131" s="222"/>
      <c r="M131" s="222">
        <f>SUM(W131:AB131)</f>
        <v>4</v>
      </c>
      <c r="N131" s="222">
        <f>M131*I131</f>
        <v>308</v>
      </c>
      <c r="O131" s="222"/>
      <c r="P131" s="222"/>
      <c r="Q131" s="222">
        <f>P132*I131</f>
        <v>77</v>
      </c>
      <c r="R131" s="222"/>
      <c r="S131" s="222"/>
      <c r="T131" s="222">
        <f>S132*I131</f>
        <v>231</v>
      </c>
      <c r="U131" s="222"/>
      <c r="V131" s="222"/>
      <c r="W131" s="224">
        <v>2</v>
      </c>
      <c r="X131" s="224">
        <v>2</v>
      </c>
      <c r="Y131" s="224"/>
      <c r="Z131" s="224"/>
      <c r="AA131" s="224"/>
      <c r="AB131" s="222"/>
    </row>
    <row r="132" spans="1:28" ht="14.25" customHeight="1" x14ac:dyDescent="0.45">
      <c r="A132" s="45"/>
      <c r="B132" s="45"/>
      <c r="C132" s="45"/>
      <c r="D132" s="844"/>
      <c r="E132" s="36"/>
      <c r="F132" s="36"/>
      <c r="G132" s="36"/>
      <c r="H132" s="36"/>
      <c r="I132" s="38"/>
      <c r="J132" s="38"/>
      <c r="K132" s="69"/>
      <c r="L132" s="38"/>
      <c r="M132" s="38"/>
      <c r="N132" s="38"/>
      <c r="O132" s="38">
        <f>M131*J131</f>
        <v>996</v>
      </c>
      <c r="P132" s="657">
        <f>SUM(W132:AB132)</f>
        <v>1</v>
      </c>
      <c r="Q132" s="38"/>
      <c r="R132" s="38">
        <f>P132*J131</f>
        <v>249</v>
      </c>
      <c r="S132" s="38">
        <f>M131-P132</f>
        <v>3</v>
      </c>
      <c r="T132" s="38"/>
      <c r="U132" s="38">
        <f>S132*J131</f>
        <v>747</v>
      </c>
      <c r="V132" s="38"/>
      <c r="W132" s="668">
        <v>1</v>
      </c>
      <c r="X132" s="41">
        <v>0</v>
      </c>
      <c r="Y132" s="41"/>
      <c r="Z132" s="41"/>
      <c r="AA132" s="41"/>
      <c r="AB132" s="38"/>
    </row>
    <row r="133" spans="1:28" ht="14.25" customHeight="1" x14ac:dyDescent="0.45">
      <c r="A133" s="45"/>
      <c r="B133" s="45"/>
      <c r="C133" s="45"/>
      <c r="D133" s="36"/>
      <c r="E133" s="36"/>
      <c r="F133" s="36"/>
      <c r="G133" s="36"/>
      <c r="H133" s="36"/>
      <c r="I133" s="38"/>
      <c r="J133" s="38"/>
      <c r="K133" s="69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41"/>
      <c r="X133" s="846"/>
      <c r="Y133" s="41"/>
      <c r="Z133" s="41"/>
      <c r="AA133" s="41"/>
      <c r="AB133" s="38"/>
    </row>
    <row r="134" spans="1:28" ht="28.5" customHeight="1" x14ac:dyDescent="0.45">
      <c r="A134" s="219" t="s">
        <v>1276</v>
      </c>
      <c r="B134" s="219" t="s">
        <v>675</v>
      </c>
      <c r="C134" s="220">
        <v>45860</v>
      </c>
      <c r="D134" s="567" t="s">
        <v>1365</v>
      </c>
      <c r="E134" s="221" t="s">
        <v>157</v>
      </c>
      <c r="F134" s="221" t="s">
        <v>3630</v>
      </c>
      <c r="G134" s="221" t="s">
        <v>3631</v>
      </c>
      <c r="H134" s="221" t="s">
        <v>3788</v>
      </c>
      <c r="I134" s="222">
        <v>79</v>
      </c>
      <c r="J134" s="222">
        <v>219</v>
      </c>
      <c r="K134" s="229" t="s">
        <v>894</v>
      </c>
      <c r="L134" s="222"/>
      <c r="M134" s="222">
        <f>SUM(W134:AB134)</f>
        <v>4</v>
      </c>
      <c r="N134" s="222">
        <f>M134*I134</f>
        <v>316</v>
      </c>
      <c r="O134" s="222"/>
      <c r="P134" s="222"/>
      <c r="Q134" s="222">
        <f>P135*I134</f>
        <v>0</v>
      </c>
      <c r="R134" s="222"/>
      <c r="S134" s="222"/>
      <c r="T134" s="222">
        <f>S135*I134</f>
        <v>316</v>
      </c>
      <c r="U134" s="222"/>
      <c r="V134" s="222"/>
      <c r="W134" s="224">
        <v>2</v>
      </c>
      <c r="X134" s="224">
        <v>2</v>
      </c>
      <c r="Y134" s="224"/>
      <c r="Z134" s="224"/>
      <c r="AA134" s="224"/>
      <c r="AB134" s="222"/>
    </row>
    <row r="135" spans="1:28" ht="14.25" customHeight="1" x14ac:dyDescent="0.45">
      <c r="A135" s="45"/>
      <c r="B135" s="45"/>
      <c r="C135" s="45"/>
      <c r="D135" s="36"/>
      <c r="E135" s="36"/>
      <c r="F135" s="36"/>
      <c r="G135" s="36"/>
      <c r="H135" s="36"/>
      <c r="I135" s="38"/>
      <c r="J135" s="38"/>
      <c r="K135" s="69"/>
      <c r="L135" s="38"/>
      <c r="M135" s="38"/>
      <c r="N135" s="38"/>
      <c r="O135" s="38">
        <f>M134*J134</f>
        <v>876</v>
      </c>
      <c r="P135" s="555">
        <f>SUM(W135:AB135)</f>
        <v>0</v>
      </c>
      <c r="Q135" s="38"/>
      <c r="R135" s="38">
        <f>P135*J134</f>
        <v>0</v>
      </c>
      <c r="S135" s="38">
        <f>M134-P135</f>
        <v>4</v>
      </c>
      <c r="T135" s="38"/>
      <c r="U135" s="38">
        <f>S135*J134</f>
        <v>876</v>
      </c>
      <c r="V135" s="38"/>
      <c r="W135" s="545">
        <v>0</v>
      </c>
      <c r="X135" s="41">
        <v>0</v>
      </c>
      <c r="Y135" s="41"/>
      <c r="Z135" s="41"/>
      <c r="AA135" s="19"/>
      <c r="AB135" s="38"/>
    </row>
    <row r="136" spans="1:28" ht="14.25" customHeight="1" x14ac:dyDescent="0.45">
      <c r="A136" s="45"/>
      <c r="B136" s="45"/>
      <c r="C136" s="45"/>
      <c r="D136" s="36"/>
      <c r="E136" s="36"/>
      <c r="F136" s="36"/>
      <c r="G136" s="36"/>
      <c r="H136" s="36"/>
      <c r="I136" s="38"/>
      <c r="J136" s="38"/>
      <c r="K136" s="69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846"/>
      <c r="X136" s="41"/>
      <c r="Y136" s="41"/>
      <c r="Z136" s="41"/>
      <c r="AA136" s="19"/>
      <c r="AB136" s="38"/>
    </row>
    <row r="137" spans="1:28" ht="27.75" customHeight="1" x14ac:dyDescent="0.45">
      <c r="A137" s="219" t="s">
        <v>1276</v>
      </c>
      <c r="B137" s="219" t="s">
        <v>675</v>
      </c>
      <c r="C137" s="220">
        <v>45867</v>
      </c>
      <c r="D137" s="567" t="s">
        <v>1367</v>
      </c>
      <c r="E137" s="491" t="s">
        <v>157</v>
      </c>
      <c r="F137" s="491" t="s">
        <v>3663</v>
      </c>
      <c r="G137" s="221" t="s">
        <v>1368</v>
      </c>
      <c r="H137" s="221" t="s">
        <v>235</v>
      </c>
      <c r="I137" s="222">
        <v>63</v>
      </c>
      <c r="J137" s="222">
        <v>239</v>
      </c>
      <c r="K137" s="229" t="s">
        <v>894</v>
      </c>
      <c r="L137" s="222"/>
      <c r="M137" s="222">
        <f>SUM(W137:AB137)</f>
        <v>4</v>
      </c>
      <c r="N137" s="222">
        <f>M137*I137</f>
        <v>252</v>
      </c>
      <c r="O137" s="222"/>
      <c r="P137" s="222"/>
      <c r="Q137" s="222">
        <f>P138*I137</f>
        <v>0</v>
      </c>
      <c r="R137" s="222"/>
      <c r="S137" s="222"/>
      <c r="T137" s="222">
        <f>S138*I137</f>
        <v>252</v>
      </c>
      <c r="U137" s="222"/>
      <c r="V137" s="222"/>
      <c r="W137" s="224">
        <v>2</v>
      </c>
      <c r="X137" s="224">
        <v>2</v>
      </c>
      <c r="Y137" s="224"/>
      <c r="Z137" s="224"/>
      <c r="AA137" s="224"/>
      <c r="AB137" s="222"/>
    </row>
    <row r="138" spans="1:28" ht="14.25" customHeight="1" x14ac:dyDescent="0.45">
      <c r="A138" s="45"/>
      <c r="B138" s="45"/>
      <c r="C138" s="45"/>
      <c r="D138" s="844"/>
      <c r="E138" s="36"/>
      <c r="F138" s="36"/>
      <c r="G138" s="36"/>
      <c r="H138" s="36"/>
      <c r="I138" s="38"/>
      <c r="J138" s="38"/>
      <c r="K138" s="69"/>
      <c r="L138" s="38"/>
      <c r="M138" s="38"/>
      <c r="N138" s="38"/>
      <c r="O138" s="38">
        <f>M137*J137</f>
        <v>956</v>
      </c>
      <c r="P138" s="657">
        <f>SUM(W138:AB138)</f>
        <v>0</v>
      </c>
      <c r="Q138" s="38"/>
      <c r="R138" s="38">
        <f>P138*J137</f>
        <v>0</v>
      </c>
      <c r="S138" s="38">
        <f>M137-P138</f>
        <v>4</v>
      </c>
      <c r="T138" s="38"/>
      <c r="U138" s="38">
        <f>S138*J137</f>
        <v>956</v>
      </c>
      <c r="V138" s="38"/>
      <c r="W138" s="846">
        <v>0</v>
      </c>
      <c r="X138" s="545">
        <v>0</v>
      </c>
      <c r="Y138" s="41"/>
      <c r="Z138" s="41"/>
      <c r="AA138" s="19"/>
      <c r="AB138" s="38"/>
    </row>
    <row r="139" spans="1:28" ht="14.25" customHeight="1" x14ac:dyDescent="0.45">
      <c r="A139" s="45"/>
      <c r="B139" s="45"/>
      <c r="C139" s="45"/>
      <c r="D139" s="36"/>
      <c r="E139" s="36"/>
      <c r="F139" s="36"/>
      <c r="G139" s="36"/>
      <c r="H139" s="36"/>
      <c r="I139" s="38"/>
      <c r="J139" s="38"/>
      <c r="K139" s="69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41"/>
      <c r="X139" s="921"/>
      <c r="Y139" s="41"/>
      <c r="Z139" s="41"/>
      <c r="AA139" s="19"/>
      <c r="AB139" s="38"/>
    </row>
    <row r="140" spans="1:28" ht="27" customHeight="1" x14ac:dyDescent="0.45">
      <c r="A140" s="219" t="s">
        <v>1276</v>
      </c>
      <c r="B140" s="219" t="s">
        <v>675</v>
      </c>
      <c r="C140" s="220">
        <v>45860</v>
      </c>
      <c r="D140" s="567" t="s">
        <v>1369</v>
      </c>
      <c r="E140" s="221" t="s">
        <v>157</v>
      </c>
      <c r="F140" s="221" t="s">
        <v>3637</v>
      </c>
      <c r="G140" s="221" t="s">
        <v>1370</v>
      </c>
      <c r="H140" s="221" t="s">
        <v>162</v>
      </c>
      <c r="I140" s="222">
        <v>79</v>
      </c>
      <c r="J140" s="222">
        <v>239</v>
      </c>
      <c r="K140" s="229" t="s">
        <v>894</v>
      </c>
      <c r="L140" s="222"/>
      <c r="M140" s="222">
        <f>SUM(W140:AB140)</f>
        <v>5</v>
      </c>
      <c r="N140" s="222">
        <f>M140*I140</f>
        <v>395</v>
      </c>
      <c r="O140" s="222"/>
      <c r="P140" s="222"/>
      <c r="Q140" s="222">
        <f>P141*I140</f>
        <v>0</v>
      </c>
      <c r="R140" s="222"/>
      <c r="S140" s="222"/>
      <c r="T140" s="222">
        <f>S141*I140</f>
        <v>395</v>
      </c>
      <c r="U140" s="222"/>
      <c r="V140" s="222"/>
      <c r="W140" s="224">
        <v>2</v>
      </c>
      <c r="X140" s="224">
        <v>2</v>
      </c>
      <c r="Y140" s="224">
        <v>1</v>
      </c>
      <c r="Z140" s="224"/>
      <c r="AA140" s="224"/>
      <c r="AB140" s="222"/>
    </row>
    <row r="141" spans="1:28" ht="14.25" customHeight="1" x14ac:dyDescent="0.45">
      <c r="A141" s="45"/>
      <c r="B141" s="45"/>
      <c r="C141" s="45"/>
      <c r="D141" s="46"/>
      <c r="E141" s="36"/>
      <c r="F141" s="36"/>
      <c r="G141" s="36"/>
      <c r="H141" s="36"/>
      <c r="I141" s="38"/>
      <c r="J141" s="38"/>
      <c r="K141" s="69"/>
      <c r="L141" s="38"/>
      <c r="M141" s="38"/>
      <c r="N141" s="38"/>
      <c r="O141" s="38">
        <f>M140*J140</f>
        <v>1195</v>
      </c>
      <c r="P141" s="555">
        <f>SUM(W141:AB141)</f>
        <v>0</v>
      </c>
      <c r="Q141" s="38"/>
      <c r="R141" s="38">
        <f>P141*J140</f>
        <v>0</v>
      </c>
      <c r="S141" s="38">
        <f>M140-P141</f>
        <v>5</v>
      </c>
      <c r="T141" s="38"/>
      <c r="U141" s="38">
        <f>S141*J140</f>
        <v>1195</v>
      </c>
      <c r="V141" s="38"/>
      <c r="W141" s="41">
        <v>0</v>
      </c>
      <c r="X141" s="41">
        <v>0</v>
      </c>
      <c r="Y141" s="41">
        <v>0</v>
      </c>
      <c r="Z141" s="41"/>
      <c r="AA141" s="19"/>
      <c r="AB141" s="38"/>
    </row>
    <row r="142" spans="1:28" ht="14.25" customHeight="1" x14ac:dyDescent="0.45">
      <c r="A142" s="45"/>
      <c r="B142" s="45"/>
      <c r="C142" s="45"/>
      <c r="D142" s="36"/>
      <c r="E142" s="36"/>
      <c r="F142" s="36"/>
      <c r="G142" s="36"/>
      <c r="H142" s="36"/>
      <c r="I142" s="38"/>
      <c r="J142" s="38"/>
      <c r="K142" s="69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846"/>
      <c r="X142" s="41"/>
      <c r="Y142" s="41"/>
      <c r="Z142" s="41"/>
      <c r="AA142" s="19"/>
      <c r="AB142" s="38"/>
    </row>
    <row r="143" spans="1:28" ht="30.75" customHeight="1" x14ac:dyDescent="0.45">
      <c r="A143" s="219" t="s">
        <v>1276</v>
      </c>
      <c r="B143" s="219" t="s">
        <v>675</v>
      </c>
      <c r="C143" s="220">
        <v>45860</v>
      </c>
      <c r="D143" s="580" t="s">
        <v>1371</v>
      </c>
      <c r="E143" s="221" t="s">
        <v>1300</v>
      </c>
      <c r="F143" s="221" t="s">
        <v>3685</v>
      </c>
      <c r="G143" s="221" t="s">
        <v>3640</v>
      </c>
      <c r="H143" s="221" t="s">
        <v>3639</v>
      </c>
      <c r="I143" s="222">
        <v>79</v>
      </c>
      <c r="J143" s="222">
        <v>169</v>
      </c>
      <c r="K143" s="229" t="s">
        <v>894</v>
      </c>
      <c r="L143" s="222"/>
      <c r="M143" s="222">
        <f>SUM(W143:AB143)</f>
        <v>3</v>
      </c>
      <c r="N143" s="222">
        <f>M143*I143</f>
        <v>237</v>
      </c>
      <c r="O143" s="222"/>
      <c r="P143" s="222"/>
      <c r="Q143" s="222">
        <f>P144*I143</f>
        <v>0</v>
      </c>
      <c r="R143" s="222"/>
      <c r="S143" s="222"/>
      <c r="T143" s="222">
        <f>S144*I143</f>
        <v>237</v>
      </c>
      <c r="U143" s="222"/>
      <c r="V143" s="222"/>
      <c r="W143" s="224">
        <v>1</v>
      </c>
      <c r="X143" s="224">
        <v>2</v>
      </c>
      <c r="Y143" s="224"/>
      <c r="Z143" s="224"/>
      <c r="AA143" s="224"/>
      <c r="AB143" s="222"/>
    </row>
    <row r="144" spans="1:28" ht="14.25" customHeight="1" x14ac:dyDescent="0.45">
      <c r="A144" s="45"/>
      <c r="B144" s="45"/>
      <c r="C144" s="45"/>
      <c r="D144" s="485"/>
      <c r="E144" s="36"/>
      <c r="F144" s="36"/>
      <c r="G144" s="36"/>
      <c r="H144" s="36"/>
      <c r="I144" s="38"/>
      <c r="J144" s="38"/>
      <c r="K144" s="69"/>
      <c r="L144" s="38"/>
      <c r="M144" s="38"/>
      <c r="N144" s="38"/>
      <c r="O144" s="38">
        <f>M143*J143</f>
        <v>507</v>
      </c>
      <c r="P144" s="38">
        <f>SUM(W144:AB144)</f>
        <v>0</v>
      </c>
      <c r="Q144" s="38"/>
      <c r="R144" s="38">
        <f>P144*J143</f>
        <v>0</v>
      </c>
      <c r="S144" s="38">
        <f>M143-P144</f>
        <v>3</v>
      </c>
      <c r="T144" s="38"/>
      <c r="U144" s="38">
        <f>S144*J143</f>
        <v>507</v>
      </c>
      <c r="V144" s="38"/>
      <c r="W144" s="41">
        <v>0</v>
      </c>
      <c r="X144" s="41">
        <v>0</v>
      </c>
      <c r="Y144" s="41"/>
      <c r="Z144" s="41"/>
      <c r="AA144" s="19"/>
      <c r="AB144" s="38"/>
    </row>
    <row r="145" spans="1:28" ht="14.25" customHeight="1" x14ac:dyDescent="0.45">
      <c r="A145" s="45"/>
      <c r="B145" s="45"/>
      <c r="C145" s="45"/>
      <c r="D145" s="36"/>
      <c r="E145" s="36"/>
      <c r="F145" s="36"/>
      <c r="G145" s="36"/>
      <c r="H145" s="36"/>
      <c r="I145" s="38"/>
      <c r="J145" s="38"/>
      <c r="K145" s="69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41"/>
      <c r="X145" s="41"/>
      <c r="Y145" s="41"/>
      <c r="Z145" s="41"/>
      <c r="AA145" s="19"/>
      <c r="AB145" s="38"/>
    </row>
    <row r="146" spans="1:28" ht="28.15" customHeight="1" x14ac:dyDescent="0.45">
      <c r="A146" s="219" t="s">
        <v>1276</v>
      </c>
      <c r="B146" s="219" t="s">
        <v>675</v>
      </c>
      <c r="C146" s="220">
        <v>45860</v>
      </c>
      <c r="D146" s="580" t="s">
        <v>1371</v>
      </c>
      <c r="E146" s="221" t="s">
        <v>1300</v>
      </c>
      <c r="F146" s="221" t="s">
        <v>3638</v>
      </c>
      <c r="G146" s="221" t="s">
        <v>3640</v>
      </c>
      <c r="H146" s="221" t="s">
        <v>3639</v>
      </c>
      <c r="I146" s="222">
        <v>79</v>
      </c>
      <c r="J146" s="222">
        <v>169</v>
      </c>
      <c r="K146" s="229" t="s">
        <v>894</v>
      </c>
      <c r="L146" s="222"/>
      <c r="M146" s="222">
        <f>SUM(W146:AB146)</f>
        <v>4</v>
      </c>
      <c r="N146" s="222">
        <f>M146*I146</f>
        <v>316</v>
      </c>
      <c r="O146" s="222"/>
      <c r="P146" s="222"/>
      <c r="Q146" s="222">
        <f>P147*I146</f>
        <v>0</v>
      </c>
      <c r="R146" s="222"/>
      <c r="S146" s="222"/>
      <c r="T146" s="222">
        <f>S147*I146</f>
        <v>316</v>
      </c>
      <c r="U146" s="222"/>
      <c r="V146" s="222"/>
      <c r="W146" s="224">
        <v>1</v>
      </c>
      <c r="X146" s="224">
        <v>3</v>
      </c>
      <c r="Y146" s="224"/>
      <c r="Z146" s="224"/>
      <c r="AA146" s="224"/>
      <c r="AB146" s="222"/>
    </row>
    <row r="147" spans="1:28" ht="14.25" customHeight="1" x14ac:dyDescent="0.45">
      <c r="A147" s="45"/>
      <c r="B147" s="45"/>
      <c r="C147" s="45"/>
      <c r="D147" s="46"/>
      <c r="E147" s="36"/>
      <c r="F147" s="36"/>
      <c r="G147" s="36"/>
      <c r="H147" s="36"/>
      <c r="I147" s="38"/>
      <c r="J147" s="38"/>
      <c r="K147" s="69"/>
      <c r="L147" s="38"/>
      <c r="M147" s="38"/>
      <c r="N147" s="38"/>
      <c r="O147" s="38">
        <f>M146*J146</f>
        <v>676</v>
      </c>
      <c r="P147" s="555">
        <f>SUM(W147:AB147)</f>
        <v>0</v>
      </c>
      <c r="Q147" s="38"/>
      <c r="R147" s="38">
        <f>P147*J146</f>
        <v>0</v>
      </c>
      <c r="S147" s="38">
        <f>M146-P147</f>
        <v>4</v>
      </c>
      <c r="T147" s="38"/>
      <c r="U147" s="38">
        <f>S147*J146</f>
        <v>676</v>
      </c>
      <c r="V147" s="38"/>
      <c r="W147" s="41">
        <v>0</v>
      </c>
      <c r="X147" s="41">
        <v>0</v>
      </c>
      <c r="Y147" s="41"/>
      <c r="Z147" s="41"/>
      <c r="AA147" s="19"/>
      <c r="AB147" s="38"/>
    </row>
    <row r="148" spans="1:28" ht="14.25" customHeight="1" x14ac:dyDescent="0.45">
      <c r="A148" s="45"/>
      <c r="B148" s="45"/>
      <c r="C148" s="45"/>
      <c r="D148" s="36"/>
      <c r="E148" s="36"/>
      <c r="F148" s="36"/>
      <c r="G148" s="36"/>
      <c r="H148" s="36"/>
      <c r="I148" s="38"/>
      <c r="J148" s="38"/>
      <c r="K148" s="69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41"/>
      <c r="X148" s="41"/>
      <c r="Y148" s="41"/>
      <c r="Z148" s="41"/>
      <c r="AA148" s="19"/>
      <c r="AB148" s="38"/>
    </row>
    <row r="149" spans="1:28" ht="14.25" customHeight="1" x14ac:dyDescent="0.45">
      <c r="A149" s="219" t="s">
        <v>1276</v>
      </c>
      <c r="B149" s="219" t="s">
        <v>675</v>
      </c>
      <c r="C149" s="220">
        <v>45860</v>
      </c>
      <c r="D149" s="221" t="s">
        <v>1372</v>
      </c>
      <c r="E149" s="221" t="s">
        <v>157</v>
      </c>
      <c r="F149" s="221" t="s">
        <v>176</v>
      </c>
      <c r="G149" s="221" t="s">
        <v>3632</v>
      </c>
      <c r="H149" s="221" t="s">
        <v>235</v>
      </c>
      <c r="I149" s="222">
        <v>53</v>
      </c>
      <c r="J149" s="222">
        <v>249</v>
      </c>
      <c r="K149" s="229" t="s">
        <v>894</v>
      </c>
      <c r="L149" s="222"/>
      <c r="M149" s="222">
        <f>SUM(W149:AB149)</f>
        <v>3</v>
      </c>
      <c r="N149" s="222">
        <f>M149*I149</f>
        <v>159</v>
      </c>
      <c r="O149" s="222"/>
      <c r="P149" s="222"/>
      <c r="Q149" s="222">
        <f>P150*I149</f>
        <v>0</v>
      </c>
      <c r="R149" s="222"/>
      <c r="S149" s="222"/>
      <c r="T149" s="222">
        <f>S150*I149</f>
        <v>159</v>
      </c>
      <c r="U149" s="222"/>
      <c r="V149" s="222"/>
      <c r="W149" s="224">
        <v>1</v>
      </c>
      <c r="X149" s="224">
        <v>1</v>
      </c>
      <c r="Y149" s="224">
        <v>1</v>
      </c>
      <c r="Z149" s="224"/>
      <c r="AA149" s="224"/>
      <c r="AB149" s="222"/>
    </row>
    <row r="150" spans="1:28" ht="14.25" customHeight="1" x14ac:dyDescent="0.45">
      <c r="A150" s="45"/>
      <c r="B150" s="45"/>
      <c r="C150" s="45"/>
      <c r="D150" s="46"/>
      <c r="E150" s="36"/>
      <c r="F150" s="36"/>
      <c r="G150" s="36"/>
      <c r="H150" s="36"/>
      <c r="I150" s="38"/>
      <c r="J150" s="38"/>
      <c r="K150" s="69"/>
      <c r="L150" s="38"/>
      <c r="M150" s="38"/>
      <c r="N150" s="38"/>
      <c r="O150" s="38">
        <f>M149*J149</f>
        <v>747</v>
      </c>
      <c r="P150" s="555">
        <f>SUM(W150:AB150)</f>
        <v>0</v>
      </c>
      <c r="Q150" s="38"/>
      <c r="R150" s="38">
        <f>P150*J149</f>
        <v>0</v>
      </c>
      <c r="S150" s="38">
        <f>M149-P150</f>
        <v>3</v>
      </c>
      <c r="T150" s="38"/>
      <c r="U150" s="38">
        <f>S150*J149</f>
        <v>747</v>
      </c>
      <c r="V150" s="38"/>
      <c r="W150" s="545">
        <v>0</v>
      </c>
      <c r="X150" s="545">
        <v>0</v>
      </c>
      <c r="Y150" s="545">
        <v>0</v>
      </c>
      <c r="Z150" s="41"/>
      <c r="AA150" s="19"/>
      <c r="AB150" s="38"/>
    </row>
    <row r="151" spans="1:28" ht="14.25" customHeight="1" x14ac:dyDescent="0.45">
      <c r="A151" s="19"/>
      <c r="B151" s="45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38"/>
    </row>
    <row r="152" spans="1:28" ht="14.25" customHeight="1" x14ac:dyDescent="0.45">
      <c r="A152" s="219" t="s">
        <v>1276</v>
      </c>
      <c r="B152" s="219" t="s">
        <v>675</v>
      </c>
      <c r="C152" s="220">
        <v>45860</v>
      </c>
      <c r="D152" s="221" t="s">
        <v>1372</v>
      </c>
      <c r="E152" s="221" t="s">
        <v>157</v>
      </c>
      <c r="F152" s="221" t="s">
        <v>188</v>
      </c>
      <c r="G152" s="221" t="s">
        <v>3632</v>
      </c>
      <c r="H152" s="221" t="s">
        <v>235</v>
      </c>
      <c r="I152" s="222">
        <v>53</v>
      </c>
      <c r="J152" s="222">
        <v>249</v>
      </c>
      <c r="K152" s="229" t="s">
        <v>894</v>
      </c>
      <c r="L152" s="222"/>
      <c r="M152" s="222">
        <f>SUM(W152:AB152)</f>
        <v>3</v>
      </c>
      <c r="N152" s="222">
        <f>M152*I152</f>
        <v>159</v>
      </c>
      <c r="O152" s="222"/>
      <c r="P152" s="222"/>
      <c r="Q152" s="222">
        <f>P153*I152</f>
        <v>0</v>
      </c>
      <c r="R152" s="222"/>
      <c r="S152" s="222"/>
      <c r="T152" s="222">
        <f>S153*I152</f>
        <v>159</v>
      </c>
      <c r="U152" s="222"/>
      <c r="V152" s="222"/>
      <c r="W152" s="224">
        <v>1</v>
      </c>
      <c r="X152" s="224">
        <v>1</v>
      </c>
      <c r="Y152" s="224">
        <v>1</v>
      </c>
      <c r="Z152" s="224"/>
      <c r="AA152" s="224"/>
      <c r="AB152" s="222"/>
    </row>
    <row r="153" spans="1:28" ht="14.25" customHeight="1" x14ac:dyDescent="0.45">
      <c r="A153" s="45"/>
      <c r="B153" s="45"/>
      <c r="C153" s="45"/>
      <c r="D153" s="46"/>
      <c r="E153" s="36"/>
      <c r="F153" s="36"/>
      <c r="G153" s="36"/>
      <c r="H153" s="36"/>
      <c r="I153" s="38"/>
      <c r="J153" s="38"/>
      <c r="K153" s="69"/>
      <c r="L153" s="38"/>
      <c r="M153" s="38"/>
      <c r="N153" s="38"/>
      <c r="O153" s="38">
        <f>M152*J152</f>
        <v>747</v>
      </c>
      <c r="P153" s="555">
        <f>SUM(W153:AB153)</f>
        <v>0</v>
      </c>
      <c r="Q153" s="38"/>
      <c r="R153" s="38">
        <f>P153*J152</f>
        <v>0</v>
      </c>
      <c r="S153" s="38">
        <f>M152-P153</f>
        <v>3</v>
      </c>
      <c r="T153" s="38"/>
      <c r="U153" s="38">
        <f>S153*J152</f>
        <v>747</v>
      </c>
      <c r="V153" s="38"/>
      <c r="W153" s="41">
        <v>0</v>
      </c>
      <c r="X153" s="41">
        <v>0</v>
      </c>
      <c r="Y153" s="545">
        <v>0</v>
      </c>
      <c r="Z153" s="41"/>
      <c r="AA153" s="19"/>
      <c r="AB153" s="38"/>
    </row>
    <row r="154" spans="1:28" ht="14.25" customHeight="1" x14ac:dyDescent="0.45">
      <c r="A154" s="45"/>
      <c r="B154" s="45"/>
      <c r="C154" s="45"/>
      <c r="D154" s="36"/>
      <c r="E154" s="36"/>
      <c r="F154" s="36"/>
      <c r="G154" s="36"/>
      <c r="H154" s="36"/>
      <c r="I154" s="38"/>
      <c r="J154" s="38"/>
      <c r="K154" s="69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41"/>
      <c r="X154" s="41"/>
      <c r="Y154" s="41"/>
      <c r="Z154" s="41"/>
      <c r="AA154" s="19"/>
      <c r="AB154" s="38"/>
    </row>
    <row r="155" spans="1:28" ht="14.25" customHeight="1" x14ac:dyDescent="0.45">
      <c r="A155" s="19"/>
      <c r="B155" s="19"/>
      <c r="C155" s="19"/>
      <c r="D155" s="19"/>
      <c r="E155" s="19"/>
      <c r="F155" s="19"/>
      <c r="G155" s="19"/>
      <c r="H155" s="19"/>
      <c r="I155" s="38"/>
      <c r="J155" s="38"/>
      <c r="K155" s="69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41"/>
      <c r="X155" s="41"/>
      <c r="Y155" s="41"/>
      <c r="Z155" s="19"/>
      <c r="AA155" s="19"/>
      <c r="AB155" s="38"/>
    </row>
    <row r="156" spans="1:28" ht="14.25" customHeight="1" x14ac:dyDescent="0.45">
      <c r="A156" s="19"/>
      <c r="B156" s="19"/>
      <c r="C156" s="19"/>
      <c r="D156" s="19"/>
      <c r="E156" s="19"/>
      <c r="F156" s="19"/>
      <c r="G156" s="19"/>
      <c r="H156" s="19"/>
      <c r="I156" s="93"/>
      <c r="J156" s="93"/>
      <c r="K156" s="93"/>
      <c r="L156" s="93"/>
      <c r="M156" s="93">
        <f t="shared" ref="M156:V156" si="4">SUM(M125:M155)</f>
        <v>37</v>
      </c>
      <c r="N156" s="93">
        <f t="shared" si="4"/>
        <v>2711</v>
      </c>
      <c r="O156" s="93">
        <f t="shared" si="4"/>
        <v>8583</v>
      </c>
      <c r="P156" s="710">
        <f t="shared" si="4"/>
        <v>1</v>
      </c>
      <c r="Q156" s="710">
        <f t="shared" si="4"/>
        <v>77</v>
      </c>
      <c r="R156" s="93">
        <f t="shared" si="4"/>
        <v>249</v>
      </c>
      <c r="S156" s="93">
        <f t="shared" si="4"/>
        <v>36</v>
      </c>
      <c r="T156" s="93">
        <f t="shared" si="4"/>
        <v>2634</v>
      </c>
      <c r="U156" s="93">
        <f t="shared" si="4"/>
        <v>8334</v>
      </c>
      <c r="V156" s="93">
        <f t="shared" si="4"/>
        <v>0</v>
      </c>
      <c r="W156" s="93"/>
      <c r="X156" s="93"/>
      <c r="Y156" s="93"/>
      <c r="Z156" s="19"/>
      <c r="AA156" s="19"/>
      <c r="AB156" s="38"/>
    </row>
    <row r="157" spans="1:28" ht="14.25" customHeight="1" x14ac:dyDescent="0.45">
      <c r="I157" s="9"/>
      <c r="J157" s="9"/>
      <c r="K157" s="9"/>
      <c r="L157" s="9"/>
      <c r="M157" s="9"/>
      <c r="N157" s="169">
        <f t="shared" ref="N157:O157" si="5">Q156+T156</f>
        <v>2711</v>
      </c>
      <c r="O157" s="169">
        <f t="shared" si="5"/>
        <v>8583</v>
      </c>
      <c r="P157" s="2"/>
      <c r="Q157" s="2"/>
      <c r="R157" s="2"/>
      <c r="S157" s="2"/>
      <c r="T157" s="2"/>
      <c r="U157" s="2"/>
      <c r="V157" s="2"/>
      <c r="W157" s="9"/>
      <c r="X157" s="9"/>
      <c r="Y157" s="9"/>
    </row>
    <row r="158" spans="1:28" ht="14.25" customHeight="1" x14ac:dyDescent="0.45">
      <c r="I158" s="9">
        <f>O157/2.7</f>
        <v>3178.8888888888887</v>
      </c>
      <c r="J158" s="9"/>
      <c r="K158" s="9"/>
      <c r="L158" s="38" t="s">
        <v>324</v>
      </c>
      <c r="M158" s="9"/>
      <c r="N158" s="98">
        <f>N156/M156</f>
        <v>73.270270270270274</v>
      </c>
      <c r="O158" s="9"/>
      <c r="P158" s="9"/>
      <c r="Q158" s="97">
        <f>Q156/N156</f>
        <v>2.8402803393581703E-2</v>
      </c>
      <c r="R158" s="9"/>
      <c r="S158" s="9"/>
      <c r="T158" s="97">
        <f>T156/N156</f>
        <v>0.9715971966064183</v>
      </c>
      <c r="U158" s="9"/>
      <c r="V158" s="9"/>
      <c r="W158" s="9"/>
      <c r="X158" s="9"/>
      <c r="Y158" s="9"/>
    </row>
    <row r="159" spans="1:28" ht="14.25" customHeight="1" x14ac:dyDescent="0.45">
      <c r="I159" s="9"/>
      <c r="J159" s="9"/>
      <c r="K159" s="9"/>
      <c r="L159" s="38" t="s">
        <v>325</v>
      </c>
      <c r="M159" s="9"/>
      <c r="N159" s="9"/>
      <c r="O159" s="9"/>
      <c r="P159" s="9"/>
      <c r="Q159" s="9"/>
      <c r="R159" s="9"/>
      <c r="S159" s="9"/>
      <c r="T159" s="9"/>
      <c r="U159" s="98">
        <f>U156/T156</f>
        <v>3.1640091116173119</v>
      </c>
      <c r="V159" s="9"/>
      <c r="W159" s="9"/>
      <c r="X159" s="9"/>
      <c r="Y159" s="9"/>
    </row>
    <row r="160" spans="1:28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</sheetData>
  <mergeCells count="6">
    <mergeCell ref="Q1:R1"/>
    <mergeCell ref="T1:V1"/>
    <mergeCell ref="Q45:R45"/>
    <mergeCell ref="T45:V45"/>
    <mergeCell ref="Q124:R124"/>
    <mergeCell ref="T124:V124"/>
  </mergeCells>
  <pageMargins left="0.25" right="0.25" top="0.75" bottom="0.75" header="0" footer="0"/>
  <pageSetup paperSize="9" scale="44" fitToHeight="0" orientation="landscape" r:id="rId1"/>
  <headerFooter>
    <oddFooter>&amp;Rpage &amp;P sur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947"/>
  <sheetViews>
    <sheetView zoomScale="85" zoomScaleNormal="85" workbookViewId="0"/>
  </sheetViews>
  <sheetFormatPr baseColWidth="10" defaultColWidth="14.3984375" defaultRowHeight="15" customHeight="1" x14ac:dyDescent="0.45"/>
  <cols>
    <col min="1" max="1" width="20.265625" customWidth="1"/>
    <col min="2" max="3" width="11.1328125" customWidth="1"/>
    <col min="4" max="4" width="23.73046875" customWidth="1"/>
    <col min="5" max="7" width="17.1328125" customWidth="1"/>
    <col min="8" max="8" width="19.265625" customWidth="1"/>
    <col min="9" max="14" width="9" customWidth="1"/>
    <col min="15" max="15" width="10.73046875" customWidth="1"/>
    <col min="16" max="35" width="9" customWidth="1"/>
  </cols>
  <sheetData>
    <row r="1" spans="1:34" ht="52.5" customHeight="1" x14ac:dyDescent="0.45">
      <c r="A1" s="32" t="s">
        <v>117</v>
      </c>
      <c r="B1" s="32" t="s">
        <v>118</v>
      </c>
      <c r="C1" s="32"/>
      <c r="D1" s="32" t="s">
        <v>120</v>
      </c>
      <c r="E1" s="32" t="s">
        <v>121</v>
      </c>
      <c r="F1" s="32" t="s">
        <v>122</v>
      </c>
      <c r="G1" s="32" t="s">
        <v>123</v>
      </c>
      <c r="H1" s="32" t="s">
        <v>124</v>
      </c>
      <c r="I1" s="32" t="s">
        <v>125</v>
      </c>
      <c r="J1" s="32" t="s">
        <v>126</v>
      </c>
      <c r="K1" s="32" t="s">
        <v>127</v>
      </c>
      <c r="L1" s="32"/>
      <c r="M1" s="34" t="s">
        <v>128</v>
      </c>
      <c r="N1" s="33" t="s">
        <v>129</v>
      </c>
      <c r="O1" s="33" t="s">
        <v>933</v>
      </c>
      <c r="P1" s="35" t="s">
        <v>131</v>
      </c>
      <c r="Q1" s="829" t="s">
        <v>132</v>
      </c>
      <c r="R1" s="828"/>
      <c r="S1" s="33" t="s">
        <v>133</v>
      </c>
      <c r="T1" s="830" t="s">
        <v>134</v>
      </c>
      <c r="U1" s="827"/>
      <c r="V1" s="828"/>
      <c r="W1" s="32" t="s">
        <v>593</v>
      </c>
      <c r="X1" s="32" t="s">
        <v>594</v>
      </c>
      <c r="Y1" s="32" t="s">
        <v>595</v>
      </c>
      <c r="Z1" s="32" t="s">
        <v>596</v>
      </c>
      <c r="AA1" s="32" t="s">
        <v>934</v>
      </c>
      <c r="AB1" s="32" t="s">
        <v>140</v>
      </c>
      <c r="AC1" s="32" t="s">
        <v>1378</v>
      </c>
      <c r="AD1" s="32" t="s">
        <v>1379</v>
      </c>
      <c r="AE1" s="32" t="s">
        <v>1380</v>
      </c>
      <c r="AF1" s="32" t="s">
        <v>1638</v>
      </c>
      <c r="AG1" s="32" t="s">
        <v>1639</v>
      </c>
      <c r="AH1" s="32" t="s">
        <v>1640</v>
      </c>
    </row>
    <row r="2" spans="1:34" ht="15" customHeight="1" x14ac:dyDescent="0.45">
      <c r="A2" s="36" t="s">
        <v>1641</v>
      </c>
      <c r="B2" s="36" t="s">
        <v>150</v>
      </c>
      <c r="C2" s="36"/>
      <c r="D2" s="36" t="s">
        <v>1642</v>
      </c>
      <c r="E2" s="36" t="s">
        <v>508</v>
      </c>
      <c r="F2" s="166" t="s">
        <v>1643</v>
      </c>
      <c r="G2" s="36"/>
      <c r="H2" s="36" t="s">
        <v>370</v>
      </c>
      <c r="I2" s="38"/>
      <c r="J2" s="38">
        <v>529</v>
      </c>
      <c r="K2" s="38">
        <v>370</v>
      </c>
      <c r="L2" s="38"/>
      <c r="M2" s="38"/>
      <c r="N2" s="38"/>
      <c r="O2" s="38"/>
      <c r="P2" s="58">
        <f t="shared" ref="P2:P13" si="0">SUM(W2:AH2)</f>
        <v>0</v>
      </c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9"/>
      <c r="AC2" s="41"/>
      <c r="AD2" s="41"/>
      <c r="AE2" s="41"/>
      <c r="AF2" s="41"/>
      <c r="AG2" s="41"/>
      <c r="AH2" s="19"/>
    </row>
    <row r="3" spans="1:34" ht="15" customHeight="1" x14ac:dyDescent="0.45">
      <c r="A3" s="36" t="s">
        <v>1641</v>
      </c>
      <c r="B3" s="36" t="s">
        <v>150</v>
      </c>
      <c r="C3" s="36"/>
      <c r="D3" s="36" t="s">
        <v>1644</v>
      </c>
      <c r="E3" s="36" t="s">
        <v>508</v>
      </c>
      <c r="F3" s="166" t="s">
        <v>1645</v>
      </c>
      <c r="G3" s="36"/>
      <c r="H3" s="36" t="s">
        <v>370</v>
      </c>
      <c r="I3" s="38"/>
      <c r="J3" s="38">
        <v>520</v>
      </c>
      <c r="K3" s="38">
        <v>365</v>
      </c>
      <c r="L3" s="38"/>
      <c r="M3" s="38"/>
      <c r="N3" s="38"/>
      <c r="O3" s="38"/>
      <c r="P3" s="58">
        <f t="shared" si="0"/>
        <v>0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19"/>
      <c r="AC3" s="41"/>
      <c r="AD3" s="41"/>
      <c r="AE3" s="41"/>
      <c r="AF3" s="41"/>
      <c r="AG3" s="41"/>
      <c r="AH3" s="19"/>
    </row>
    <row r="4" spans="1:34" ht="15" customHeight="1" x14ac:dyDescent="0.45">
      <c r="A4" s="36" t="s">
        <v>1641</v>
      </c>
      <c r="B4" s="36" t="s">
        <v>150</v>
      </c>
      <c r="C4" s="36"/>
      <c r="D4" s="36" t="s">
        <v>1646</v>
      </c>
      <c r="E4" s="36" t="s">
        <v>368</v>
      </c>
      <c r="F4" s="166" t="s">
        <v>158</v>
      </c>
      <c r="G4" s="36" t="s">
        <v>1647</v>
      </c>
      <c r="H4" s="36"/>
      <c r="I4" s="38"/>
      <c r="J4" s="38">
        <v>329</v>
      </c>
      <c r="K4" s="38">
        <v>230</v>
      </c>
      <c r="L4" s="38"/>
      <c r="M4" s="38"/>
      <c r="N4" s="38"/>
      <c r="O4" s="38"/>
      <c r="P4" s="58">
        <f t="shared" si="0"/>
        <v>0</v>
      </c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19"/>
      <c r="AC4" s="41"/>
      <c r="AD4" s="41"/>
      <c r="AE4" s="41"/>
      <c r="AF4" s="41"/>
      <c r="AG4" s="41"/>
      <c r="AH4" s="19"/>
    </row>
    <row r="5" spans="1:34" ht="15" customHeight="1" x14ac:dyDescent="0.45">
      <c r="A5" s="36" t="s">
        <v>1641</v>
      </c>
      <c r="B5" s="36" t="s">
        <v>150</v>
      </c>
      <c r="C5" s="243" t="s">
        <v>1648</v>
      </c>
      <c r="D5" s="36" t="s">
        <v>1649</v>
      </c>
      <c r="E5" s="36" t="s">
        <v>368</v>
      </c>
      <c r="F5" s="166" t="s">
        <v>158</v>
      </c>
      <c r="G5" s="36" t="s">
        <v>1650</v>
      </c>
      <c r="H5" s="36"/>
      <c r="I5" s="38">
        <v>114.81</v>
      </c>
      <c r="J5" s="38">
        <v>310</v>
      </c>
      <c r="K5" s="39">
        <v>155</v>
      </c>
      <c r="L5" s="39"/>
      <c r="M5" s="38"/>
      <c r="N5" s="38">
        <f t="shared" ref="N5:N13" si="1">P5*I5</f>
        <v>0</v>
      </c>
      <c r="O5" s="38">
        <f t="shared" ref="O5:O13" si="2">P5*J5</f>
        <v>0</v>
      </c>
      <c r="P5" s="42">
        <f t="shared" si="0"/>
        <v>0</v>
      </c>
      <c r="Q5" s="38">
        <f t="shared" ref="Q5:Q13" si="3">P5*I5</f>
        <v>0</v>
      </c>
      <c r="R5" s="38">
        <f t="shared" ref="R5:R13" si="4">P5*K5</f>
        <v>0</v>
      </c>
      <c r="S5" s="38"/>
      <c r="T5" s="38"/>
      <c r="U5" s="38"/>
      <c r="V5" s="38"/>
      <c r="W5" s="38"/>
      <c r="X5" s="38"/>
      <c r="Y5" s="38"/>
      <c r="Z5" s="38"/>
      <c r="AA5" s="38"/>
      <c r="AB5" s="19"/>
      <c r="AC5" s="41"/>
      <c r="AD5" s="40">
        <v>0</v>
      </c>
      <c r="AE5" s="40">
        <v>0</v>
      </c>
      <c r="AF5" s="40">
        <v>0</v>
      </c>
      <c r="AG5" s="41"/>
      <c r="AH5" s="19"/>
    </row>
    <row r="6" spans="1:34" ht="15" customHeight="1" x14ac:dyDescent="0.45">
      <c r="A6" s="36" t="s">
        <v>1641</v>
      </c>
      <c r="B6" s="36" t="s">
        <v>150</v>
      </c>
      <c r="C6" s="36"/>
      <c r="D6" s="36" t="s">
        <v>1651</v>
      </c>
      <c r="E6" s="36" t="s">
        <v>180</v>
      </c>
      <c r="F6" s="166" t="s">
        <v>1652</v>
      </c>
      <c r="G6" s="36"/>
      <c r="H6" s="36"/>
      <c r="I6" s="38"/>
      <c r="J6" s="38">
        <v>239</v>
      </c>
      <c r="K6" s="38">
        <v>165</v>
      </c>
      <c r="L6" s="38"/>
      <c r="M6" s="38"/>
      <c r="N6" s="38">
        <f t="shared" si="1"/>
        <v>0</v>
      </c>
      <c r="O6" s="38">
        <f t="shared" si="2"/>
        <v>0</v>
      </c>
      <c r="P6" s="58">
        <f t="shared" si="0"/>
        <v>0</v>
      </c>
      <c r="Q6" s="38">
        <f t="shared" si="3"/>
        <v>0</v>
      </c>
      <c r="R6" s="38">
        <f t="shared" si="4"/>
        <v>0</v>
      </c>
      <c r="S6" s="38"/>
      <c r="T6" s="38"/>
      <c r="U6" s="38"/>
      <c r="V6" s="38"/>
      <c r="W6" s="38"/>
      <c r="X6" s="38"/>
      <c r="Y6" s="38"/>
      <c r="Z6" s="38"/>
      <c r="AA6" s="38"/>
      <c r="AB6" s="19"/>
      <c r="AC6" s="41"/>
      <c r="AD6" s="41"/>
      <c r="AE6" s="41"/>
      <c r="AF6" s="41"/>
      <c r="AG6" s="41"/>
      <c r="AH6" s="19"/>
    </row>
    <row r="7" spans="1:34" ht="15" customHeight="1" x14ac:dyDescent="0.45">
      <c r="A7" s="36" t="s">
        <v>1641</v>
      </c>
      <c r="B7" s="36" t="s">
        <v>150</v>
      </c>
      <c r="C7" s="36"/>
      <c r="D7" s="36" t="s">
        <v>1651</v>
      </c>
      <c r="E7" s="36" t="s">
        <v>180</v>
      </c>
      <c r="F7" s="166" t="s">
        <v>1653</v>
      </c>
      <c r="G7" s="36"/>
      <c r="H7" s="36"/>
      <c r="I7" s="38">
        <v>98.51</v>
      </c>
      <c r="J7" s="38">
        <v>239</v>
      </c>
      <c r="K7" s="39">
        <v>165</v>
      </c>
      <c r="L7" s="39"/>
      <c r="M7" s="38"/>
      <c r="N7" s="38">
        <f t="shared" si="1"/>
        <v>0</v>
      </c>
      <c r="O7" s="38">
        <f t="shared" si="2"/>
        <v>0</v>
      </c>
      <c r="P7" s="58">
        <f t="shared" si="0"/>
        <v>0</v>
      </c>
      <c r="Q7" s="38">
        <f t="shared" si="3"/>
        <v>0</v>
      </c>
      <c r="R7" s="38">
        <f t="shared" si="4"/>
        <v>0</v>
      </c>
      <c r="S7" s="38"/>
      <c r="T7" s="38"/>
      <c r="U7" s="38"/>
      <c r="V7" s="38"/>
      <c r="W7" s="38"/>
      <c r="X7" s="38"/>
      <c r="Y7" s="38"/>
      <c r="Z7" s="38"/>
      <c r="AA7" s="38"/>
      <c r="AB7" s="19"/>
      <c r="AC7" s="41"/>
      <c r="AD7" s="41"/>
      <c r="AE7" s="41"/>
      <c r="AF7" s="41"/>
      <c r="AG7" s="43">
        <v>0</v>
      </c>
      <c r="AH7" s="19"/>
    </row>
    <row r="8" spans="1:34" ht="15" customHeight="1" x14ac:dyDescent="0.45">
      <c r="A8" s="36" t="s">
        <v>1641</v>
      </c>
      <c r="B8" s="36" t="s">
        <v>150</v>
      </c>
      <c r="C8" s="36"/>
      <c r="D8" s="656" t="s">
        <v>1654</v>
      </c>
      <c r="E8" s="36" t="s">
        <v>180</v>
      </c>
      <c r="F8" s="166" t="s">
        <v>1655</v>
      </c>
      <c r="G8" s="36"/>
      <c r="H8" s="36" t="s">
        <v>1656</v>
      </c>
      <c r="I8" s="38">
        <v>98.51</v>
      </c>
      <c r="J8" s="38">
        <v>239</v>
      </c>
      <c r="K8" s="39">
        <v>119</v>
      </c>
      <c r="L8" s="39"/>
      <c r="M8" s="38"/>
      <c r="N8" s="38">
        <f t="shared" si="1"/>
        <v>98.51</v>
      </c>
      <c r="O8" s="38">
        <f t="shared" si="2"/>
        <v>239</v>
      </c>
      <c r="P8" s="670">
        <f t="shared" si="0"/>
        <v>1</v>
      </c>
      <c r="Q8" s="657">
        <f t="shared" si="3"/>
        <v>98.51</v>
      </c>
      <c r="R8" s="38">
        <f t="shared" si="4"/>
        <v>119</v>
      </c>
      <c r="S8" s="38"/>
      <c r="T8" s="38"/>
      <c r="U8" s="38"/>
      <c r="V8" s="38"/>
      <c r="W8" s="38"/>
      <c r="X8" s="38"/>
      <c r="Y8" s="38"/>
      <c r="Z8" s="38"/>
      <c r="AA8" s="38"/>
      <c r="AB8" s="19"/>
      <c r="AC8" s="665">
        <v>1</v>
      </c>
      <c r="AD8" s="47">
        <v>0</v>
      </c>
      <c r="AE8" s="41"/>
      <c r="AF8" s="40">
        <v>0</v>
      </c>
      <c r="AG8" s="41"/>
      <c r="AH8" s="19"/>
    </row>
    <row r="9" spans="1:34" ht="15" customHeight="1" x14ac:dyDescent="0.45">
      <c r="A9" s="36" t="s">
        <v>1641</v>
      </c>
      <c r="B9" s="36" t="s">
        <v>150</v>
      </c>
      <c r="C9" s="36"/>
      <c r="D9" s="36" t="s">
        <v>1654</v>
      </c>
      <c r="E9" s="36" t="s">
        <v>180</v>
      </c>
      <c r="F9" s="166" t="s">
        <v>1657</v>
      </c>
      <c r="G9" s="36"/>
      <c r="H9" s="36"/>
      <c r="I9" s="38">
        <v>98.51</v>
      </c>
      <c r="J9" s="38">
        <v>239</v>
      </c>
      <c r="K9" s="38">
        <v>165</v>
      </c>
      <c r="L9" s="38"/>
      <c r="M9" s="38"/>
      <c r="N9" s="38">
        <f t="shared" si="1"/>
        <v>0</v>
      </c>
      <c r="O9" s="38">
        <f t="shared" si="2"/>
        <v>0</v>
      </c>
      <c r="P9" s="845">
        <f t="shared" si="0"/>
        <v>0</v>
      </c>
      <c r="Q9" s="657">
        <f t="shared" si="3"/>
        <v>0</v>
      </c>
      <c r="R9" s="38">
        <f t="shared" si="4"/>
        <v>0</v>
      </c>
      <c r="S9" s="38"/>
      <c r="T9" s="38"/>
      <c r="U9" s="38"/>
      <c r="V9" s="38"/>
      <c r="W9" s="38"/>
      <c r="X9" s="38"/>
      <c r="Y9" s="38"/>
      <c r="Z9" s="38"/>
      <c r="AA9" s="38"/>
      <c r="AB9" s="19"/>
      <c r="AC9" s="70">
        <v>0</v>
      </c>
      <c r="AD9" s="70">
        <v>0</v>
      </c>
      <c r="AE9" s="40">
        <v>0</v>
      </c>
      <c r="AF9" s="70">
        <v>0</v>
      </c>
      <c r="AG9" s="41"/>
      <c r="AH9" s="19"/>
    </row>
    <row r="10" spans="1:34" ht="15" customHeight="1" x14ac:dyDescent="0.45">
      <c r="A10" s="36" t="s">
        <v>1641</v>
      </c>
      <c r="B10" s="36" t="s">
        <v>150</v>
      </c>
      <c r="C10" s="36"/>
      <c r="D10" s="44" t="s">
        <v>1658</v>
      </c>
      <c r="E10" s="44" t="s">
        <v>180</v>
      </c>
      <c r="F10" s="244" t="s">
        <v>158</v>
      </c>
      <c r="G10" s="44" t="s">
        <v>1647</v>
      </c>
      <c r="H10" s="46" t="s">
        <v>1659</v>
      </c>
      <c r="I10" s="38">
        <v>85.18</v>
      </c>
      <c r="J10" s="38">
        <v>230</v>
      </c>
      <c r="K10" s="38">
        <v>160</v>
      </c>
      <c r="L10" s="38"/>
      <c r="M10" s="38"/>
      <c r="N10" s="38">
        <f t="shared" si="1"/>
        <v>0</v>
      </c>
      <c r="O10" s="38">
        <f t="shared" si="2"/>
        <v>0</v>
      </c>
      <c r="P10" s="58">
        <f t="shared" si="0"/>
        <v>0</v>
      </c>
      <c r="Q10" s="38">
        <f t="shared" si="3"/>
        <v>0</v>
      </c>
      <c r="R10" s="38">
        <f t="shared" si="4"/>
        <v>0</v>
      </c>
      <c r="S10" s="38"/>
      <c r="T10" s="38"/>
      <c r="U10" s="38"/>
      <c r="V10" s="38"/>
      <c r="W10" s="38"/>
      <c r="X10" s="38"/>
      <c r="Y10" s="38"/>
      <c r="Z10" s="38"/>
      <c r="AA10" s="38"/>
      <c r="AB10" s="19"/>
      <c r="AC10" s="43">
        <v>0</v>
      </c>
      <c r="AD10" s="41"/>
      <c r="AE10" s="41"/>
      <c r="AF10" s="41"/>
      <c r="AG10" s="41"/>
      <c r="AH10" s="19"/>
    </row>
    <row r="11" spans="1:34" ht="15" customHeight="1" x14ac:dyDescent="0.45">
      <c r="A11" s="36" t="s">
        <v>1641</v>
      </c>
      <c r="B11" s="36" t="s">
        <v>150</v>
      </c>
      <c r="C11" s="36"/>
      <c r="D11" s="194" t="s">
        <v>1660</v>
      </c>
      <c r="E11" s="194" t="s">
        <v>1300</v>
      </c>
      <c r="F11" s="193" t="s">
        <v>1652</v>
      </c>
      <c r="G11" s="194"/>
      <c r="H11" s="194"/>
      <c r="I11" s="32"/>
      <c r="J11" s="41">
        <v>259</v>
      </c>
      <c r="K11" s="41">
        <v>180</v>
      </c>
      <c r="L11" s="41"/>
      <c r="M11" s="41"/>
      <c r="N11" s="38">
        <f t="shared" si="1"/>
        <v>0</v>
      </c>
      <c r="O11" s="38">
        <f t="shared" si="2"/>
        <v>0</v>
      </c>
      <c r="P11" s="58">
        <f t="shared" si="0"/>
        <v>0</v>
      </c>
      <c r="Q11" s="38">
        <f t="shared" si="3"/>
        <v>0</v>
      </c>
      <c r="R11" s="38">
        <f t="shared" si="4"/>
        <v>0</v>
      </c>
      <c r="S11" s="38"/>
      <c r="T11" s="38"/>
      <c r="U11" s="38"/>
      <c r="V11" s="38"/>
      <c r="W11" s="38"/>
      <c r="X11" s="38"/>
      <c r="Y11" s="38"/>
      <c r="Z11" s="38"/>
      <c r="AA11" s="38"/>
      <c r="AB11" s="19"/>
      <c r="AC11" s="41"/>
      <c r="AD11" s="41"/>
      <c r="AE11" s="41"/>
      <c r="AF11" s="41"/>
      <c r="AG11" s="41"/>
      <c r="AH11" s="19"/>
    </row>
    <row r="12" spans="1:34" ht="15" customHeight="1" x14ac:dyDescent="0.45">
      <c r="A12" s="36" t="s">
        <v>1641</v>
      </c>
      <c r="B12" s="36" t="s">
        <v>150</v>
      </c>
      <c r="C12" s="36"/>
      <c r="D12" s="36" t="s">
        <v>1661</v>
      </c>
      <c r="E12" s="36" t="s">
        <v>157</v>
      </c>
      <c r="F12" s="166" t="s">
        <v>897</v>
      </c>
      <c r="G12" s="36" t="s">
        <v>1662</v>
      </c>
      <c r="H12" s="36" t="s">
        <v>1663</v>
      </c>
      <c r="I12" s="38"/>
      <c r="J12" s="38">
        <v>170</v>
      </c>
      <c r="K12" s="38">
        <v>120</v>
      </c>
      <c r="L12" s="38"/>
      <c r="M12" s="38"/>
      <c r="N12" s="38">
        <f t="shared" si="1"/>
        <v>0</v>
      </c>
      <c r="O12" s="38">
        <f t="shared" si="2"/>
        <v>0</v>
      </c>
      <c r="P12" s="58">
        <f t="shared" si="0"/>
        <v>0</v>
      </c>
      <c r="Q12" s="38">
        <f t="shared" si="3"/>
        <v>0</v>
      </c>
      <c r="R12" s="38">
        <f t="shared" si="4"/>
        <v>0</v>
      </c>
      <c r="S12" s="38"/>
      <c r="T12" s="38"/>
      <c r="U12" s="38"/>
      <c r="V12" s="38"/>
      <c r="W12" s="38"/>
      <c r="X12" s="38"/>
      <c r="Y12" s="38"/>
      <c r="Z12" s="38"/>
      <c r="AA12" s="38"/>
      <c r="AB12" s="19"/>
      <c r="AC12" s="41"/>
      <c r="AD12" s="41"/>
      <c r="AE12" s="41"/>
      <c r="AF12" s="41"/>
      <c r="AG12" s="41"/>
      <c r="AH12" s="19"/>
    </row>
    <row r="13" spans="1:34" ht="15" customHeight="1" x14ac:dyDescent="0.45">
      <c r="A13" s="36" t="s">
        <v>1641</v>
      </c>
      <c r="B13" s="36" t="s">
        <v>150</v>
      </c>
      <c r="C13" s="36"/>
      <c r="D13" s="36" t="s">
        <v>1661</v>
      </c>
      <c r="E13" s="36" t="s">
        <v>157</v>
      </c>
      <c r="F13" s="166" t="s">
        <v>970</v>
      </c>
      <c r="G13" s="36" t="s">
        <v>1662</v>
      </c>
      <c r="H13" s="36" t="s">
        <v>1663</v>
      </c>
      <c r="I13" s="38"/>
      <c r="J13" s="38">
        <v>170</v>
      </c>
      <c r="K13" s="38">
        <v>120</v>
      </c>
      <c r="L13" s="38"/>
      <c r="M13" s="38"/>
      <c r="N13" s="38">
        <f t="shared" si="1"/>
        <v>0</v>
      </c>
      <c r="O13" s="38">
        <f t="shared" si="2"/>
        <v>0</v>
      </c>
      <c r="P13" s="58">
        <f t="shared" si="0"/>
        <v>0</v>
      </c>
      <c r="Q13" s="38">
        <f t="shared" si="3"/>
        <v>0</v>
      </c>
      <c r="R13" s="38">
        <f t="shared" si="4"/>
        <v>0</v>
      </c>
      <c r="S13" s="38"/>
      <c r="T13" s="38"/>
      <c r="U13" s="38"/>
      <c r="V13" s="38"/>
      <c r="W13" s="32"/>
      <c r="X13" s="32"/>
      <c r="Y13" s="32"/>
      <c r="Z13" s="32"/>
      <c r="AA13" s="32"/>
      <c r="AB13" s="19"/>
      <c r="AC13" s="41"/>
      <c r="AD13" s="41"/>
      <c r="AE13" s="41"/>
      <c r="AF13" s="41"/>
      <c r="AG13" s="41"/>
      <c r="AH13" s="19"/>
    </row>
    <row r="14" spans="1:34" ht="15" customHeight="1" x14ac:dyDescent="0.45">
      <c r="A14" s="36"/>
      <c r="B14" s="36"/>
      <c r="C14" s="36"/>
      <c r="D14" s="36"/>
      <c r="E14" s="36"/>
      <c r="F14" s="166"/>
      <c r="G14" s="36"/>
      <c r="H14" s="36"/>
      <c r="I14" s="38"/>
      <c r="J14" s="38"/>
      <c r="K14" s="38"/>
      <c r="L14" s="38"/>
      <c r="M14" s="38"/>
      <c r="N14" s="49">
        <f t="shared" ref="N14:V14" si="5">SUM(N2:N13)</f>
        <v>98.51</v>
      </c>
      <c r="O14" s="49">
        <f t="shared" si="5"/>
        <v>239</v>
      </c>
      <c r="P14" s="708">
        <f t="shared" si="5"/>
        <v>1</v>
      </c>
      <c r="Q14" s="708">
        <f t="shared" si="5"/>
        <v>98.51</v>
      </c>
      <c r="R14" s="49">
        <f t="shared" si="5"/>
        <v>119</v>
      </c>
      <c r="S14" s="49">
        <f t="shared" si="5"/>
        <v>0</v>
      </c>
      <c r="T14" s="49">
        <f t="shared" si="5"/>
        <v>0</v>
      </c>
      <c r="U14" s="49">
        <f t="shared" si="5"/>
        <v>0</v>
      </c>
      <c r="V14" s="49">
        <f t="shared" si="5"/>
        <v>0</v>
      </c>
      <c r="W14" s="245"/>
      <c r="X14" s="245"/>
      <c r="Y14" s="245"/>
      <c r="Z14" s="245"/>
      <c r="AA14" s="245"/>
      <c r="AB14" s="19"/>
      <c r="AC14" s="41"/>
      <c r="AD14" s="41"/>
      <c r="AE14" s="41"/>
      <c r="AF14" s="41"/>
      <c r="AG14" s="41"/>
      <c r="AH14" s="19"/>
    </row>
    <row r="15" spans="1:34" ht="15" customHeight="1" x14ac:dyDescent="0.45">
      <c r="A15" s="36"/>
      <c r="B15" s="36"/>
      <c r="C15" s="36"/>
      <c r="D15" s="36"/>
      <c r="E15" s="36"/>
      <c r="F15" s="166"/>
      <c r="G15" s="36"/>
      <c r="H15" s="36"/>
      <c r="I15" s="38"/>
      <c r="J15" s="38"/>
      <c r="K15" s="38"/>
      <c r="L15" s="38"/>
      <c r="M15" s="38"/>
      <c r="N15" s="139">
        <v>626.91</v>
      </c>
      <c r="O15" s="139">
        <v>626.91</v>
      </c>
      <c r="P15" s="195" t="s">
        <v>972</v>
      </c>
      <c r="Q15" s="139"/>
      <c r="R15" s="139"/>
      <c r="S15" s="139"/>
      <c r="T15" s="139"/>
      <c r="U15" s="139"/>
      <c r="V15" s="139"/>
      <c r="W15" s="245"/>
      <c r="X15" s="245"/>
      <c r="Y15" s="245"/>
      <c r="Z15" s="245"/>
      <c r="AA15" s="245"/>
      <c r="AB15" s="19"/>
      <c r="AC15" s="41"/>
      <c r="AD15" s="41"/>
      <c r="AE15" s="41"/>
      <c r="AF15" s="41"/>
      <c r="AG15" s="41"/>
      <c r="AH15" s="19"/>
    </row>
    <row r="16" spans="1:34" ht="15" customHeight="1" x14ac:dyDescent="0.45">
      <c r="A16" s="36"/>
      <c r="B16" s="36"/>
      <c r="C16" s="36"/>
      <c r="D16" s="36"/>
      <c r="E16" s="36"/>
      <c r="F16" s="166"/>
      <c r="G16" s="36"/>
      <c r="H16" s="36"/>
      <c r="I16" s="38"/>
      <c r="J16" s="38"/>
      <c r="K16" s="38"/>
      <c r="L16" s="38"/>
      <c r="M16" s="38"/>
      <c r="N16" s="246">
        <v>600</v>
      </c>
      <c r="O16" s="246">
        <v>600</v>
      </c>
      <c r="P16" s="38"/>
      <c r="Q16" s="139"/>
      <c r="R16" s="139"/>
      <c r="S16" s="139"/>
      <c r="T16" s="139"/>
      <c r="U16" s="139"/>
      <c r="V16" s="139"/>
      <c r="W16" s="245"/>
      <c r="X16" s="245"/>
      <c r="Y16" s="245"/>
      <c r="Z16" s="245"/>
      <c r="AA16" s="245"/>
      <c r="AB16" s="19"/>
      <c r="AC16" s="41"/>
      <c r="AD16" s="41"/>
      <c r="AE16" s="41"/>
      <c r="AF16" s="41"/>
      <c r="AG16" s="41"/>
      <c r="AH16" s="19"/>
    </row>
    <row r="17" spans="1:34" ht="15" customHeight="1" x14ac:dyDescent="0.45">
      <c r="A17" s="36"/>
      <c r="B17" s="36"/>
      <c r="C17" s="36"/>
      <c r="D17" s="36"/>
      <c r="E17" s="36"/>
      <c r="F17" s="166"/>
      <c r="G17" s="36"/>
      <c r="H17" s="36"/>
      <c r="I17" s="38"/>
      <c r="J17" s="38"/>
      <c r="K17" s="38"/>
      <c r="L17" s="38"/>
      <c r="M17" s="38"/>
      <c r="N17" s="139"/>
      <c r="O17" s="139"/>
      <c r="P17" s="38"/>
      <c r="Q17" s="139"/>
      <c r="R17" s="139"/>
      <c r="S17" s="139"/>
      <c r="T17" s="139"/>
      <c r="U17" s="139"/>
      <c r="V17" s="139"/>
      <c r="W17" s="245"/>
      <c r="X17" s="245"/>
      <c r="Y17" s="245"/>
      <c r="Z17" s="245"/>
      <c r="AA17" s="245"/>
      <c r="AB17" s="19"/>
      <c r="AC17" s="41"/>
      <c r="AD17" s="41"/>
      <c r="AE17" s="41"/>
      <c r="AF17" s="41"/>
      <c r="AG17" s="41"/>
      <c r="AH17" s="19"/>
    </row>
    <row r="18" spans="1:34" ht="15" customHeight="1" x14ac:dyDescent="0.45">
      <c r="A18" s="36"/>
      <c r="B18" s="36"/>
      <c r="C18" s="36"/>
      <c r="D18" s="36"/>
      <c r="E18" s="36"/>
      <c r="F18" s="166"/>
      <c r="G18" s="36"/>
      <c r="H18" s="36"/>
      <c r="I18" s="38"/>
      <c r="J18" s="38"/>
      <c r="K18" s="38"/>
      <c r="L18" s="38"/>
      <c r="M18" s="38"/>
      <c r="N18" s="139"/>
      <c r="O18" s="139"/>
      <c r="P18" s="38"/>
      <c r="Q18" s="139"/>
      <c r="R18" s="139"/>
      <c r="S18" s="139"/>
      <c r="T18" s="139"/>
      <c r="U18" s="139"/>
      <c r="V18" s="139"/>
      <c r="W18" s="245"/>
      <c r="X18" s="245"/>
      <c r="Y18" s="245"/>
      <c r="Z18" s="245"/>
      <c r="AA18" s="245"/>
      <c r="AB18" s="19"/>
      <c r="AC18" s="41"/>
      <c r="AD18" s="41"/>
      <c r="AE18" s="41"/>
      <c r="AF18" s="41"/>
      <c r="AG18" s="41"/>
      <c r="AH18" s="19"/>
    </row>
    <row r="19" spans="1:34" ht="44.25" customHeight="1" x14ac:dyDescent="0.45">
      <c r="A19" s="32" t="s">
        <v>117</v>
      </c>
      <c r="B19" s="32" t="s">
        <v>118</v>
      </c>
      <c r="C19" s="32"/>
      <c r="D19" s="32" t="s">
        <v>120</v>
      </c>
      <c r="E19" s="32" t="s">
        <v>121</v>
      </c>
      <c r="F19" s="32" t="s">
        <v>122</v>
      </c>
      <c r="G19" s="32" t="s">
        <v>123</v>
      </c>
      <c r="H19" s="32" t="s">
        <v>124</v>
      </c>
      <c r="I19" s="32" t="s">
        <v>125</v>
      </c>
      <c r="J19" s="32" t="s">
        <v>126</v>
      </c>
      <c r="K19" s="32" t="s">
        <v>127</v>
      </c>
      <c r="L19" s="32"/>
      <c r="M19" s="34" t="s">
        <v>128</v>
      </c>
      <c r="N19" s="33" t="s">
        <v>129</v>
      </c>
      <c r="O19" s="33" t="s">
        <v>933</v>
      </c>
      <c r="P19" s="35" t="s">
        <v>131</v>
      </c>
      <c r="Q19" s="829" t="s">
        <v>132</v>
      </c>
      <c r="R19" s="828"/>
      <c r="S19" s="33" t="s">
        <v>133</v>
      </c>
      <c r="T19" s="830" t="s">
        <v>134</v>
      </c>
      <c r="U19" s="827"/>
      <c r="V19" s="828"/>
      <c r="W19" s="32" t="s">
        <v>593</v>
      </c>
      <c r="X19" s="32" t="s">
        <v>594</v>
      </c>
      <c r="Y19" s="32" t="s">
        <v>595</v>
      </c>
      <c r="Z19" s="32" t="s">
        <v>596</v>
      </c>
      <c r="AA19" s="32" t="s">
        <v>934</v>
      </c>
      <c r="AB19" s="32" t="s">
        <v>140</v>
      </c>
      <c r="AC19" s="32" t="s">
        <v>1378</v>
      </c>
      <c r="AD19" s="32" t="s">
        <v>1379</v>
      </c>
      <c r="AE19" s="32" t="s">
        <v>1380</v>
      </c>
      <c r="AF19" s="32" t="s">
        <v>1638</v>
      </c>
      <c r="AG19" s="32" t="s">
        <v>1639</v>
      </c>
      <c r="AH19" s="32" t="s">
        <v>1640</v>
      </c>
    </row>
    <row r="20" spans="1:34" ht="15" customHeight="1" x14ac:dyDescent="0.45">
      <c r="A20" s="54" t="s">
        <v>1641</v>
      </c>
      <c r="B20" s="54" t="s">
        <v>203</v>
      </c>
      <c r="C20" s="54"/>
      <c r="D20" s="54" t="s">
        <v>1664</v>
      </c>
      <c r="E20" s="247" t="s">
        <v>214</v>
      </c>
      <c r="F20" s="59" t="s">
        <v>1665</v>
      </c>
      <c r="G20" s="54" t="s">
        <v>154</v>
      </c>
      <c r="H20" s="59" t="s">
        <v>1666</v>
      </c>
      <c r="I20" s="49">
        <v>110</v>
      </c>
      <c r="J20" s="56">
        <v>299</v>
      </c>
      <c r="K20" s="39">
        <v>149</v>
      </c>
      <c r="L20" s="39"/>
      <c r="M20" s="56">
        <f>SUM(W20:AH20)</f>
        <v>8</v>
      </c>
      <c r="N20" s="248">
        <f>M20*I20</f>
        <v>880</v>
      </c>
      <c r="O20" s="248"/>
      <c r="P20" s="39"/>
      <c r="Q20" s="248">
        <f>P21*I20</f>
        <v>0</v>
      </c>
      <c r="R20" s="248"/>
      <c r="S20" s="248"/>
      <c r="T20" s="248">
        <f>S21*I20</f>
        <v>880</v>
      </c>
      <c r="U20" s="248"/>
      <c r="V20" s="248"/>
      <c r="W20" s="249"/>
      <c r="X20" s="249"/>
      <c r="Y20" s="249"/>
      <c r="Z20" s="249"/>
      <c r="AA20" s="249"/>
      <c r="AB20" s="250"/>
      <c r="AC20" s="57"/>
      <c r="AD20" s="57">
        <v>2</v>
      </c>
      <c r="AE20" s="57">
        <v>2</v>
      </c>
      <c r="AF20" s="57">
        <v>2</v>
      </c>
      <c r="AG20" s="57">
        <v>2</v>
      </c>
      <c r="AH20" s="250"/>
    </row>
    <row r="21" spans="1:34" ht="15" customHeight="1" x14ac:dyDescent="0.45">
      <c r="A21" s="36"/>
      <c r="B21" s="36"/>
      <c r="C21" s="36"/>
      <c r="D21" s="36"/>
      <c r="E21" s="36"/>
      <c r="F21" s="166"/>
      <c r="G21" s="36"/>
      <c r="H21" s="36"/>
      <c r="I21" s="38"/>
      <c r="J21" s="38"/>
      <c r="K21" s="38"/>
      <c r="L21" s="38"/>
      <c r="M21" s="38"/>
      <c r="N21" s="139"/>
      <c r="O21" s="139">
        <f>M20*J20</f>
        <v>2392</v>
      </c>
      <c r="P21" s="42">
        <f>SUM(W21:AH21)</f>
        <v>0</v>
      </c>
      <c r="Q21" s="139"/>
      <c r="R21" s="139">
        <f>P21*J20</f>
        <v>0</v>
      </c>
      <c r="S21" s="139">
        <f>M20-P21</f>
        <v>8</v>
      </c>
      <c r="T21" s="139"/>
      <c r="U21" s="139">
        <f>S21*J20</f>
        <v>2392</v>
      </c>
      <c r="V21" s="139"/>
      <c r="W21" s="245"/>
      <c r="X21" s="245"/>
      <c r="Y21" s="245"/>
      <c r="Z21" s="245"/>
      <c r="AA21" s="245"/>
      <c r="AB21" s="19"/>
      <c r="AC21" s="41"/>
      <c r="AD21" s="40">
        <v>0</v>
      </c>
      <c r="AE21" s="40">
        <v>0</v>
      </c>
      <c r="AF21" s="40">
        <v>0</v>
      </c>
      <c r="AG21" s="40">
        <v>0</v>
      </c>
      <c r="AH21" s="19"/>
    </row>
    <row r="22" spans="1:34" ht="15" customHeight="1" x14ac:dyDescent="0.45">
      <c r="A22" s="54" t="s">
        <v>1641</v>
      </c>
      <c r="B22" s="54" t="s">
        <v>203</v>
      </c>
      <c r="C22" s="54"/>
      <c r="D22" s="54" t="s">
        <v>1667</v>
      </c>
      <c r="E22" s="54" t="s">
        <v>214</v>
      </c>
      <c r="F22" s="59" t="s">
        <v>1668</v>
      </c>
      <c r="G22" s="54" t="s">
        <v>154</v>
      </c>
      <c r="H22" s="54" t="s">
        <v>212</v>
      </c>
      <c r="I22" s="49">
        <v>114</v>
      </c>
      <c r="J22" s="56">
        <v>309</v>
      </c>
      <c r="K22" s="39">
        <v>247</v>
      </c>
      <c r="L22" s="39"/>
      <c r="M22" s="56">
        <f>SUM(W22:AH22)</f>
        <v>8</v>
      </c>
      <c r="N22" s="248">
        <f>M22*I22</f>
        <v>912</v>
      </c>
      <c r="O22" s="248"/>
      <c r="P22" s="39"/>
      <c r="Q22" s="248">
        <f>P23*I22</f>
        <v>0</v>
      </c>
      <c r="R22" s="248"/>
      <c r="S22" s="248"/>
      <c r="T22" s="248">
        <f>S23*I22</f>
        <v>912</v>
      </c>
      <c r="U22" s="248"/>
      <c r="V22" s="248"/>
      <c r="W22" s="249"/>
      <c r="X22" s="249"/>
      <c r="Y22" s="249"/>
      <c r="Z22" s="249"/>
      <c r="AA22" s="249"/>
      <c r="AB22" s="250"/>
      <c r="AC22" s="57"/>
      <c r="AD22" s="57">
        <v>1</v>
      </c>
      <c r="AE22" s="57">
        <v>2</v>
      </c>
      <c r="AF22" s="57">
        <v>2</v>
      </c>
      <c r="AG22" s="57">
        <v>2</v>
      </c>
      <c r="AH22" s="57">
        <v>1</v>
      </c>
    </row>
    <row r="23" spans="1:34" ht="15" customHeight="1" x14ac:dyDescent="0.45">
      <c r="A23" s="36"/>
      <c r="B23" s="36"/>
      <c r="C23" s="36"/>
      <c r="D23" s="36"/>
      <c r="E23" s="36"/>
      <c r="F23" s="166"/>
      <c r="G23" s="36"/>
      <c r="H23" s="36"/>
      <c r="I23" s="38"/>
      <c r="J23" s="38"/>
      <c r="K23" s="38"/>
      <c r="L23" s="38"/>
      <c r="M23" s="38"/>
      <c r="N23" s="139"/>
      <c r="O23" s="139">
        <f>M22*J22</f>
        <v>2472</v>
      </c>
      <c r="P23" s="58">
        <f>SUM(W23:AH23)</f>
        <v>0</v>
      </c>
      <c r="Q23" s="139"/>
      <c r="R23" s="139">
        <f>P23*J22</f>
        <v>0</v>
      </c>
      <c r="S23" s="139">
        <f>M22-P23</f>
        <v>8</v>
      </c>
      <c r="T23" s="139"/>
      <c r="U23" s="139">
        <f>S23*J22</f>
        <v>2472</v>
      </c>
      <c r="V23" s="139"/>
      <c r="W23" s="245"/>
      <c r="X23" s="245"/>
      <c r="Y23" s="245"/>
      <c r="Z23" s="245"/>
      <c r="AA23" s="245"/>
      <c r="AB23" s="19"/>
      <c r="AC23" s="41"/>
      <c r="AD23" s="43">
        <v>0</v>
      </c>
      <c r="AE23" s="43">
        <v>0</v>
      </c>
      <c r="AF23" s="43">
        <v>0</v>
      </c>
      <c r="AG23" s="43">
        <v>0</v>
      </c>
      <c r="AH23" s="43">
        <v>0</v>
      </c>
    </row>
    <row r="24" spans="1:34" ht="15" customHeight="1" x14ac:dyDescent="0.45">
      <c r="A24" s="54" t="s">
        <v>1641</v>
      </c>
      <c r="B24" s="54" t="s">
        <v>203</v>
      </c>
      <c r="C24" s="54"/>
      <c r="D24" s="54" t="s">
        <v>1669</v>
      </c>
      <c r="E24" s="54" t="s">
        <v>180</v>
      </c>
      <c r="F24" s="59" t="s">
        <v>1670</v>
      </c>
      <c r="G24" s="54" t="s">
        <v>154</v>
      </c>
      <c r="H24" s="54"/>
      <c r="I24" s="49">
        <v>93</v>
      </c>
      <c r="J24" s="56">
        <v>249</v>
      </c>
      <c r="K24" s="56"/>
      <c r="L24" s="56"/>
      <c r="M24" s="56">
        <f>SUM(W24:AH24)</f>
        <v>16</v>
      </c>
      <c r="N24" s="248">
        <f>M24*I24</f>
        <v>1488</v>
      </c>
      <c r="O24" s="248"/>
      <c r="P24" s="39"/>
      <c r="Q24" s="248">
        <f>P25*I24</f>
        <v>0</v>
      </c>
      <c r="R24" s="248"/>
      <c r="S24" s="248"/>
      <c r="T24" s="248">
        <f>S25*I24</f>
        <v>1488</v>
      </c>
      <c r="U24" s="248"/>
      <c r="V24" s="248"/>
      <c r="W24" s="249"/>
      <c r="X24" s="249"/>
      <c r="Y24" s="249"/>
      <c r="Z24" s="249"/>
      <c r="AA24" s="249"/>
      <c r="AB24" s="250"/>
      <c r="AC24" s="57">
        <v>4</v>
      </c>
      <c r="AD24" s="57">
        <v>4</v>
      </c>
      <c r="AE24" s="57">
        <v>3</v>
      </c>
      <c r="AF24" s="57">
        <v>3</v>
      </c>
      <c r="AG24" s="57">
        <v>2</v>
      </c>
      <c r="AH24" s="250"/>
    </row>
    <row r="25" spans="1:34" ht="15" customHeight="1" x14ac:dyDescent="0.45">
      <c r="A25" s="36"/>
      <c r="B25" s="36"/>
      <c r="C25" s="36"/>
      <c r="D25" s="36"/>
      <c r="E25" s="36"/>
      <c r="F25" s="166"/>
      <c r="G25" s="36"/>
      <c r="H25" s="36"/>
      <c r="I25" s="38"/>
      <c r="J25" s="38"/>
      <c r="K25" s="38"/>
      <c r="L25" s="38"/>
      <c r="M25" s="38"/>
      <c r="N25" s="139"/>
      <c r="O25" s="139">
        <f>M24*J24</f>
        <v>3984</v>
      </c>
      <c r="P25" s="58">
        <f>SUM(W25:AH25)</f>
        <v>0</v>
      </c>
      <c r="Q25" s="139"/>
      <c r="R25" s="139">
        <f>P25*J24</f>
        <v>0</v>
      </c>
      <c r="S25" s="139">
        <f>M24-P25</f>
        <v>16</v>
      </c>
      <c r="T25" s="139"/>
      <c r="U25" s="139">
        <f>S25*J24</f>
        <v>3984</v>
      </c>
      <c r="V25" s="139"/>
      <c r="W25" s="245"/>
      <c r="X25" s="245"/>
      <c r="Y25" s="245"/>
      <c r="Z25" s="245"/>
      <c r="AA25" s="245"/>
      <c r="AB25" s="19"/>
      <c r="AC25" s="43">
        <v>0</v>
      </c>
      <c r="AD25" s="43">
        <v>0</v>
      </c>
      <c r="AE25" s="43">
        <v>0</v>
      </c>
      <c r="AF25" s="43">
        <v>0</v>
      </c>
      <c r="AG25" s="43">
        <v>0</v>
      </c>
      <c r="AH25" s="19"/>
    </row>
    <row r="26" spans="1:34" ht="15" customHeight="1" x14ac:dyDescent="0.45">
      <c r="A26" s="54" t="s">
        <v>1641</v>
      </c>
      <c r="B26" s="54" t="s">
        <v>203</v>
      </c>
      <c r="C26" s="54"/>
      <c r="D26" s="54" t="s">
        <v>1671</v>
      </c>
      <c r="E26" s="54" t="s">
        <v>180</v>
      </c>
      <c r="F26" s="59" t="s">
        <v>1672</v>
      </c>
      <c r="G26" s="54" t="s">
        <v>154</v>
      </c>
      <c r="H26" s="54"/>
      <c r="I26" s="49">
        <v>76</v>
      </c>
      <c r="J26" s="56">
        <v>209</v>
      </c>
      <c r="K26" s="39">
        <v>104</v>
      </c>
      <c r="L26" s="39"/>
      <c r="M26" s="56">
        <f>SUM(W26:AH26)</f>
        <v>14</v>
      </c>
      <c r="N26" s="248">
        <f>M26*I26</f>
        <v>1064</v>
      </c>
      <c r="O26" s="248"/>
      <c r="P26" s="39"/>
      <c r="Q26" s="248">
        <f>P27*I26</f>
        <v>76</v>
      </c>
      <c r="R26" s="248"/>
      <c r="S26" s="248"/>
      <c r="T26" s="248">
        <f>S27*I26</f>
        <v>988</v>
      </c>
      <c r="U26" s="248"/>
      <c r="V26" s="248"/>
      <c r="W26" s="249"/>
      <c r="X26" s="249"/>
      <c r="Y26" s="249"/>
      <c r="Z26" s="249"/>
      <c r="AA26" s="249"/>
      <c r="AB26" s="250"/>
      <c r="AC26" s="57">
        <v>3</v>
      </c>
      <c r="AD26" s="57">
        <v>3</v>
      </c>
      <c r="AE26" s="57">
        <v>3</v>
      </c>
      <c r="AF26" s="57">
        <v>3</v>
      </c>
      <c r="AG26" s="57">
        <v>2</v>
      </c>
      <c r="AH26" s="250"/>
    </row>
    <row r="27" spans="1:34" ht="15" customHeight="1" x14ac:dyDescent="0.45">
      <c r="A27" s="36"/>
      <c r="B27" s="36"/>
      <c r="C27" s="36"/>
      <c r="D27" s="36"/>
      <c r="E27" s="36"/>
      <c r="F27" s="166"/>
      <c r="G27" s="36"/>
      <c r="H27" s="36"/>
      <c r="I27" s="38"/>
      <c r="J27" s="38"/>
      <c r="K27" s="38"/>
      <c r="L27" s="38"/>
      <c r="M27" s="38"/>
      <c r="N27" s="139"/>
      <c r="O27" s="139">
        <f>M26*J26</f>
        <v>2926</v>
      </c>
      <c r="P27" s="698">
        <f>SUM(W27:AH27)</f>
        <v>1</v>
      </c>
      <c r="Q27" s="139"/>
      <c r="R27" s="139">
        <f>P27*J26</f>
        <v>209</v>
      </c>
      <c r="S27" s="139">
        <f>M26-P27</f>
        <v>13</v>
      </c>
      <c r="T27" s="139"/>
      <c r="U27" s="139">
        <f>S27*J26</f>
        <v>2717</v>
      </c>
      <c r="V27" s="139"/>
      <c r="W27" s="245"/>
      <c r="X27" s="245"/>
      <c r="Y27" s="245"/>
      <c r="Z27" s="245"/>
      <c r="AA27" s="245"/>
      <c r="AB27" s="19"/>
      <c r="AC27" s="43">
        <v>0</v>
      </c>
      <c r="AD27" s="43">
        <v>0</v>
      </c>
      <c r="AE27" s="43">
        <v>0</v>
      </c>
      <c r="AF27" s="63">
        <v>0</v>
      </c>
      <c r="AG27" s="696">
        <v>1</v>
      </c>
      <c r="AH27" s="19"/>
    </row>
    <row r="28" spans="1:34" ht="15" customHeight="1" x14ac:dyDescent="0.45">
      <c r="A28" s="54" t="s">
        <v>1641</v>
      </c>
      <c r="B28" s="54" t="s">
        <v>203</v>
      </c>
      <c r="C28" s="54"/>
      <c r="D28" s="88" t="s">
        <v>1673</v>
      </c>
      <c r="E28" s="88" t="s">
        <v>300</v>
      </c>
      <c r="F28" s="251" t="s">
        <v>1674</v>
      </c>
      <c r="G28" s="54"/>
      <c r="H28" s="54"/>
      <c r="I28" s="49">
        <v>85</v>
      </c>
      <c r="J28" s="56">
        <v>229</v>
      </c>
      <c r="K28" s="39">
        <v>137</v>
      </c>
      <c r="L28" s="39"/>
      <c r="M28" s="56">
        <f>SUM(W28:AH28)</f>
        <v>3</v>
      </c>
      <c r="N28" s="248">
        <f>M28*I28</f>
        <v>255</v>
      </c>
      <c r="O28" s="248"/>
      <c r="P28" s="39"/>
      <c r="Q28" s="180">
        <f>P29*I28</f>
        <v>0</v>
      </c>
      <c r="R28" s="248"/>
      <c r="S28" s="248"/>
      <c r="T28" s="248">
        <f>S29*I28</f>
        <v>255</v>
      </c>
      <c r="U28" s="248"/>
      <c r="V28" s="248"/>
      <c r="W28" s="249"/>
      <c r="X28" s="249"/>
      <c r="Y28" s="249"/>
      <c r="Z28" s="249"/>
      <c r="AA28" s="249"/>
      <c r="AB28" s="250"/>
      <c r="AC28" s="846"/>
      <c r="AD28" s="57">
        <v>1</v>
      </c>
      <c r="AE28" s="57">
        <v>1</v>
      </c>
      <c r="AF28" s="57">
        <v>1</v>
      </c>
      <c r="AG28" s="57"/>
      <c r="AH28" s="250"/>
    </row>
    <row r="29" spans="1:34" ht="15" customHeight="1" x14ac:dyDescent="0.45">
      <c r="A29" s="36"/>
      <c r="B29" s="36"/>
      <c r="C29" s="36"/>
      <c r="D29" s="36"/>
      <c r="E29" s="36"/>
      <c r="F29" s="166"/>
      <c r="G29" s="36"/>
      <c r="H29" s="36"/>
      <c r="I29" s="38"/>
      <c r="J29" s="38"/>
      <c r="K29" s="38"/>
      <c r="L29" s="38"/>
      <c r="M29" s="38"/>
      <c r="N29" s="139"/>
      <c r="O29" s="139">
        <f>M28*J28</f>
        <v>687</v>
      </c>
      <c r="P29" s="107">
        <f>SUM(W29:AH29)</f>
        <v>0</v>
      </c>
      <c r="Q29" s="139"/>
      <c r="R29" s="139">
        <f>P29*J28</f>
        <v>0</v>
      </c>
      <c r="S29" s="139">
        <f>M28-P29</f>
        <v>3</v>
      </c>
      <c r="T29" s="139"/>
      <c r="U29" s="139">
        <f>S29*J28</f>
        <v>687</v>
      </c>
      <c r="V29" s="139"/>
      <c r="W29" s="245"/>
      <c r="X29" s="245"/>
      <c r="Y29" s="245"/>
      <c r="Z29" s="245"/>
      <c r="AA29" s="245"/>
      <c r="AB29" s="19"/>
      <c r="AC29" s="41"/>
      <c r="AD29" s="90">
        <v>0</v>
      </c>
      <c r="AE29" s="252">
        <v>0</v>
      </c>
      <c r="AF29" s="90">
        <v>0</v>
      </c>
      <c r="AG29" s="41"/>
      <c r="AH29" s="19"/>
    </row>
    <row r="30" spans="1:34" ht="15" customHeight="1" x14ac:dyDescent="0.45">
      <c r="A30" s="54" t="s">
        <v>1641</v>
      </c>
      <c r="B30" s="54" t="s">
        <v>203</v>
      </c>
      <c r="C30" s="54"/>
      <c r="D30" s="54" t="s">
        <v>1675</v>
      </c>
      <c r="E30" s="54" t="s">
        <v>164</v>
      </c>
      <c r="F30" s="59" t="s">
        <v>176</v>
      </c>
      <c r="G30" s="54" t="s">
        <v>154</v>
      </c>
      <c r="H30" s="54" t="s">
        <v>1676</v>
      </c>
      <c r="I30" s="49">
        <v>99</v>
      </c>
      <c r="J30" s="56">
        <v>267</v>
      </c>
      <c r="K30" s="39">
        <v>187</v>
      </c>
      <c r="L30" s="39"/>
      <c r="M30" s="56">
        <f>SUM(W30:AH30)</f>
        <v>5</v>
      </c>
      <c r="N30" s="248">
        <f>M30*I30</f>
        <v>495</v>
      </c>
      <c r="O30" s="248"/>
      <c r="P30" s="39"/>
      <c r="Q30" s="248">
        <f>P31*I30</f>
        <v>0</v>
      </c>
      <c r="R30" s="248"/>
      <c r="S30" s="248"/>
      <c r="T30" s="248">
        <f>S31*I30</f>
        <v>495</v>
      </c>
      <c r="U30" s="248"/>
      <c r="V30" s="248"/>
      <c r="W30" s="249"/>
      <c r="X30" s="249"/>
      <c r="Y30" s="249"/>
      <c r="Z30" s="249"/>
      <c r="AA30" s="249"/>
      <c r="AB30" s="250"/>
      <c r="AC30" s="57"/>
      <c r="AD30" s="57">
        <v>2</v>
      </c>
      <c r="AE30" s="57">
        <v>2</v>
      </c>
      <c r="AF30" s="57">
        <v>1</v>
      </c>
      <c r="AG30" s="57"/>
      <c r="AH30" s="250"/>
    </row>
    <row r="31" spans="1:34" ht="15" customHeight="1" x14ac:dyDescent="0.45">
      <c r="A31" s="36"/>
      <c r="B31" s="36"/>
      <c r="C31" s="36"/>
      <c r="D31" s="36"/>
      <c r="E31" s="36"/>
      <c r="F31" s="166"/>
      <c r="G31" s="36"/>
      <c r="H31" s="36"/>
      <c r="I31" s="38"/>
      <c r="J31" s="38"/>
      <c r="K31" s="38"/>
      <c r="L31" s="38"/>
      <c r="M31" s="38"/>
      <c r="N31" s="139"/>
      <c r="O31" s="139">
        <f>M30*J30</f>
        <v>1335</v>
      </c>
      <c r="P31" s="58">
        <f>SUM(W31:AH31)</f>
        <v>0</v>
      </c>
      <c r="Q31" s="139"/>
      <c r="R31" s="139">
        <f>P31*J30</f>
        <v>0</v>
      </c>
      <c r="S31" s="139">
        <f>M30-P31</f>
        <v>5</v>
      </c>
      <c r="T31" s="139"/>
      <c r="U31" s="139">
        <f>S31*J30</f>
        <v>1335</v>
      </c>
      <c r="V31" s="139"/>
      <c r="W31" s="245"/>
      <c r="X31" s="245"/>
      <c r="Y31" s="245"/>
      <c r="Z31" s="245"/>
      <c r="AA31" s="245"/>
      <c r="AB31" s="19"/>
      <c r="AC31" s="41"/>
      <c r="AD31" s="43">
        <v>0</v>
      </c>
      <c r="AE31" s="43">
        <v>0</v>
      </c>
      <c r="AF31" s="43">
        <v>0</v>
      </c>
      <c r="AG31" s="41"/>
      <c r="AH31" s="19"/>
    </row>
    <row r="32" spans="1:34" ht="15" customHeight="1" x14ac:dyDescent="0.45">
      <c r="A32" s="54" t="s">
        <v>1641</v>
      </c>
      <c r="B32" s="54" t="s">
        <v>203</v>
      </c>
      <c r="C32" s="54"/>
      <c r="D32" s="54" t="s">
        <v>1677</v>
      </c>
      <c r="E32" s="54" t="s">
        <v>1678</v>
      </c>
      <c r="F32" s="59" t="s">
        <v>1679</v>
      </c>
      <c r="G32" s="54"/>
      <c r="H32" s="54"/>
      <c r="I32" s="49">
        <v>46</v>
      </c>
      <c r="J32" s="56">
        <v>125</v>
      </c>
      <c r="K32" s="39">
        <v>93.75</v>
      </c>
      <c r="L32" s="39"/>
      <c r="M32" s="56">
        <f>SUM(W32:AH32)</f>
        <v>4</v>
      </c>
      <c r="N32" s="248">
        <f>M32*I32</f>
        <v>184</v>
      </c>
      <c r="O32" s="248"/>
      <c r="P32" s="39"/>
      <c r="Q32" s="248">
        <f>P33*I32</f>
        <v>0</v>
      </c>
      <c r="R32" s="248"/>
      <c r="S32" s="248"/>
      <c r="T32" s="248">
        <f>S33*I32</f>
        <v>184</v>
      </c>
      <c r="U32" s="248"/>
      <c r="V32" s="248"/>
      <c r="W32" s="248"/>
      <c r="X32" s="248"/>
      <c r="Y32" s="248"/>
      <c r="Z32" s="248"/>
      <c r="AA32" s="248"/>
      <c r="AB32" s="250">
        <v>4</v>
      </c>
      <c r="AC32" s="57"/>
      <c r="AD32" s="57"/>
      <c r="AE32" s="57"/>
      <c r="AF32" s="57"/>
      <c r="AG32" s="57"/>
      <c r="AH32" s="250"/>
    </row>
    <row r="33" spans="1:34" ht="15" customHeight="1" x14ac:dyDescent="0.45">
      <c r="A33" s="36"/>
      <c r="B33" s="36"/>
      <c r="C33" s="36"/>
      <c r="D33" s="36"/>
      <c r="E33" s="36"/>
      <c r="F33" s="166"/>
      <c r="G33" s="36"/>
      <c r="H33" s="36"/>
      <c r="I33" s="38"/>
      <c r="J33" s="38"/>
      <c r="K33" s="38"/>
      <c r="L33" s="38"/>
      <c r="M33" s="38"/>
      <c r="N33" s="139"/>
      <c r="O33" s="139">
        <f>M32*J32</f>
        <v>500</v>
      </c>
      <c r="P33" s="42">
        <f>SUM(W33:AH33)</f>
        <v>0</v>
      </c>
      <c r="Q33" s="139"/>
      <c r="R33" s="139">
        <f>P33*J32</f>
        <v>0</v>
      </c>
      <c r="S33" s="139">
        <f>M32-P33</f>
        <v>4</v>
      </c>
      <c r="T33" s="139"/>
      <c r="U33" s="139">
        <f>S33*J32</f>
        <v>500</v>
      </c>
      <c r="V33" s="139"/>
      <c r="W33" s="139"/>
      <c r="X33" s="139"/>
      <c r="Y33" s="139"/>
      <c r="Z33" s="139"/>
      <c r="AA33" s="139"/>
      <c r="AB33" s="137">
        <v>0</v>
      </c>
      <c r="AC33" s="41"/>
      <c r="AD33" s="41"/>
      <c r="AE33" s="41"/>
      <c r="AF33" s="41"/>
      <c r="AG33" s="41"/>
      <c r="AH33" s="19"/>
    </row>
    <row r="34" spans="1:34" ht="15" customHeight="1" x14ac:dyDescent="0.45">
      <c r="A34" s="54" t="s">
        <v>1641</v>
      </c>
      <c r="B34" s="54" t="s">
        <v>203</v>
      </c>
      <c r="C34" s="54"/>
      <c r="D34" s="88" t="s">
        <v>1680</v>
      </c>
      <c r="E34" s="88" t="s">
        <v>180</v>
      </c>
      <c r="F34" s="253" t="s">
        <v>1681</v>
      </c>
      <c r="G34" s="54" t="s">
        <v>154</v>
      </c>
      <c r="H34" s="54"/>
      <c r="I34" s="55">
        <v>85</v>
      </c>
      <c r="J34" s="56">
        <v>239</v>
      </c>
      <c r="K34" s="39">
        <v>191</v>
      </c>
      <c r="L34" s="39"/>
      <c r="M34" s="56">
        <f>SUM(W34:AH34)</f>
        <v>17</v>
      </c>
      <c r="N34" s="248">
        <f>M34*I34</f>
        <v>1445</v>
      </c>
      <c r="O34" s="248"/>
      <c r="P34" s="39"/>
      <c r="Q34" s="180">
        <f>P35*I34</f>
        <v>0</v>
      </c>
      <c r="R34" s="248"/>
      <c r="S34" s="248"/>
      <c r="T34" s="248">
        <f>S35*I34</f>
        <v>1445</v>
      </c>
      <c r="U34" s="248"/>
      <c r="V34" s="248"/>
      <c r="W34" s="56"/>
      <c r="X34" s="56"/>
      <c r="Y34" s="56"/>
      <c r="Z34" s="56"/>
      <c r="AA34" s="56"/>
      <c r="AB34" s="250"/>
      <c r="AC34" s="57">
        <v>4</v>
      </c>
      <c r="AD34" s="57">
        <v>4</v>
      </c>
      <c r="AE34" s="57">
        <v>4</v>
      </c>
      <c r="AF34" s="57">
        <v>3</v>
      </c>
      <c r="AG34" s="57">
        <v>2</v>
      </c>
      <c r="AH34" s="250"/>
    </row>
    <row r="35" spans="1:34" ht="15" customHeight="1" x14ac:dyDescent="0.45">
      <c r="A35" s="36"/>
      <c r="B35" s="36"/>
      <c r="C35" s="36"/>
      <c r="D35" s="36"/>
      <c r="E35" s="36"/>
      <c r="F35" s="166"/>
      <c r="G35" s="36"/>
      <c r="H35" s="36"/>
      <c r="I35" s="48"/>
      <c r="J35" s="38"/>
      <c r="K35" s="38"/>
      <c r="L35" s="38"/>
      <c r="M35" s="38"/>
      <c r="N35" s="139"/>
      <c r="O35" s="139">
        <f>M34*J34</f>
        <v>4063</v>
      </c>
      <c r="P35" s="107">
        <f>SUM(W35:AH35)</f>
        <v>0</v>
      </c>
      <c r="Q35" s="139"/>
      <c r="R35" s="139">
        <f>P35*J34</f>
        <v>0</v>
      </c>
      <c r="S35" s="139">
        <f>M34-P35</f>
        <v>17</v>
      </c>
      <c r="T35" s="139"/>
      <c r="U35" s="139">
        <f>S35*J34</f>
        <v>4063</v>
      </c>
      <c r="V35" s="139"/>
      <c r="W35" s="38"/>
      <c r="X35" s="38"/>
      <c r="Y35" s="38"/>
      <c r="Z35" s="38"/>
      <c r="AA35" s="38"/>
      <c r="AB35" s="19"/>
      <c r="AC35" s="90">
        <v>0</v>
      </c>
      <c r="AD35" s="90">
        <v>0</v>
      </c>
      <c r="AE35" s="252">
        <v>0</v>
      </c>
      <c r="AF35" s="90">
        <v>0</v>
      </c>
      <c r="AG35" s="90">
        <v>0</v>
      </c>
      <c r="AH35" s="19"/>
    </row>
    <row r="36" spans="1:34" ht="15" customHeight="1" x14ac:dyDescent="0.45">
      <c r="A36" s="54" t="s">
        <v>1641</v>
      </c>
      <c r="B36" s="54" t="s">
        <v>203</v>
      </c>
      <c r="C36" s="54"/>
      <c r="D36" s="88" t="s">
        <v>1682</v>
      </c>
      <c r="E36" s="88" t="s">
        <v>180</v>
      </c>
      <c r="F36" s="251" t="s">
        <v>1683</v>
      </c>
      <c r="G36" s="54" t="s">
        <v>154</v>
      </c>
      <c r="H36" s="54"/>
      <c r="I36" s="55">
        <v>85</v>
      </c>
      <c r="J36" s="56">
        <v>239</v>
      </c>
      <c r="K36" s="39">
        <v>169</v>
      </c>
      <c r="L36" s="39"/>
      <c r="M36" s="56">
        <f>SUM(W36:AH36)</f>
        <v>17</v>
      </c>
      <c r="N36" s="248">
        <f>M36*I36</f>
        <v>1445</v>
      </c>
      <c r="O36" s="248"/>
      <c r="P36" s="39"/>
      <c r="Q36" s="180">
        <f>P37*I36</f>
        <v>0</v>
      </c>
      <c r="R36" s="248"/>
      <c r="S36" s="248"/>
      <c r="T36" s="248">
        <f>S37*I36</f>
        <v>1445</v>
      </c>
      <c r="U36" s="248"/>
      <c r="V36" s="248"/>
      <c r="W36" s="56"/>
      <c r="X36" s="56"/>
      <c r="Y36" s="56"/>
      <c r="Z36" s="56"/>
      <c r="AA36" s="56"/>
      <c r="AB36" s="250"/>
      <c r="AC36" s="57">
        <v>4</v>
      </c>
      <c r="AD36" s="57">
        <v>4</v>
      </c>
      <c r="AE36" s="57">
        <v>4</v>
      </c>
      <c r="AF36" s="57">
        <v>3</v>
      </c>
      <c r="AG36" s="57">
        <v>2</v>
      </c>
      <c r="AH36" s="250"/>
    </row>
    <row r="37" spans="1:34" ht="15" customHeight="1" x14ac:dyDescent="0.45">
      <c r="A37" s="36"/>
      <c r="B37" s="36"/>
      <c r="C37" s="36"/>
      <c r="D37" s="36"/>
      <c r="E37" s="36"/>
      <c r="F37" s="166"/>
      <c r="G37" s="36"/>
      <c r="H37" s="36"/>
      <c r="I37" s="48"/>
      <c r="J37" s="38"/>
      <c r="K37" s="38"/>
      <c r="L37" s="38"/>
      <c r="M37" s="38"/>
      <c r="N37" s="139"/>
      <c r="O37" s="139">
        <f>M36*J36</f>
        <v>4063</v>
      </c>
      <c r="P37" s="107">
        <f>SUM(W37:AH37)</f>
        <v>0</v>
      </c>
      <c r="Q37" s="139"/>
      <c r="R37" s="139">
        <f>P37*J36</f>
        <v>0</v>
      </c>
      <c r="S37" s="139">
        <f>M36-P37</f>
        <v>17</v>
      </c>
      <c r="T37" s="139"/>
      <c r="U37" s="139">
        <f>S37*J36</f>
        <v>4063</v>
      </c>
      <c r="V37" s="139"/>
      <c r="W37" s="38"/>
      <c r="X37" s="38"/>
      <c r="Y37" s="38"/>
      <c r="Z37" s="38"/>
      <c r="AA37" s="38"/>
      <c r="AB37" s="19"/>
      <c r="AC37" s="90">
        <v>0</v>
      </c>
      <c r="AD37" s="252">
        <v>0</v>
      </c>
      <c r="AE37" s="252">
        <v>0</v>
      </c>
      <c r="AF37" s="90">
        <v>0</v>
      </c>
      <c r="AG37" s="90">
        <v>0</v>
      </c>
      <c r="AH37" s="19"/>
    </row>
    <row r="38" spans="1:34" ht="15" customHeight="1" x14ac:dyDescent="0.45">
      <c r="A38" s="54" t="s">
        <v>1641</v>
      </c>
      <c r="B38" s="54" t="s">
        <v>203</v>
      </c>
      <c r="C38" s="54"/>
      <c r="D38" s="54" t="s">
        <v>1684</v>
      </c>
      <c r="E38" s="54" t="s">
        <v>164</v>
      </c>
      <c r="F38" s="59" t="s">
        <v>1685</v>
      </c>
      <c r="G38" s="54" t="s">
        <v>154</v>
      </c>
      <c r="H38" s="54"/>
      <c r="I38" s="55">
        <v>102</v>
      </c>
      <c r="J38" s="56">
        <v>299</v>
      </c>
      <c r="K38" s="56">
        <v>149.5</v>
      </c>
      <c r="L38" s="56"/>
      <c r="M38" s="56">
        <f>SUM(W38:AH38)</f>
        <v>12</v>
      </c>
      <c r="N38" s="248">
        <f>M38*I38</f>
        <v>1224</v>
      </c>
      <c r="O38" s="248"/>
      <c r="P38" s="39"/>
      <c r="Q38" s="248">
        <f>P39*I38</f>
        <v>0</v>
      </c>
      <c r="R38" s="248"/>
      <c r="S38" s="248"/>
      <c r="T38" s="248">
        <f>S39*I38</f>
        <v>1224</v>
      </c>
      <c r="U38" s="248"/>
      <c r="V38" s="248"/>
      <c r="W38" s="56"/>
      <c r="X38" s="56"/>
      <c r="Y38" s="56"/>
      <c r="Z38" s="56"/>
      <c r="AA38" s="56"/>
      <c r="AB38" s="250"/>
      <c r="AC38" s="57"/>
      <c r="AD38" s="57">
        <v>2</v>
      </c>
      <c r="AE38" s="57">
        <v>3</v>
      </c>
      <c r="AF38" s="57">
        <v>3</v>
      </c>
      <c r="AG38" s="57">
        <v>2</v>
      </c>
      <c r="AH38" s="250">
        <v>2</v>
      </c>
    </row>
    <row r="39" spans="1:34" ht="15" customHeight="1" x14ac:dyDescent="0.45">
      <c r="A39" s="36"/>
      <c r="B39" s="36"/>
      <c r="C39" s="36"/>
      <c r="D39" s="46"/>
      <c r="E39" s="36"/>
      <c r="F39" s="166"/>
      <c r="G39" s="36"/>
      <c r="H39" s="36"/>
      <c r="I39" s="48"/>
      <c r="J39" s="38"/>
      <c r="K39" s="38"/>
      <c r="L39" s="38"/>
      <c r="M39" s="38"/>
      <c r="N39" s="139"/>
      <c r="O39" s="139">
        <f>M38*J38</f>
        <v>3588</v>
      </c>
      <c r="P39" s="68">
        <f>SUM(W39:AH39)</f>
        <v>0</v>
      </c>
      <c r="Q39" s="139"/>
      <c r="R39" s="139">
        <f>P39*J38</f>
        <v>0</v>
      </c>
      <c r="S39" s="139">
        <f>M38-P39</f>
        <v>12</v>
      </c>
      <c r="T39" s="139"/>
      <c r="U39" s="139">
        <f>S39*J38</f>
        <v>3588</v>
      </c>
      <c r="V39" s="139"/>
      <c r="W39" s="41"/>
      <c r="X39" s="38"/>
      <c r="Y39" s="38"/>
      <c r="Z39" s="38"/>
      <c r="AA39" s="38"/>
      <c r="AB39" s="19"/>
      <c r="AC39" s="41"/>
      <c r="AD39" s="47">
        <v>0</v>
      </c>
      <c r="AE39" s="47">
        <v>0</v>
      </c>
      <c r="AF39" s="47">
        <v>0</v>
      </c>
      <c r="AG39" s="47">
        <v>0</v>
      </c>
      <c r="AH39" s="132">
        <v>0</v>
      </c>
    </row>
    <row r="40" spans="1:34" ht="15" customHeight="1" x14ac:dyDescent="0.45">
      <c r="A40" s="54" t="s">
        <v>1641</v>
      </c>
      <c r="B40" s="54" t="s">
        <v>203</v>
      </c>
      <c r="C40" s="54"/>
      <c r="D40" s="54" t="s">
        <v>1686</v>
      </c>
      <c r="E40" s="54" t="s">
        <v>164</v>
      </c>
      <c r="F40" s="59" t="s">
        <v>1687</v>
      </c>
      <c r="G40" s="54" t="s">
        <v>154</v>
      </c>
      <c r="H40" s="54"/>
      <c r="I40" s="55">
        <v>94</v>
      </c>
      <c r="J40" s="56">
        <v>264</v>
      </c>
      <c r="K40" s="39">
        <v>132</v>
      </c>
      <c r="L40" s="39"/>
      <c r="M40" s="56">
        <f>SUM(W40:AH40)</f>
        <v>9</v>
      </c>
      <c r="N40" s="248">
        <f>M40*I40</f>
        <v>846</v>
      </c>
      <c r="O40" s="248"/>
      <c r="P40" s="39"/>
      <c r="Q40" s="248">
        <f>P41*I40</f>
        <v>0</v>
      </c>
      <c r="R40" s="248"/>
      <c r="S40" s="248"/>
      <c r="T40" s="248">
        <f>S41*I40</f>
        <v>846</v>
      </c>
      <c r="U40" s="248"/>
      <c r="V40" s="248"/>
      <c r="W40" s="56"/>
      <c r="X40" s="56"/>
      <c r="Y40" s="56"/>
      <c r="Z40" s="56"/>
      <c r="AA40" s="56"/>
      <c r="AB40" s="250"/>
      <c r="AC40" s="57"/>
      <c r="AD40" s="57">
        <v>1</v>
      </c>
      <c r="AE40" s="57">
        <v>2</v>
      </c>
      <c r="AF40" s="57">
        <v>2</v>
      </c>
      <c r="AG40" s="57">
        <v>2</v>
      </c>
      <c r="AH40" s="250">
        <v>2</v>
      </c>
    </row>
    <row r="41" spans="1:34" ht="15" customHeight="1" x14ac:dyDescent="0.45">
      <c r="A41" s="36"/>
      <c r="B41" s="36"/>
      <c r="C41" s="36"/>
      <c r="D41" s="36"/>
      <c r="E41" s="36"/>
      <c r="F41" s="166"/>
      <c r="G41" s="36"/>
      <c r="H41" s="36"/>
      <c r="I41" s="48"/>
      <c r="J41" s="38"/>
      <c r="K41" s="38"/>
      <c r="L41" s="38"/>
      <c r="M41" s="38"/>
      <c r="N41" s="139"/>
      <c r="O41" s="139">
        <f>M40*J40</f>
        <v>2376</v>
      </c>
      <c r="P41" s="42">
        <f>SUM(W41:AH41)</f>
        <v>0</v>
      </c>
      <c r="Q41" s="139"/>
      <c r="R41" s="139">
        <f>P41*J40</f>
        <v>0</v>
      </c>
      <c r="S41" s="139">
        <f>M40-P41</f>
        <v>9</v>
      </c>
      <c r="T41" s="139"/>
      <c r="U41" s="139">
        <f>S41*J40</f>
        <v>2376</v>
      </c>
      <c r="V41" s="139"/>
      <c r="W41" s="38"/>
      <c r="X41" s="38"/>
      <c r="Y41" s="38"/>
      <c r="Z41" s="38"/>
      <c r="AA41" s="38"/>
      <c r="AB41" s="19"/>
      <c r="AC41" s="41"/>
      <c r="AD41" s="40">
        <v>0</v>
      </c>
      <c r="AE41" s="40">
        <v>0</v>
      </c>
      <c r="AF41" s="40">
        <v>0</v>
      </c>
      <c r="AG41" s="40">
        <v>0</v>
      </c>
      <c r="AH41" s="137">
        <v>0</v>
      </c>
    </row>
    <row r="42" spans="1:34" ht="15" customHeight="1" x14ac:dyDescent="0.45">
      <c r="A42" s="54" t="s">
        <v>1641</v>
      </c>
      <c r="B42" s="54" t="s">
        <v>203</v>
      </c>
      <c r="C42" s="54"/>
      <c r="D42" s="54" t="s">
        <v>1688</v>
      </c>
      <c r="E42" s="247" t="s">
        <v>214</v>
      </c>
      <c r="F42" s="59" t="s">
        <v>1689</v>
      </c>
      <c r="G42" s="54" t="s">
        <v>154</v>
      </c>
      <c r="H42" s="54" t="s">
        <v>1690</v>
      </c>
      <c r="I42" s="55">
        <v>88</v>
      </c>
      <c r="J42" s="56">
        <v>259</v>
      </c>
      <c r="K42" s="39">
        <v>155</v>
      </c>
      <c r="L42" s="39"/>
      <c r="M42" s="56">
        <f>SUM(W42:AH42)</f>
        <v>8</v>
      </c>
      <c r="N42" s="248">
        <f>M42*I42</f>
        <v>704</v>
      </c>
      <c r="O42" s="248"/>
      <c r="P42" s="39"/>
      <c r="Q42" s="248">
        <f>P43*I42</f>
        <v>0</v>
      </c>
      <c r="R42" s="248"/>
      <c r="S42" s="248"/>
      <c r="T42" s="248">
        <f>S43*I42</f>
        <v>704</v>
      </c>
      <c r="U42" s="248"/>
      <c r="V42" s="248"/>
      <c r="W42" s="56"/>
      <c r="X42" s="56"/>
      <c r="Y42" s="56"/>
      <c r="Z42" s="56"/>
      <c r="AA42" s="56"/>
      <c r="AB42" s="250"/>
      <c r="AC42" s="57"/>
      <c r="AD42" s="57">
        <v>2</v>
      </c>
      <c r="AE42" s="57">
        <v>2</v>
      </c>
      <c r="AF42" s="57">
        <v>2</v>
      </c>
      <c r="AG42" s="57">
        <v>2</v>
      </c>
      <c r="AH42" s="250"/>
    </row>
    <row r="43" spans="1:34" ht="15" customHeight="1" x14ac:dyDescent="0.45">
      <c r="A43" s="36"/>
      <c r="B43" s="36"/>
      <c r="C43" s="36"/>
      <c r="D43" s="46"/>
      <c r="E43" s="36"/>
      <c r="F43" s="166"/>
      <c r="G43" s="36"/>
      <c r="H43" s="36"/>
      <c r="I43" s="48"/>
      <c r="J43" s="38"/>
      <c r="K43" s="38"/>
      <c r="L43" s="38"/>
      <c r="M43" s="38"/>
      <c r="N43" s="139"/>
      <c r="O43" s="139">
        <f>M42*J42</f>
        <v>2072</v>
      </c>
      <c r="P43" s="42">
        <f>SUM(W43:AH43)</f>
        <v>0</v>
      </c>
      <c r="Q43" s="139"/>
      <c r="R43" s="139">
        <f>P43*J42</f>
        <v>0</v>
      </c>
      <c r="S43" s="139">
        <f>M42-P43</f>
        <v>8</v>
      </c>
      <c r="T43" s="139"/>
      <c r="U43" s="139">
        <f>S43*J42</f>
        <v>2072</v>
      </c>
      <c r="V43" s="139"/>
      <c r="W43" s="38"/>
      <c r="X43" s="38"/>
      <c r="Y43" s="38"/>
      <c r="Z43" s="38"/>
      <c r="AA43" s="38"/>
      <c r="AB43" s="19"/>
      <c r="AC43" s="41"/>
      <c r="AD43" s="40">
        <v>0</v>
      </c>
      <c r="AE43" s="40">
        <v>0</v>
      </c>
      <c r="AF43" s="40">
        <v>0</v>
      </c>
      <c r="AG43" s="40">
        <v>0</v>
      </c>
      <c r="AH43" s="19"/>
    </row>
    <row r="44" spans="1:34" ht="14.25" customHeight="1" x14ac:dyDescent="0.45">
      <c r="A44" s="54" t="s">
        <v>1641</v>
      </c>
      <c r="B44" s="54" t="s">
        <v>203</v>
      </c>
      <c r="C44" s="54"/>
      <c r="D44" s="88" t="s">
        <v>1691</v>
      </c>
      <c r="E44" s="88" t="s">
        <v>264</v>
      </c>
      <c r="F44" s="251" t="s">
        <v>1689</v>
      </c>
      <c r="G44" s="54" t="s">
        <v>154</v>
      </c>
      <c r="H44" s="54" t="s">
        <v>1692</v>
      </c>
      <c r="I44" s="55">
        <v>76</v>
      </c>
      <c r="J44" s="56">
        <v>209</v>
      </c>
      <c r="K44" s="39">
        <v>125</v>
      </c>
      <c r="L44" s="39"/>
      <c r="M44" s="56">
        <f>SUM(W44:AH44)</f>
        <v>6</v>
      </c>
      <c r="N44" s="248">
        <f>M44*I44</f>
        <v>456</v>
      </c>
      <c r="O44" s="248"/>
      <c r="P44" s="39"/>
      <c r="Q44" s="180">
        <f>P45*I44</f>
        <v>0</v>
      </c>
      <c r="R44" s="248"/>
      <c r="S44" s="248"/>
      <c r="T44" s="248">
        <f>S45*I44</f>
        <v>456</v>
      </c>
      <c r="U44" s="248"/>
      <c r="V44" s="248"/>
      <c r="W44" s="56"/>
      <c r="X44" s="56"/>
      <c r="Y44" s="56"/>
      <c r="Z44" s="56"/>
      <c r="AA44" s="56"/>
      <c r="AB44" s="250"/>
      <c r="AC44" s="57"/>
      <c r="AD44" s="57">
        <v>1</v>
      </c>
      <c r="AE44" s="57">
        <v>2</v>
      </c>
      <c r="AF44" s="57">
        <v>2</v>
      </c>
      <c r="AG44" s="57">
        <v>1</v>
      </c>
      <c r="AH44" s="250"/>
    </row>
    <row r="45" spans="1:34" ht="15" customHeight="1" x14ac:dyDescent="0.45">
      <c r="A45" s="36"/>
      <c r="B45" s="36"/>
      <c r="C45" s="36"/>
      <c r="D45" s="36"/>
      <c r="E45" s="36"/>
      <c r="F45" s="166"/>
      <c r="G45" s="36"/>
      <c r="H45" s="36"/>
      <c r="I45" s="48"/>
      <c r="J45" s="38"/>
      <c r="K45" s="38"/>
      <c r="L45" s="38"/>
      <c r="M45" s="38"/>
      <c r="N45" s="139"/>
      <c r="O45" s="139">
        <f>M44*J44</f>
        <v>1254</v>
      </c>
      <c r="P45" s="107">
        <f>SUM(W45:AH45)</f>
        <v>0</v>
      </c>
      <c r="Q45" s="139"/>
      <c r="R45" s="139">
        <f>P45*J44</f>
        <v>0</v>
      </c>
      <c r="S45" s="139">
        <f>M44-P45</f>
        <v>6</v>
      </c>
      <c r="T45" s="139"/>
      <c r="U45" s="139">
        <f>S45*J44</f>
        <v>1254</v>
      </c>
      <c r="V45" s="139"/>
      <c r="W45" s="38"/>
      <c r="X45" s="38"/>
      <c r="Y45" s="38"/>
      <c r="Z45" s="38"/>
      <c r="AA45" s="38"/>
      <c r="AB45" s="19"/>
      <c r="AC45" s="41"/>
      <c r="AD45" s="90">
        <v>0</v>
      </c>
      <c r="AE45" s="90">
        <v>0</v>
      </c>
      <c r="AF45" s="90">
        <v>0</v>
      </c>
      <c r="AG45" s="90">
        <v>0</v>
      </c>
      <c r="AH45" s="19"/>
    </row>
    <row r="46" spans="1:34" ht="15" customHeight="1" x14ac:dyDescent="0.45">
      <c r="A46" s="54" t="s">
        <v>1641</v>
      </c>
      <c r="B46" s="54" t="s">
        <v>203</v>
      </c>
      <c r="C46" s="54"/>
      <c r="D46" s="54" t="s">
        <v>1693</v>
      </c>
      <c r="E46" s="54" t="s">
        <v>214</v>
      </c>
      <c r="F46" s="59" t="s">
        <v>1694</v>
      </c>
      <c r="G46" s="54" t="s">
        <v>1695</v>
      </c>
      <c r="H46" s="54" t="s">
        <v>212</v>
      </c>
      <c r="I46" s="55">
        <v>125</v>
      </c>
      <c r="J46" s="56">
        <v>375</v>
      </c>
      <c r="K46" s="39">
        <v>187.5</v>
      </c>
      <c r="L46" s="39"/>
      <c r="M46" s="56">
        <f>SUM(W46:AH46)</f>
        <v>10</v>
      </c>
      <c r="N46" s="248">
        <f>M46*I46</f>
        <v>1250</v>
      </c>
      <c r="O46" s="248"/>
      <c r="P46" s="39"/>
      <c r="Q46" s="248">
        <f>P47*I46</f>
        <v>0</v>
      </c>
      <c r="R46" s="248"/>
      <c r="S46" s="248"/>
      <c r="T46" s="248">
        <f>S47*I46</f>
        <v>1250</v>
      </c>
      <c r="U46" s="248"/>
      <c r="V46" s="248"/>
      <c r="W46" s="56"/>
      <c r="X46" s="56"/>
      <c r="Y46" s="56"/>
      <c r="Z46" s="56"/>
      <c r="AA46" s="56"/>
      <c r="AB46" s="250"/>
      <c r="AC46" s="57"/>
      <c r="AD46" s="57">
        <v>2</v>
      </c>
      <c r="AE46" s="57">
        <v>3</v>
      </c>
      <c r="AF46" s="57">
        <v>3</v>
      </c>
      <c r="AG46" s="57">
        <v>2</v>
      </c>
      <c r="AH46" s="250"/>
    </row>
    <row r="47" spans="1:34" ht="15" customHeight="1" x14ac:dyDescent="0.45">
      <c r="A47" s="36"/>
      <c r="B47" s="36"/>
      <c r="C47" s="36"/>
      <c r="D47" s="36"/>
      <c r="E47" s="36"/>
      <c r="F47" s="166"/>
      <c r="G47" s="36"/>
      <c r="H47" s="36"/>
      <c r="I47" s="48"/>
      <c r="J47" s="38"/>
      <c r="K47" s="38"/>
      <c r="L47" s="38"/>
      <c r="M47" s="38"/>
      <c r="N47" s="139"/>
      <c r="O47" s="139">
        <f>M46*J46</f>
        <v>3750</v>
      </c>
      <c r="P47" s="58">
        <f>SUM(W47:AH47)</f>
        <v>0</v>
      </c>
      <c r="Q47" s="139"/>
      <c r="R47" s="139">
        <f>P47*J46</f>
        <v>0</v>
      </c>
      <c r="S47" s="139">
        <f>M46-P47</f>
        <v>10</v>
      </c>
      <c r="T47" s="139"/>
      <c r="U47" s="139">
        <f>S47*J46</f>
        <v>3750</v>
      </c>
      <c r="V47" s="139"/>
      <c r="W47" s="38"/>
      <c r="X47" s="38"/>
      <c r="Y47" s="38"/>
      <c r="Z47" s="38"/>
      <c r="AA47" s="38"/>
      <c r="AB47" s="19"/>
      <c r="AC47" s="41"/>
      <c r="AD47" s="43">
        <v>0</v>
      </c>
      <c r="AE47" s="43">
        <v>0</v>
      </c>
      <c r="AF47" s="523">
        <v>0</v>
      </c>
      <c r="AG47" s="43">
        <v>0</v>
      </c>
      <c r="AH47" s="19"/>
    </row>
    <row r="48" spans="1:34" ht="15" customHeight="1" x14ac:dyDescent="0.45">
      <c r="A48" s="54" t="s">
        <v>1641</v>
      </c>
      <c r="B48" s="54" t="s">
        <v>203</v>
      </c>
      <c r="C48" s="54"/>
      <c r="D48" s="88" t="s">
        <v>1696</v>
      </c>
      <c r="E48" s="88" t="s">
        <v>368</v>
      </c>
      <c r="F48" s="251" t="s">
        <v>1697</v>
      </c>
      <c r="G48" s="54" t="s">
        <v>1698</v>
      </c>
      <c r="H48" s="54"/>
      <c r="I48" s="55">
        <v>202</v>
      </c>
      <c r="J48" s="56">
        <v>575</v>
      </c>
      <c r="K48" s="39">
        <v>345</v>
      </c>
      <c r="L48" s="39"/>
      <c r="M48" s="56">
        <f>SUM(W48:AH48)</f>
        <v>6</v>
      </c>
      <c r="N48" s="248">
        <f>M48*I48</f>
        <v>1212</v>
      </c>
      <c r="O48" s="248"/>
      <c r="P48" s="39"/>
      <c r="Q48" s="180">
        <f>P49*I48</f>
        <v>0</v>
      </c>
      <c r="R48" s="248"/>
      <c r="S48" s="248"/>
      <c r="T48" s="248">
        <f>S49*I48</f>
        <v>1212</v>
      </c>
      <c r="U48" s="248"/>
      <c r="V48" s="248"/>
      <c r="W48" s="56"/>
      <c r="X48" s="56"/>
      <c r="Y48" s="56"/>
      <c r="Z48" s="56"/>
      <c r="AA48" s="56"/>
      <c r="AB48" s="250"/>
      <c r="AC48" s="57"/>
      <c r="AD48" s="57">
        <v>1</v>
      </c>
      <c r="AE48" s="57">
        <v>2</v>
      </c>
      <c r="AF48" s="57">
        <v>2</v>
      </c>
      <c r="AG48" s="57">
        <v>1</v>
      </c>
      <c r="AH48" s="250"/>
    </row>
    <row r="49" spans="1:34" ht="15" customHeight="1" x14ac:dyDescent="0.45">
      <c r="A49" s="36"/>
      <c r="B49" s="36"/>
      <c r="C49" s="36"/>
      <c r="D49" s="36"/>
      <c r="E49" s="36"/>
      <c r="F49" s="166"/>
      <c r="G49" s="36"/>
      <c r="H49" s="36"/>
      <c r="I49" s="48"/>
      <c r="J49" s="38"/>
      <c r="K49" s="38"/>
      <c r="L49" s="38"/>
      <c r="M49" s="38"/>
      <c r="N49" s="139"/>
      <c r="O49" s="139">
        <f>M48*J48</f>
        <v>3450</v>
      </c>
      <c r="P49" s="107">
        <f>SUM(W49:AH49)</f>
        <v>0</v>
      </c>
      <c r="Q49" s="139"/>
      <c r="R49" s="139">
        <f>P49*J48</f>
        <v>0</v>
      </c>
      <c r="S49" s="139">
        <f>M48-P49</f>
        <v>6</v>
      </c>
      <c r="T49" s="139"/>
      <c r="U49" s="139">
        <f>S49*J48</f>
        <v>3450</v>
      </c>
      <c r="V49" s="139"/>
      <c r="W49" s="38"/>
      <c r="X49" s="38"/>
      <c r="Y49" s="38"/>
      <c r="Z49" s="38"/>
      <c r="AA49" s="38"/>
      <c r="AB49" s="19"/>
      <c r="AC49" s="41"/>
      <c r="AD49" s="90">
        <v>0</v>
      </c>
      <c r="AE49" s="90">
        <v>0</v>
      </c>
      <c r="AF49" s="90">
        <v>0</v>
      </c>
      <c r="AG49" s="90">
        <v>0</v>
      </c>
      <c r="AH49" s="19"/>
    </row>
    <row r="50" spans="1:34" ht="15" customHeight="1" x14ac:dyDescent="0.45">
      <c r="A50" s="54" t="s">
        <v>1641</v>
      </c>
      <c r="B50" s="54" t="s">
        <v>203</v>
      </c>
      <c r="C50" s="54"/>
      <c r="D50" s="88" t="s">
        <v>1699</v>
      </c>
      <c r="E50" s="88" t="s">
        <v>157</v>
      </c>
      <c r="F50" s="251" t="s">
        <v>1700</v>
      </c>
      <c r="G50" s="54" t="s">
        <v>1701</v>
      </c>
      <c r="H50" s="54" t="s">
        <v>235</v>
      </c>
      <c r="I50" s="55">
        <v>73</v>
      </c>
      <c r="J50" s="56">
        <v>209</v>
      </c>
      <c r="K50" s="39">
        <v>104.5</v>
      </c>
      <c r="L50" s="39"/>
      <c r="M50" s="56">
        <f>SUM(W50:AH50)</f>
        <v>8</v>
      </c>
      <c r="N50" s="248">
        <f>M50*I50</f>
        <v>584</v>
      </c>
      <c r="O50" s="248"/>
      <c r="P50" s="39"/>
      <c r="Q50" s="248">
        <f>P51*I50</f>
        <v>219</v>
      </c>
      <c r="R50" s="248"/>
      <c r="S50" s="248"/>
      <c r="T50" s="248">
        <f>S51*I50</f>
        <v>365</v>
      </c>
      <c r="U50" s="248"/>
      <c r="V50" s="248"/>
      <c r="W50" s="56">
        <v>1</v>
      </c>
      <c r="X50" s="56">
        <v>2</v>
      </c>
      <c r="Y50" s="56">
        <v>2</v>
      </c>
      <c r="Z50" s="56">
        <v>2</v>
      </c>
      <c r="AA50" s="56">
        <v>1</v>
      </c>
      <c r="AB50" s="250"/>
      <c r="AC50" s="57"/>
      <c r="AD50" s="57"/>
      <c r="AE50" s="57"/>
      <c r="AF50" s="57"/>
      <c r="AG50" s="57"/>
      <c r="AH50" s="250"/>
    </row>
    <row r="51" spans="1:34" ht="15" customHeight="1" x14ac:dyDescent="0.45">
      <c r="A51" s="36"/>
      <c r="B51" s="36"/>
      <c r="C51" s="36"/>
      <c r="D51" s="844"/>
      <c r="E51" s="36"/>
      <c r="F51" s="166"/>
      <c r="G51" s="36"/>
      <c r="H51" s="36"/>
      <c r="I51" s="48"/>
      <c r="J51" s="38"/>
      <c r="K51" s="38"/>
      <c r="L51" s="38"/>
      <c r="M51" s="38"/>
      <c r="N51" s="139"/>
      <c r="O51" s="139">
        <f>M50*J50</f>
        <v>1672</v>
      </c>
      <c r="P51" s="702">
        <f>SUM(W51:AH51)</f>
        <v>3</v>
      </c>
      <c r="Q51" s="139"/>
      <c r="R51" s="139">
        <f>P51*J50</f>
        <v>627</v>
      </c>
      <c r="S51" s="139">
        <f>M50-P51</f>
        <v>5</v>
      </c>
      <c r="T51" s="139"/>
      <c r="U51" s="139">
        <f>S51*J50</f>
        <v>1045</v>
      </c>
      <c r="V51" s="139"/>
      <c r="W51" s="134">
        <v>0</v>
      </c>
      <c r="X51" s="42">
        <v>0</v>
      </c>
      <c r="Y51" s="675">
        <v>1</v>
      </c>
      <c r="Z51" s="702">
        <v>1</v>
      </c>
      <c r="AA51" s="675">
        <v>1</v>
      </c>
      <c r="AB51" s="19"/>
      <c r="AC51" s="41"/>
      <c r="AD51" s="41"/>
      <c r="AE51" s="41"/>
      <c r="AF51" s="41"/>
      <c r="AG51" s="41"/>
      <c r="AH51" s="19"/>
    </row>
    <row r="52" spans="1:34" ht="15" customHeight="1" x14ac:dyDescent="0.45">
      <c r="A52" s="54" t="s">
        <v>1641</v>
      </c>
      <c r="B52" s="54" t="s">
        <v>203</v>
      </c>
      <c r="C52" s="54"/>
      <c r="D52" s="88" t="s">
        <v>1699</v>
      </c>
      <c r="E52" s="88" t="s">
        <v>157</v>
      </c>
      <c r="F52" s="251" t="s">
        <v>1702</v>
      </c>
      <c r="G52" s="54" t="s">
        <v>1701</v>
      </c>
      <c r="H52" s="54" t="s">
        <v>235</v>
      </c>
      <c r="I52" s="55">
        <v>73</v>
      </c>
      <c r="J52" s="56">
        <v>209</v>
      </c>
      <c r="K52" s="39">
        <v>125</v>
      </c>
      <c r="L52" s="39"/>
      <c r="M52" s="56">
        <f>SUM(W52:AH52)</f>
        <v>8</v>
      </c>
      <c r="N52" s="248">
        <f>M52*I52</f>
        <v>584</v>
      </c>
      <c r="O52" s="248"/>
      <c r="P52" s="39"/>
      <c r="Q52" s="180">
        <f>P53*I52</f>
        <v>0</v>
      </c>
      <c r="R52" s="248"/>
      <c r="S52" s="248"/>
      <c r="T52" s="248">
        <f>S53*I52</f>
        <v>584</v>
      </c>
      <c r="U52" s="248"/>
      <c r="V52" s="248"/>
      <c r="W52" s="56">
        <v>1</v>
      </c>
      <c r="X52" s="56">
        <v>2</v>
      </c>
      <c r="Y52" s="56">
        <v>2</v>
      </c>
      <c r="Z52" s="56">
        <v>2</v>
      </c>
      <c r="AA52" s="56">
        <v>1</v>
      </c>
      <c r="AB52" s="250"/>
      <c r="AC52" s="57"/>
      <c r="AD52" s="57"/>
      <c r="AE52" s="57"/>
      <c r="AF52" s="57"/>
      <c r="AG52" s="57"/>
      <c r="AH52" s="250"/>
    </row>
    <row r="53" spans="1:34" ht="15" customHeight="1" x14ac:dyDescent="0.45">
      <c r="A53" s="36"/>
      <c r="B53" s="36"/>
      <c r="C53" s="36"/>
      <c r="D53" s="46"/>
      <c r="E53" s="36"/>
      <c r="F53" s="166"/>
      <c r="G53" s="36"/>
      <c r="H53" s="36"/>
      <c r="I53" s="48"/>
      <c r="J53" s="38"/>
      <c r="K53" s="38"/>
      <c r="L53" s="38"/>
      <c r="M53" s="38"/>
      <c r="N53" s="139"/>
      <c r="O53" s="139">
        <f>M52*J52</f>
        <v>1672</v>
      </c>
      <c r="P53" s="135">
        <f>SUM(W53:AH53)</f>
        <v>0</v>
      </c>
      <c r="Q53" s="139"/>
      <c r="R53" s="139">
        <f>P53*J52</f>
        <v>0</v>
      </c>
      <c r="S53" s="139">
        <f>M52-P53</f>
        <v>8</v>
      </c>
      <c r="T53" s="139"/>
      <c r="U53" s="139">
        <f>S53*J52</f>
        <v>1672</v>
      </c>
      <c r="V53" s="139"/>
      <c r="W53" s="135">
        <v>0</v>
      </c>
      <c r="X53" s="135">
        <v>0</v>
      </c>
      <c r="Y53" s="135">
        <v>0</v>
      </c>
      <c r="Z53" s="68">
        <v>0</v>
      </c>
      <c r="AA53" s="68">
        <v>0</v>
      </c>
      <c r="AB53" s="19"/>
      <c r="AC53" s="41"/>
      <c r="AD53" s="41"/>
      <c r="AE53" s="41"/>
      <c r="AF53" s="41"/>
      <c r="AG53" s="41"/>
      <c r="AH53" s="19"/>
    </row>
    <row r="54" spans="1:34" ht="15" customHeight="1" x14ac:dyDescent="0.45">
      <c r="A54" s="54" t="s">
        <v>1641</v>
      </c>
      <c r="B54" s="54" t="s">
        <v>203</v>
      </c>
      <c r="C54" s="54"/>
      <c r="D54" s="844" t="s">
        <v>1703</v>
      </c>
      <c r="E54" s="54" t="s">
        <v>180</v>
      </c>
      <c r="F54" s="59" t="s">
        <v>1704</v>
      </c>
      <c r="G54" s="54" t="s">
        <v>1636</v>
      </c>
      <c r="H54" s="54" t="s">
        <v>1705</v>
      </c>
      <c r="I54" s="55">
        <v>68</v>
      </c>
      <c r="J54" s="56">
        <v>209</v>
      </c>
      <c r="K54" s="39">
        <v>125</v>
      </c>
      <c r="L54" s="39"/>
      <c r="M54" s="56">
        <f>SUM(W54:AH54)</f>
        <v>9</v>
      </c>
      <c r="N54" s="248">
        <f>M54*I54</f>
        <v>612</v>
      </c>
      <c r="O54" s="248"/>
      <c r="P54" s="39"/>
      <c r="Q54" s="248">
        <f>P55*I54</f>
        <v>0</v>
      </c>
      <c r="R54" s="248"/>
      <c r="S54" s="248"/>
      <c r="T54" s="248">
        <f>S55*I54</f>
        <v>612</v>
      </c>
      <c r="U54" s="248"/>
      <c r="V54" s="248"/>
      <c r="W54" s="56"/>
      <c r="X54" s="56"/>
      <c r="Y54" s="56"/>
      <c r="Z54" s="56"/>
      <c r="AA54" s="56"/>
      <c r="AB54" s="250"/>
      <c r="AC54" s="57">
        <v>2</v>
      </c>
      <c r="AD54" s="57">
        <v>2</v>
      </c>
      <c r="AE54" s="57">
        <v>2</v>
      </c>
      <c r="AF54" s="57">
        <v>2</v>
      </c>
      <c r="AG54" s="57">
        <v>1</v>
      </c>
      <c r="AH54" s="250"/>
    </row>
    <row r="55" spans="1:34" ht="15" customHeight="1" x14ac:dyDescent="0.45">
      <c r="A55" s="36"/>
      <c r="B55" s="36"/>
      <c r="C55" s="36"/>
      <c r="D55" s="46"/>
      <c r="E55" s="36"/>
      <c r="F55" s="166"/>
      <c r="G55" s="36"/>
      <c r="H55" s="36"/>
      <c r="I55" s="48"/>
      <c r="J55" s="38"/>
      <c r="K55" s="38"/>
      <c r="L55" s="38"/>
      <c r="M55" s="38"/>
      <c r="N55" s="139"/>
      <c r="O55" s="139">
        <f>M54*J54</f>
        <v>1881</v>
      </c>
      <c r="P55" s="670">
        <f>SUM(W55:AH55)</f>
        <v>0</v>
      </c>
      <c r="Q55" s="139"/>
      <c r="R55" s="139">
        <f>P55*J54</f>
        <v>0</v>
      </c>
      <c r="S55" s="139">
        <f>M54-P55</f>
        <v>9</v>
      </c>
      <c r="T55" s="139"/>
      <c r="U55" s="139">
        <f>S55*J54</f>
        <v>1881</v>
      </c>
      <c r="V55" s="139"/>
      <c r="W55" s="38"/>
      <c r="X55" s="38"/>
      <c r="Y55" s="38"/>
      <c r="Z55" s="38"/>
      <c r="AA55" s="38"/>
      <c r="AB55" s="19"/>
      <c r="AC55" s="665">
        <v>0</v>
      </c>
      <c r="AD55" s="47">
        <v>0</v>
      </c>
      <c r="AE55" s="47">
        <v>0</v>
      </c>
      <c r="AF55" s="47">
        <v>0</v>
      </c>
      <c r="AG55" s="47">
        <v>0</v>
      </c>
      <c r="AH55" s="19"/>
    </row>
    <row r="56" spans="1:34" ht="15" customHeight="1" x14ac:dyDescent="0.45">
      <c r="A56" s="54" t="s">
        <v>1641</v>
      </c>
      <c r="B56" s="54" t="s">
        <v>203</v>
      </c>
      <c r="C56" s="54"/>
      <c r="D56" s="88" t="s">
        <v>1706</v>
      </c>
      <c r="E56" s="88" t="s">
        <v>214</v>
      </c>
      <c r="F56" s="251" t="s">
        <v>1707</v>
      </c>
      <c r="G56" s="54" t="s">
        <v>154</v>
      </c>
      <c r="H56" s="59" t="s">
        <v>1708</v>
      </c>
      <c r="I56" s="55">
        <v>119</v>
      </c>
      <c r="J56" s="56">
        <v>349</v>
      </c>
      <c r="K56" s="39">
        <v>244</v>
      </c>
      <c r="L56" s="39"/>
      <c r="M56" s="56">
        <f>SUM(W56:AH56)</f>
        <v>6</v>
      </c>
      <c r="N56" s="248">
        <f>M56*I56</f>
        <v>714</v>
      </c>
      <c r="O56" s="248"/>
      <c r="P56" s="39"/>
      <c r="Q56" s="180">
        <f>P57*I56</f>
        <v>0</v>
      </c>
      <c r="R56" s="248"/>
      <c r="S56" s="248"/>
      <c r="T56" s="248">
        <f>S57*I56</f>
        <v>714</v>
      </c>
      <c r="U56" s="248"/>
      <c r="V56" s="248"/>
      <c r="W56" s="56"/>
      <c r="X56" s="56"/>
      <c r="Y56" s="56"/>
      <c r="Z56" s="56"/>
      <c r="AA56" s="56"/>
      <c r="AB56" s="250"/>
      <c r="AC56" s="57"/>
      <c r="AD56" s="57">
        <v>1</v>
      </c>
      <c r="AE56" s="57">
        <v>2</v>
      </c>
      <c r="AF56" s="57">
        <v>2</v>
      </c>
      <c r="AG56" s="57">
        <v>1</v>
      </c>
      <c r="AH56" s="250"/>
    </row>
    <row r="57" spans="1:34" ht="15" customHeight="1" x14ac:dyDescent="0.45">
      <c r="A57" s="36"/>
      <c r="B57" s="36"/>
      <c r="C57" s="36"/>
      <c r="D57" s="36"/>
      <c r="E57" s="36"/>
      <c r="F57" s="166"/>
      <c r="G57" s="36"/>
      <c r="H57" s="36"/>
      <c r="I57" s="48"/>
      <c r="J57" s="38"/>
      <c r="K57" s="38"/>
      <c r="L57" s="38"/>
      <c r="M57" s="38"/>
      <c r="N57" s="139"/>
      <c r="O57" s="139">
        <f>M56*J56</f>
        <v>2094</v>
      </c>
      <c r="P57" s="107">
        <f>SUM(W57:AH57)</f>
        <v>0</v>
      </c>
      <c r="Q57" s="139"/>
      <c r="R57" s="139">
        <f>P57*J56</f>
        <v>0</v>
      </c>
      <c r="S57" s="139">
        <f>M56-P57</f>
        <v>6</v>
      </c>
      <c r="T57" s="139"/>
      <c r="U57" s="139">
        <f>S57*J56</f>
        <v>2094</v>
      </c>
      <c r="V57" s="139"/>
      <c r="W57" s="41"/>
      <c r="X57" s="38"/>
      <c r="Y57" s="38"/>
      <c r="Z57" s="38"/>
      <c r="AA57" s="38"/>
      <c r="AB57" s="19"/>
      <c r="AC57" s="41"/>
      <c r="AD57" s="90">
        <v>0</v>
      </c>
      <c r="AE57" s="90">
        <v>0</v>
      </c>
      <c r="AF57" s="90">
        <v>0</v>
      </c>
      <c r="AG57" s="90">
        <v>0</v>
      </c>
      <c r="AH57" s="19"/>
    </row>
    <row r="58" spans="1:34" ht="15" customHeight="1" x14ac:dyDescent="0.45">
      <c r="A58" s="54" t="s">
        <v>1641</v>
      </c>
      <c r="B58" s="54" t="s">
        <v>203</v>
      </c>
      <c r="C58" s="54"/>
      <c r="D58" s="54" t="s">
        <v>1709</v>
      </c>
      <c r="E58" s="54" t="s">
        <v>278</v>
      </c>
      <c r="F58" s="59" t="s">
        <v>1710</v>
      </c>
      <c r="G58" s="54" t="s">
        <v>154</v>
      </c>
      <c r="H58" s="54" t="s">
        <v>1711</v>
      </c>
      <c r="I58" s="55">
        <v>84</v>
      </c>
      <c r="J58" s="56">
        <v>249</v>
      </c>
      <c r="K58" s="39">
        <v>124</v>
      </c>
      <c r="L58" s="39"/>
      <c r="M58" s="56">
        <f>SUM(W58:AH58)</f>
        <v>4</v>
      </c>
      <c r="N58" s="248">
        <f>M58*I58</f>
        <v>336</v>
      </c>
      <c r="O58" s="248"/>
      <c r="P58" s="39"/>
      <c r="Q58" s="248">
        <f>P59*I58</f>
        <v>0</v>
      </c>
      <c r="R58" s="248"/>
      <c r="S58" s="248"/>
      <c r="T58" s="248">
        <f>S59*I58</f>
        <v>336</v>
      </c>
      <c r="U58" s="248"/>
      <c r="V58" s="248"/>
      <c r="W58" s="56"/>
      <c r="X58" s="56"/>
      <c r="Y58" s="56"/>
      <c r="Z58" s="56"/>
      <c r="AA58" s="56"/>
      <c r="AB58" s="250"/>
      <c r="AC58" s="57"/>
      <c r="AD58" s="57">
        <v>1</v>
      </c>
      <c r="AE58" s="57">
        <v>2</v>
      </c>
      <c r="AF58" s="57">
        <v>1</v>
      </c>
      <c r="AG58" s="57"/>
      <c r="AH58" s="250"/>
    </row>
    <row r="59" spans="1:34" ht="15" customHeight="1" x14ac:dyDescent="0.45">
      <c r="A59" s="36"/>
      <c r="B59" s="36"/>
      <c r="C59" s="36"/>
      <c r="D59" s="46"/>
      <c r="E59" s="36"/>
      <c r="F59" s="166"/>
      <c r="G59" s="36"/>
      <c r="H59" s="36"/>
      <c r="I59" s="48"/>
      <c r="J59" s="38"/>
      <c r="K59" s="38"/>
      <c r="L59" s="38"/>
      <c r="M59" s="38"/>
      <c r="N59" s="139"/>
      <c r="O59" s="139">
        <f>M58*J58</f>
        <v>996</v>
      </c>
      <c r="P59" s="42">
        <f>SUM(W59:AH59)</f>
        <v>0</v>
      </c>
      <c r="Q59" s="139"/>
      <c r="R59" s="139">
        <f>P59*J58</f>
        <v>0</v>
      </c>
      <c r="S59" s="139">
        <f>M58-P59</f>
        <v>4</v>
      </c>
      <c r="T59" s="139"/>
      <c r="U59" s="139">
        <f>S59*J58</f>
        <v>996</v>
      </c>
      <c r="V59" s="139"/>
      <c r="W59" s="41"/>
      <c r="X59" s="38"/>
      <c r="Y59" s="38"/>
      <c r="Z59" s="38"/>
      <c r="AA59" s="38"/>
      <c r="AB59" s="19"/>
      <c r="AC59" s="41"/>
      <c r="AD59" s="40">
        <v>0</v>
      </c>
      <c r="AE59" s="40">
        <v>0</v>
      </c>
      <c r="AF59" s="40">
        <v>0</v>
      </c>
      <c r="AG59" s="41"/>
      <c r="AH59" s="19"/>
    </row>
    <row r="60" spans="1:34" ht="15" customHeight="1" x14ac:dyDescent="0.45">
      <c r="A60" s="54" t="s">
        <v>1641</v>
      </c>
      <c r="B60" s="54" t="s">
        <v>203</v>
      </c>
      <c r="C60" s="54"/>
      <c r="D60" s="88" t="s">
        <v>1712</v>
      </c>
      <c r="E60" s="88" t="s">
        <v>282</v>
      </c>
      <c r="F60" s="251" t="s">
        <v>1713</v>
      </c>
      <c r="G60" s="54"/>
      <c r="H60" s="54"/>
      <c r="I60" s="55">
        <v>55</v>
      </c>
      <c r="J60" s="56">
        <v>165</v>
      </c>
      <c r="K60" s="39">
        <v>82.5</v>
      </c>
      <c r="L60" s="39"/>
      <c r="M60" s="56">
        <f>SUM(W60:AH60)</f>
        <v>3</v>
      </c>
      <c r="N60" s="248">
        <f>M60*I60</f>
        <v>165</v>
      </c>
      <c r="O60" s="248"/>
      <c r="P60" s="39"/>
      <c r="Q60" s="180">
        <f>P61*I60</f>
        <v>0</v>
      </c>
      <c r="R60" s="248"/>
      <c r="S60" s="248"/>
      <c r="T60" s="248">
        <f>S61*I60</f>
        <v>165</v>
      </c>
      <c r="U60" s="248"/>
      <c r="V60" s="248"/>
      <c r="W60" s="56"/>
      <c r="X60" s="56"/>
      <c r="Y60" s="56"/>
      <c r="Z60" s="56"/>
      <c r="AA60" s="56"/>
      <c r="AB60" s="250">
        <v>3</v>
      </c>
      <c r="AC60" s="57"/>
      <c r="AD60" s="57"/>
      <c r="AE60" s="57"/>
      <c r="AF60" s="57"/>
      <c r="AG60" s="57"/>
      <c r="AH60" s="250"/>
    </row>
    <row r="61" spans="1:34" ht="15" customHeight="1" x14ac:dyDescent="0.45">
      <c r="A61" s="36"/>
      <c r="B61" s="36"/>
      <c r="C61" s="36"/>
      <c r="D61" s="36"/>
      <c r="E61" s="36"/>
      <c r="F61" s="166"/>
      <c r="G61" s="36"/>
      <c r="H61" s="36"/>
      <c r="I61" s="48"/>
      <c r="J61" s="38"/>
      <c r="K61" s="38"/>
      <c r="L61" s="38"/>
      <c r="M61" s="38"/>
      <c r="N61" s="139"/>
      <c r="O61" s="139">
        <f>M60*J60</f>
        <v>495</v>
      </c>
      <c r="P61" s="107">
        <f>SUM(W61:AH61)</f>
        <v>0</v>
      </c>
      <c r="Q61" s="139"/>
      <c r="R61" s="139">
        <f>P61*J60</f>
        <v>0</v>
      </c>
      <c r="S61" s="139">
        <f>M60-P61</f>
        <v>3</v>
      </c>
      <c r="T61" s="139"/>
      <c r="U61" s="139">
        <f>S61*J60</f>
        <v>495</v>
      </c>
      <c r="V61" s="139"/>
      <c r="W61" s="38"/>
      <c r="X61" s="38"/>
      <c r="Y61" s="38"/>
      <c r="Z61" s="38"/>
      <c r="AA61" s="38"/>
      <c r="AB61" s="254">
        <v>0</v>
      </c>
      <c r="AC61" s="41"/>
      <c r="AD61" s="41"/>
      <c r="AE61" s="41"/>
      <c r="AF61" s="41"/>
      <c r="AG61" s="41"/>
      <c r="AH61" s="19"/>
    </row>
    <row r="62" spans="1:34" ht="15" customHeight="1" x14ac:dyDescent="0.45">
      <c r="A62" s="54" t="s">
        <v>1641</v>
      </c>
      <c r="B62" s="54" t="s">
        <v>203</v>
      </c>
      <c r="C62" s="54"/>
      <c r="D62" s="844" t="s">
        <v>1714</v>
      </c>
      <c r="E62" s="54" t="s">
        <v>282</v>
      </c>
      <c r="F62" s="59" t="s">
        <v>1694</v>
      </c>
      <c r="G62" s="54"/>
      <c r="H62" s="54"/>
      <c r="I62" s="55">
        <v>55</v>
      </c>
      <c r="J62" s="56">
        <v>165</v>
      </c>
      <c r="K62" s="39">
        <v>82.5</v>
      </c>
      <c r="L62" s="39"/>
      <c r="M62" s="56">
        <f>SUM(W62:AH62)</f>
        <v>3</v>
      </c>
      <c r="N62" s="248">
        <f>M62*I62</f>
        <v>165</v>
      </c>
      <c r="O62" s="248"/>
      <c r="P62" s="39"/>
      <c r="Q62" s="248">
        <f>P63*I62</f>
        <v>110</v>
      </c>
      <c r="R62" s="248"/>
      <c r="S62" s="248"/>
      <c r="T62" s="248">
        <f>S63*I62</f>
        <v>55</v>
      </c>
      <c r="U62" s="248"/>
      <c r="V62" s="248"/>
      <c r="W62" s="56"/>
      <c r="X62" s="56"/>
      <c r="Y62" s="56"/>
      <c r="Z62" s="56"/>
      <c r="AA62" s="56"/>
      <c r="AB62" s="250">
        <v>3</v>
      </c>
      <c r="AC62" s="57"/>
      <c r="AD62" s="57"/>
      <c r="AE62" s="57"/>
      <c r="AF62" s="57"/>
      <c r="AG62" s="57"/>
      <c r="AH62" s="250"/>
    </row>
    <row r="63" spans="1:34" ht="15" customHeight="1" x14ac:dyDescent="0.45">
      <c r="A63" s="36"/>
      <c r="B63" s="36"/>
      <c r="C63" s="36"/>
      <c r="D63" s="844"/>
      <c r="E63" s="36"/>
      <c r="F63" s="166"/>
      <c r="G63" s="36"/>
      <c r="H63" s="36"/>
      <c r="I63" s="48"/>
      <c r="J63" s="38"/>
      <c r="K63" s="38"/>
      <c r="L63" s="38"/>
      <c r="M63" s="38"/>
      <c r="N63" s="139"/>
      <c r="O63" s="139">
        <f>M62*J62</f>
        <v>495</v>
      </c>
      <c r="P63" s="662">
        <f>SUM(W63:AH63)</f>
        <v>2</v>
      </c>
      <c r="Q63" s="139"/>
      <c r="R63" s="139">
        <f>P63*J62</f>
        <v>330</v>
      </c>
      <c r="S63" s="139">
        <f>M62-P63</f>
        <v>1</v>
      </c>
      <c r="T63" s="139"/>
      <c r="U63" s="139">
        <f>S63*J62</f>
        <v>165</v>
      </c>
      <c r="V63" s="139"/>
      <c r="W63" s="38"/>
      <c r="X63" s="38"/>
      <c r="Y63" s="38"/>
      <c r="Z63" s="38"/>
      <c r="AA63" s="38"/>
      <c r="AB63" s="663">
        <v>2</v>
      </c>
      <c r="AC63" s="41"/>
      <c r="AD63" s="41"/>
      <c r="AE63" s="41"/>
      <c r="AF63" s="41"/>
      <c r="AG63" s="41"/>
      <c r="AH63" s="19"/>
    </row>
    <row r="64" spans="1:34" ht="15" customHeight="1" x14ac:dyDescent="0.45">
      <c r="A64" s="54" t="s">
        <v>1641</v>
      </c>
      <c r="B64" s="54" t="s">
        <v>203</v>
      </c>
      <c r="C64" s="54"/>
      <c r="D64" s="844" t="s">
        <v>1715</v>
      </c>
      <c r="E64" s="54" t="s">
        <v>282</v>
      </c>
      <c r="F64" s="59" t="s">
        <v>1716</v>
      </c>
      <c r="G64" s="54"/>
      <c r="H64" s="54"/>
      <c r="I64" s="55">
        <v>55</v>
      </c>
      <c r="J64" s="56">
        <v>165</v>
      </c>
      <c r="K64" s="39">
        <v>82.5</v>
      </c>
      <c r="L64" s="39"/>
      <c r="M64" s="56">
        <f>SUM(W64:AH64)</f>
        <v>3</v>
      </c>
      <c r="N64" s="248">
        <f>M64*I64</f>
        <v>165</v>
      </c>
      <c r="O64" s="248"/>
      <c r="P64" s="39"/>
      <c r="Q64" s="248">
        <f>P65*I64</f>
        <v>55</v>
      </c>
      <c r="R64" s="248"/>
      <c r="S64" s="248"/>
      <c r="T64" s="248">
        <f>S65*I64</f>
        <v>110</v>
      </c>
      <c r="U64" s="248"/>
      <c r="V64" s="248"/>
      <c r="W64" s="56"/>
      <c r="X64" s="56"/>
      <c r="Y64" s="56"/>
      <c r="Z64" s="56"/>
      <c r="AA64" s="56"/>
      <c r="AB64" s="250">
        <v>3</v>
      </c>
      <c r="AC64" s="57"/>
      <c r="AD64" s="57"/>
      <c r="AE64" s="57"/>
      <c r="AF64" s="57"/>
      <c r="AG64" s="57"/>
      <c r="AH64" s="250"/>
    </row>
    <row r="65" spans="1:34" ht="15" customHeight="1" x14ac:dyDescent="0.45">
      <c r="A65" s="36"/>
      <c r="B65" s="36"/>
      <c r="C65" s="36"/>
      <c r="D65" s="36"/>
      <c r="E65" s="36"/>
      <c r="F65" s="166"/>
      <c r="G65" s="36"/>
      <c r="H65" s="36"/>
      <c r="I65" s="48"/>
      <c r="J65" s="38"/>
      <c r="K65" s="38"/>
      <c r="L65" s="38"/>
      <c r="M65" s="38"/>
      <c r="N65" s="139"/>
      <c r="O65" s="139">
        <f>M64*J64</f>
        <v>495</v>
      </c>
      <c r="P65" s="670">
        <f>SUM(W65:AH65)</f>
        <v>1</v>
      </c>
      <c r="Q65" s="139"/>
      <c r="R65" s="139">
        <f>P65*J64</f>
        <v>165</v>
      </c>
      <c r="S65" s="139">
        <f>M64-P65</f>
        <v>2</v>
      </c>
      <c r="T65" s="139"/>
      <c r="U65" s="139">
        <f>S65*J64</f>
        <v>330</v>
      </c>
      <c r="V65" s="139"/>
      <c r="W65" s="38"/>
      <c r="X65" s="38"/>
      <c r="Y65" s="38"/>
      <c r="Z65" s="38"/>
      <c r="AA65" s="38"/>
      <c r="AB65" s="677">
        <v>1</v>
      </c>
      <c r="AC65" s="41"/>
      <c r="AD65" s="41"/>
      <c r="AE65" s="41"/>
      <c r="AF65" s="41"/>
      <c r="AG65" s="41"/>
      <c r="AH65" s="19"/>
    </row>
    <row r="66" spans="1:34" ht="15" customHeight="1" x14ac:dyDescent="0.45">
      <c r="A66" s="54" t="s">
        <v>1641</v>
      </c>
      <c r="B66" s="54" t="s">
        <v>203</v>
      </c>
      <c r="C66" s="54"/>
      <c r="D66" s="729" t="s">
        <v>1717</v>
      </c>
      <c r="E66" s="54" t="s">
        <v>282</v>
      </c>
      <c r="F66" s="59" t="s">
        <v>1718</v>
      </c>
      <c r="G66" s="54"/>
      <c r="H66" s="54"/>
      <c r="I66" s="55">
        <v>55</v>
      </c>
      <c r="J66" s="56">
        <v>165</v>
      </c>
      <c r="K66" s="56"/>
      <c r="L66" s="56"/>
      <c r="M66" s="56">
        <f>SUM(W66:AH66)</f>
        <v>3</v>
      </c>
      <c r="N66" s="248">
        <f>M66*I66</f>
        <v>165</v>
      </c>
      <c r="O66" s="248"/>
      <c r="P66" s="39"/>
      <c r="Q66" s="248">
        <f>P67*I66</f>
        <v>0</v>
      </c>
      <c r="R66" s="248"/>
      <c r="S66" s="248"/>
      <c r="T66" s="248">
        <f>S67*I66</f>
        <v>165</v>
      </c>
      <c r="U66" s="248"/>
      <c r="V66" s="248"/>
      <c r="W66" s="56"/>
      <c r="X66" s="56"/>
      <c r="Y66" s="56"/>
      <c r="Z66" s="56"/>
      <c r="AA66" s="56"/>
      <c r="AB66" s="250">
        <v>3</v>
      </c>
      <c r="AC66" s="57"/>
      <c r="AD66" s="57"/>
      <c r="AE66" s="57"/>
      <c r="AF66" s="57"/>
      <c r="AG66" s="57"/>
      <c r="AH66" s="250"/>
    </row>
    <row r="67" spans="1:34" ht="15" customHeight="1" x14ac:dyDescent="0.45">
      <c r="A67" s="36"/>
      <c r="B67" s="36"/>
      <c r="C67" s="36"/>
      <c r="D67" s="36"/>
      <c r="E67" s="36"/>
      <c r="F67" s="166"/>
      <c r="G67" s="36"/>
      <c r="H67" s="36"/>
      <c r="I67" s="48"/>
      <c r="J67" s="38"/>
      <c r="K67" s="38"/>
      <c r="L67" s="38"/>
      <c r="M67" s="38"/>
      <c r="N67" s="139"/>
      <c r="O67" s="139">
        <f>M66*J66</f>
        <v>495</v>
      </c>
      <c r="P67" s="64">
        <f>SUM(W67:AH67)</f>
        <v>0</v>
      </c>
      <c r="Q67" s="139"/>
      <c r="R67" s="139">
        <f>P67*J66</f>
        <v>0</v>
      </c>
      <c r="S67" s="139">
        <f>M66-P67</f>
        <v>3</v>
      </c>
      <c r="T67" s="139"/>
      <c r="U67" s="139">
        <f>S67*J66</f>
        <v>495</v>
      </c>
      <c r="V67" s="139"/>
      <c r="W67" s="38"/>
      <c r="X67" s="38"/>
      <c r="Y67" s="38"/>
      <c r="Z67" s="38"/>
      <c r="AA67" s="38"/>
      <c r="AB67" s="936">
        <v>0</v>
      </c>
      <c r="AC67" s="921"/>
      <c r="AD67" s="41"/>
      <c r="AE67" s="41"/>
      <c r="AF67" s="41"/>
      <c r="AG67" s="41"/>
      <c r="AH67" s="19"/>
    </row>
    <row r="68" spans="1:34" ht="15" customHeight="1" x14ac:dyDescent="0.45">
      <c r="A68" s="54" t="s">
        <v>1641</v>
      </c>
      <c r="B68" s="54" t="s">
        <v>203</v>
      </c>
      <c r="C68" s="54"/>
      <c r="D68" s="54" t="s">
        <v>1719</v>
      </c>
      <c r="E68" s="54" t="s">
        <v>157</v>
      </c>
      <c r="F68" s="59" t="s">
        <v>1700</v>
      </c>
      <c r="G68" s="54"/>
      <c r="H68" s="54" t="s">
        <v>1720</v>
      </c>
      <c r="I68" s="55">
        <v>76</v>
      </c>
      <c r="J68" s="56">
        <v>219</v>
      </c>
      <c r="K68" s="39">
        <v>109.5</v>
      </c>
      <c r="L68" s="39"/>
      <c r="M68" s="56">
        <f>SUM(W68:AH68)</f>
        <v>6</v>
      </c>
      <c r="N68" s="248">
        <f>M68*I68</f>
        <v>456</v>
      </c>
      <c r="O68" s="248"/>
      <c r="P68" s="39"/>
      <c r="Q68" s="248">
        <f>P69*I68</f>
        <v>0</v>
      </c>
      <c r="R68" s="248"/>
      <c r="S68" s="248"/>
      <c r="T68" s="248">
        <f>S69*I68</f>
        <v>456</v>
      </c>
      <c r="U68" s="248"/>
      <c r="V68" s="248"/>
      <c r="W68" s="56">
        <v>1</v>
      </c>
      <c r="X68" s="56">
        <v>2</v>
      </c>
      <c r="Y68" s="56">
        <v>2</v>
      </c>
      <c r="Z68" s="56">
        <v>1</v>
      </c>
      <c r="AA68" s="56"/>
      <c r="AB68" s="250"/>
      <c r="AC68" s="57"/>
      <c r="AD68" s="57"/>
      <c r="AE68" s="57"/>
      <c r="AF68" s="57"/>
      <c r="AG68" s="57"/>
      <c r="AH68" s="250"/>
    </row>
    <row r="69" spans="1:34" ht="15" customHeight="1" x14ac:dyDescent="0.45">
      <c r="A69" s="36"/>
      <c r="B69" s="36"/>
      <c r="C69" s="36"/>
      <c r="D69" s="36"/>
      <c r="E69" s="36"/>
      <c r="F69" s="166"/>
      <c r="G69" s="36"/>
      <c r="H69" s="36"/>
      <c r="I69" s="48"/>
      <c r="J69" s="38"/>
      <c r="K69" s="38"/>
      <c r="L69" s="38"/>
      <c r="M69" s="38"/>
      <c r="N69" s="139"/>
      <c r="O69" s="139">
        <f>M68*J68</f>
        <v>1314</v>
      </c>
      <c r="P69" s="68">
        <f>SUM(W69:AH69)</f>
        <v>0</v>
      </c>
      <c r="Q69" s="139"/>
      <c r="R69" s="139">
        <f>P69*J68</f>
        <v>0</v>
      </c>
      <c r="S69" s="139">
        <f>M68-P69</f>
        <v>6</v>
      </c>
      <c r="T69" s="139"/>
      <c r="U69" s="139">
        <f>S69*J68</f>
        <v>1314</v>
      </c>
      <c r="V69" s="139"/>
      <c r="W69" s="68">
        <v>0</v>
      </c>
      <c r="X69" s="68">
        <v>0</v>
      </c>
      <c r="Y69" s="68">
        <v>0</v>
      </c>
      <c r="Z69" s="68">
        <v>0</v>
      </c>
      <c r="AA69" s="38"/>
      <c r="AB69" s="19"/>
      <c r="AC69" s="41"/>
      <c r="AD69" s="41"/>
      <c r="AE69" s="41"/>
      <c r="AF69" s="41"/>
      <c r="AG69" s="41"/>
      <c r="AH69" s="19"/>
    </row>
    <row r="70" spans="1:34" ht="15" customHeight="1" x14ac:dyDescent="0.45">
      <c r="A70" s="54" t="s">
        <v>1641</v>
      </c>
      <c r="B70" s="54" t="s">
        <v>203</v>
      </c>
      <c r="C70" s="54"/>
      <c r="D70" s="54" t="s">
        <v>1719</v>
      </c>
      <c r="E70" s="54" t="s">
        <v>157</v>
      </c>
      <c r="F70" s="59" t="s">
        <v>1721</v>
      </c>
      <c r="G70" s="54"/>
      <c r="H70" s="54" t="s">
        <v>1720</v>
      </c>
      <c r="I70" s="55">
        <v>76</v>
      </c>
      <c r="J70" s="56">
        <v>219</v>
      </c>
      <c r="K70" s="56"/>
      <c r="L70" s="56"/>
      <c r="M70" s="56">
        <f>SUM(W70:AH70)</f>
        <v>6</v>
      </c>
      <c r="N70" s="248">
        <f>M70*I70</f>
        <v>456</v>
      </c>
      <c r="O70" s="248"/>
      <c r="P70" s="39"/>
      <c r="Q70" s="248">
        <f>P71*I70</f>
        <v>0</v>
      </c>
      <c r="R70" s="248"/>
      <c r="S70" s="248"/>
      <c r="T70" s="248">
        <f>S71*I70</f>
        <v>456</v>
      </c>
      <c r="U70" s="248"/>
      <c r="V70" s="248"/>
      <c r="W70" s="56">
        <v>1</v>
      </c>
      <c r="X70" s="56">
        <v>2</v>
      </c>
      <c r="Y70" s="56">
        <v>2</v>
      </c>
      <c r="Z70" s="56">
        <v>1</v>
      </c>
      <c r="AA70" s="56"/>
      <c r="AB70" s="250"/>
      <c r="AC70" s="57"/>
      <c r="AD70" s="57"/>
      <c r="AE70" s="57"/>
      <c r="AF70" s="57"/>
      <c r="AG70" s="57"/>
      <c r="AH70" s="250"/>
    </row>
    <row r="71" spans="1:34" ht="15" customHeight="1" x14ac:dyDescent="0.45">
      <c r="A71" s="36"/>
      <c r="B71" s="36"/>
      <c r="C71" s="36"/>
      <c r="D71" s="36"/>
      <c r="E71" s="36"/>
      <c r="F71" s="166"/>
      <c r="G71" s="36"/>
      <c r="H71" s="36"/>
      <c r="I71" s="48"/>
      <c r="J71" s="38"/>
      <c r="K71" s="38"/>
      <c r="L71" s="38"/>
      <c r="M71" s="38"/>
      <c r="N71" s="139"/>
      <c r="O71" s="139">
        <f>M70*J70</f>
        <v>1314</v>
      </c>
      <c r="P71" s="58">
        <f>SUM(W71:AH71)</f>
        <v>0</v>
      </c>
      <c r="Q71" s="139"/>
      <c r="R71" s="139">
        <f>P71*J70</f>
        <v>0</v>
      </c>
      <c r="S71" s="139">
        <f>M70-P71</f>
        <v>6</v>
      </c>
      <c r="T71" s="139"/>
      <c r="U71" s="139">
        <f>S71*J70</f>
        <v>1314</v>
      </c>
      <c r="V71" s="139"/>
      <c r="W71" s="58">
        <v>0</v>
      </c>
      <c r="X71" s="58">
        <v>0</v>
      </c>
      <c r="Y71" s="58">
        <v>0</v>
      </c>
      <c r="Z71" s="58">
        <v>0</v>
      </c>
      <c r="AA71" s="38"/>
      <c r="AB71" s="19"/>
      <c r="AC71" s="41"/>
      <c r="AD71" s="41"/>
      <c r="AE71" s="41"/>
      <c r="AF71" s="41"/>
      <c r="AG71" s="41"/>
      <c r="AH71" s="19"/>
    </row>
    <row r="72" spans="1:34" ht="15" customHeight="1" x14ac:dyDescent="0.45">
      <c r="A72" s="54" t="s">
        <v>1641</v>
      </c>
      <c r="B72" s="54" t="s">
        <v>203</v>
      </c>
      <c r="C72" s="54"/>
      <c r="D72" s="54" t="s">
        <v>1722</v>
      </c>
      <c r="E72" s="54" t="s">
        <v>1146</v>
      </c>
      <c r="F72" s="59" t="s">
        <v>1723</v>
      </c>
      <c r="G72" s="54" t="s">
        <v>154</v>
      </c>
      <c r="H72" s="54" t="s">
        <v>1724</v>
      </c>
      <c r="I72" s="55">
        <v>69</v>
      </c>
      <c r="J72" s="56">
        <v>199</v>
      </c>
      <c r="K72" s="56"/>
      <c r="L72" s="56"/>
      <c r="M72" s="56">
        <f>SUM(W72:AH72)</f>
        <v>6</v>
      </c>
      <c r="N72" s="248">
        <f>M72*I72</f>
        <v>414</v>
      </c>
      <c r="O72" s="248"/>
      <c r="P72" s="39"/>
      <c r="Q72" s="248">
        <f>P73*I72</f>
        <v>0</v>
      </c>
      <c r="R72" s="248"/>
      <c r="S72" s="248"/>
      <c r="T72" s="248">
        <f>S73*I72</f>
        <v>414</v>
      </c>
      <c r="U72" s="248"/>
      <c r="V72" s="248"/>
      <c r="W72" s="56"/>
      <c r="X72" s="56"/>
      <c r="Y72" s="56"/>
      <c r="Z72" s="56"/>
      <c r="AA72" s="56"/>
      <c r="AB72" s="250"/>
      <c r="AC72" s="57">
        <v>1</v>
      </c>
      <c r="AD72" s="57">
        <v>2</v>
      </c>
      <c r="AE72" s="57">
        <v>2</v>
      </c>
      <c r="AF72" s="57">
        <v>1</v>
      </c>
      <c r="AG72" s="57"/>
      <c r="AH72" s="250"/>
    </row>
    <row r="73" spans="1:34" ht="15" customHeight="1" x14ac:dyDescent="0.45">
      <c r="A73" s="36"/>
      <c r="B73" s="36"/>
      <c r="C73" s="36"/>
      <c r="D73" s="36"/>
      <c r="E73" s="36"/>
      <c r="F73" s="166"/>
      <c r="G73" s="36"/>
      <c r="H73" s="36"/>
      <c r="I73" s="48"/>
      <c r="J73" s="38"/>
      <c r="K73" s="38"/>
      <c r="L73" s="38"/>
      <c r="M73" s="38"/>
      <c r="N73" s="139"/>
      <c r="O73" s="139">
        <f>M72*J72</f>
        <v>1194</v>
      </c>
      <c r="P73" s="58">
        <f>SUM(W73:AH73)</f>
        <v>0</v>
      </c>
      <c r="Q73" s="139"/>
      <c r="R73" s="139">
        <f>P73*J72</f>
        <v>0</v>
      </c>
      <c r="S73" s="139">
        <f>M72-P73</f>
        <v>6</v>
      </c>
      <c r="T73" s="139"/>
      <c r="U73" s="139">
        <f>S73*J72</f>
        <v>1194</v>
      </c>
      <c r="V73" s="139"/>
      <c r="W73" s="38"/>
      <c r="X73" s="38"/>
      <c r="Y73" s="38"/>
      <c r="Z73" s="38"/>
      <c r="AA73" s="38"/>
      <c r="AB73" s="19"/>
      <c r="AC73" s="43">
        <v>0</v>
      </c>
      <c r="AD73" s="43">
        <v>0</v>
      </c>
      <c r="AE73" s="43">
        <v>0</v>
      </c>
      <c r="AF73" s="43">
        <v>0</v>
      </c>
      <c r="AG73" s="41"/>
      <c r="AH73" s="19"/>
    </row>
    <row r="74" spans="1:34" ht="15" customHeight="1" x14ac:dyDescent="0.45">
      <c r="A74" s="54" t="s">
        <v>1641</v>
      </c>
      <c r="B74" s="54" t="s">
        <v>203</v>
      </c>
      <c r="C74" s="54"/>
      <c r="D74" s="54" t="s">
        <v>1725</v>
      </c>
      <c r="E74" s="54" t="s">
        <v>157</v>
      </c>
      <c r="F74" s="59" t="s">
        <v>1726</v>
      </c>
      <c r="G74" s="54" t="s">
        <v>1727</v>
      </c>
      <c r="H74" s="54" t="s">
        <v>1728</v>
      </c>
      <c r="I74" s="55">
        <v>65</v>
      </c>
      <c r="J74" s="56">
        <v>189</v>
      </c>
      <c r="K74" s="39">
        <v>94.5</v>
      </c>
      <c r="L74" s="39"/>
      <c r="M74" s="56">
        <f>SUM(W74:AH74)</f>
        <v>6</v>
      </c>
      <c r="N74" s="248">
        <f>M74*I74</f>
        <v>390</v>
      </c>
      <c r="O74" s="248"/>
      <c r="P74" s="39"/>
      <c r="Q74" s="248">
        <f>P75*I74</f>
        <v>0</v>
      </c>
      <c r="R74" s="248"/>
      <c r="S74" s="248"/>
      <c r="T74" s="248">
        <f>S75*I74</f>
        <v>390</v>
      </c>
      <c r="U74" s="248"/>
      <c r="V74" s="248"/>
      <c r="W74" s="56">
        <v>1</v>
      </c>
      <c r="X74" s="56">
        <v>2</v>
      </c>
      <c r="Y74" s="56">
        <v>2</v>
      </c>
      <c r="Z74" s="56">
        <v>1</v>
      </c>
      <c r="AA74" s="56"/>
      <c r="AB74" s="250"/>
      <c r="AC74" s="57"/>
      <c r="AD74" s="57"/>
      <c r="AE74" s="57"/>
      <c r="AF74" s="57"/>
      <c r="AG74" s="57"/>
      <c r="AH74" s="250"/>
    </row>
    <row r="75" spans="1:34" ht="15" customHeight="1" x14ac:dyDescent="0.45">
      <c r="A75" s="36"/>
      <c r="B75" s="36"/>
      <c r="C75" s="36"/>
      <c r="D75" s="46"/>
      <c r="E75" s="36"/>
      <c r="F75" s="166"/>
      <c r="G75" s="36"/>
      <c r="H75" s="36"/>
      <c r="I75" s="48"/>
      <c r="J75" s="38"/>
      <c r="K75" s="38"/>
      <c r="L75" s="38"/>
      <c r="M75" s="38"/>
      <c r="N75" s="139"/>
      <c r="O75" s="139">
        <f>M74*J74</f>
        <v>1134</v>
      </c>
      <c r="P75" s="42">
        <f>SUM(W75:AH75)</f>
        <v>0</v>
      </c>
      <c r="Q75" s="139"/>
      <c r="R75" s="139">
        <f>P75*J74</f>
        <v>0</v>
      </c>
      <c r="S75" s="139">
        <f>M74-P75</f>
        <v>6</v>
      </c>
      <c r="T75" s="139"/>
      <c r="U75" s="139">
        <f>S75*J74</f>
        <v>1134</v>
      </c>
      <c r="V75" s="139"/>
      <c r="W75" s="42">
        <v>0</v>
      </c>
      <c r="X75" s="42">
        <v>0</v>
      </c>
      <c r="Y75" s="38">
        <v>0</v>
      </c>
      <c r="Z75" s="42">
        <v>0</v>
      </c>
      <c r="AA75" s="38"/>
      <c r="AB75" s="19"/>
      <c r="AC75" s="41"/>
      <c r="AD75" s="41"/>
      <c r="AE75" s="41"/>
      <c r="AF75" s="41"/>
      <c r="AG75" s="41"/>
      <c r="AH75" s="19"/>
    </row>
    <row r="76" spans="1:34" ht="15" customHeight="1" x14ac:dyDescent="0.45">
      <c r="A76" s="54" t="s">
        <v>1641</v>
      </c>
      <c r="B76" s="54" t="s">
        <v>203</v>
      </c>
      <c r="C76" s="54"/>
      <c r="D76" s="54" t="s">
        <v>1729</v>
      </c>
      <c r="E76" s="54" t="s">
        <v>1730</v>
      </c>
      <c r="F76" s="59" t="s">
        <v>1731</v>
      </c>
      <c r="G76" s="54" t="s">
        <v>653</v>
      </c>
      <c r="H76" s="54"/>
      <c r="I76" s="55">
        <v>90</v>
      </c>
      <c r="J76" s="56">
        <v>243</v>
      </c>
      <c r="K76" s="39">
        <v>122</v>
      </c>
      <c r="L76" s="39"/>
      <c r="M76" s="56">
        <f>SUM(W76:AH76)</f>
        <v>1</v>
      </c>
      <c r="N76" s="248">
        <f>M76*I76</f>
        <v>90</v>
      </c>
      <c r="O76" s="248"/>
      <c r="P76" s="39"/>
      <c r="Q76" s="248">
        <f>P77*I76</f>
        <v>0</v>
      </c>
      <c r="R76" s="248"/>
      <c r="S76" s="248"/>
      <c r="T76" s="248">
        <f>S77*I76</f>
        <v>90</v>
      </c>
      <c r="U76" s="248"/>
      <c r="V76" s="248"/>
      <c r="W76" s="56"/>
      <c r="X76" s="56"/>
      <c r="Y76" s="56"/>
      <c r="Z76" s="56"/>
      <c r="AA76" s="56"/>
      <c r="AB76" s="250">
        <v>1</v>
      </c>
      <c r="AC76" s="57"/>
      <c r="AD76" s="57"/>
      <c r="AE76" s="57"/>
      <c r="AF76" s="57"/>
      <c r="AG76" s="57"/>
      <c r="AH76" s="250"/>
    </row>
    <row r="77" spans="1:34" ht="15" customHeight="1" x14ac:dyDescent="0.45">
      <c r="A77" s="36"/>
      <c r="B77" s="36"/>
      <c r="C77" s="36"/>
      <c r="D77" s="46"/>
      <c r="E77" s="36"/>
      <c r="F77" s="166"/>
      <c r="G77" s="36"/>
      <c r="H77" s="36"/>
      <c r="I77" s="48"/>
      <c r="J77" s="38"/>
      <c r="K77" s="38"/>
      <c r="L77" s="38"/>
      <c r="M77" s="38"/>
      <c r="N77" s="139"/>
      <c r="O77" s="139">
        <f>M76*J76</f>
        <v>243</v>
      </c>
      <c r="P77" s="42">
        <f>SUM(W77:AH77)</f>
        <v>0</v>
      </c>
      <c r="Q77" s="139"/>
      <c r="R77" s="139">
        <f>P77*J76</f>
        <v>0</v>
      </c>
      <c r="S77" s="139">
        <f>M76-P77</f>
        <v>1</v>
      </c>
      <c r="T77" s="139"/>
      <c r="U77" s="139">
        <f>S77*J76</f>
        <v>243</v>
      </c>
      <c r="V77" s="139"/>
      <c r="W77" s="38"/>
      <c r="X77" s="38"/>
      <c r="Y77" s="38"/>
      <c r="Z77" s="38"/>
      <c r="AA77" s="38"/>
      <c r="AB77" s="137">
        <v>0</v>
      </c>
      <c r="AC77" s="41"/>
      <c r="AD77" s="41"/>
      <c r="AE77" s="41"/>
      <c r="AF77" s="41"/>
      <c r="AG77" s="41"/>
      <c r="AH77" s="19"/>
    </row>
    <row r="78" spans="1:34" ht="15" customHeight="1" x14ac:dyDescent="0.45">
      <c r="A78" s="54" t="s">
        <v>1641</v>
      </c>
      <c r="B78" s="54" t="s">
        <v>203</v>
      </c>
      <c r="C78" s="54"/>
      <c r="D78" s="54" t="s">
        <v>1729</v>
      </c>
      <c r="E78" s="54" t="s">
        <v>1730</v>
      </c>
      <c r="F78" s="59" t="s">
        <v>1732</v>
      </c>
      <c r="G78" s="54" t="s">
        <v>653</v>
      </c>
      <c r="H78" s="54"/>
      <c r="I78" s="55">
        <v>90</v>
      </c>
      <c r="J78" s="56">
        <v>243</v>
      </c>
      <c r="K78" s="56"/>
      <c r="L78" s="56"/>
      <c r="M78" s="56">
        <f>SUM(W78:AH78)</f>
        <v>1</v>
      </c>
      <c r="N78" s="248">
        <f>M78*I78</f>
        <v>90</v>
      </c>
      <c r="O78" s="248"/>
      <c r="P78" s="39"/>
      <c r="Q78" s="248">
        <f>P79*I78</f>
        <v>0</v>
      </c>
      <c r="R78" s="248"/>
      <c r="S78" s="248"/>
      <c r="T78" s="248">
        <f>S79*I78</f>
        <v>90</v>
      </c>
      <c r="U78" s="248"/>
      <c r="V78" s="248"/>
      <c r="W78" s="56"/>
      <c r="X78" s="56"/>
      <c r="Y78" s="56"/>
      <c r="Z78" s="56"/>
      <c r="AA78" s="56"/>
      <c r="AB78" s="250">
        <v>1</v>
      </c>
      <c r="AC78" s="57"/>
      <c r="AD78" s="57"/>
      <c r="AE78" s="57"/>
      <c r="AF78" s="57"/>
      <c r="AG78" s="57"/>
      <c r="AH78" s="250"/>
    </row>
    <row r="79" spans="1:34" ht="15" customHeight="1" x14ac:dyDescent="0.45">
      <c r="A79" s="36"/>
      <c r="B79" s="36"/>
      <c r="C79" s="36"/>
      <c r="D79" s="36"/>
      <c r="E79" s="36"/>
      <c r="F79" s="166"/>
      <c r="G79" s="36"/>
      <c r="H79" s="36"/>
      <c r="I79" s="48"/>
      <c r="J79" s="38"/>
      <c r="K79" s="38"/>
      <c r="L79" s="38"/>
      <c r="M79" s="38"/>
      <c r="N79" s="139"/>
      <c r="O79" s="139">
        <f>M78*J78</f>
        <v>243</v>
      </c>
      <c r="P79" s="42">
        <f>SUM(W79:AH79)</f>
        <v>0</v>
      </c>
      <c r="Q79" s="139"/>
      <c r="R79" s="139">
        <f>P79*J78</f>
        <v>0</v>
      </c>
      <c r="S79" s="139">
        <f>M78-P79</f>
        <v>1</v>
      </c>
      <c r="T79" s="139"/>
      <c r="U79" s="139">
        <f>S79*J78</f>
        <v>243</v>
      </c>
      <c r="V79" s="139"/>
      <c r="W79" s="38"/>
      <c r="X79" s="38"/>
      <c r="Y79" s="38"/>
      <c r="Z79" s="38"/>
      <c r="AA79" s="38"/>
      <c r="AB79" s="137">
        <v>0</v>
      </c>
      <c r="AC79" s="41"/>
      <c r="AD79" s="41"/>
      <c r="AE79" s="41"/>
      <c r="AF79" s="41"/>
      <c r="AG79" s="41"/>
      <c r="AH79" s="19"/>
    </row>
    <row r="80" spans="1:34" ht="15" customHeight="1" x14ac:dyDescent="0.45">
      <c r="A80" s="54" t="s">
        <v>1641</v>
      </c>
      <c r="B80" s="54" t="s">
        <v>203</v>
      </c>
      <c r="C80" s="54"/>
      <c r="D80" s="54" t="s">
        <v>1733</v>
      </c>
      <c r="E80" s="54" t="s">
        <v>650</v>
      </c>
      <c r="F80" s="59" t="s">
        <v>381</v>
      </c>
      <c r="G80" s="54" t="s">
        <v>653</v>
      </c>
      <c r="H80" s="54"/>
      <c r="I80" s="256"/>
      <c r="J80" s="56"/>
      <c r="K80" s="56"/>
      <c r="L80" s="56"/>
      <c r="M80" s="56">
        <f>SUM(W80:AH80)</f>
        <v>2</v>
      </c>
      <c r="N80" s="248">
        <f>M80*I80</f>
        <v>0</v>
      </c>
      <c r="O80" s="248"/>
      <c r="P80" s="39"/>
      <c r="Q80" s="248">
        <f>P81*I80</f>
        <v>0</v>
      </c>
      <c r="R80" s="248"/>
      <c r="S80" s="248"/>
      <c r="T80" s="248">
        <f>S81*I80</f>
        <v>0</v>
      </c>
      <c r="U80" s="248"/>
      <c r="V80" s="248"/>
      <c r="W80" s="56"/>
      <c r="X80" s="56"/>
      <c r="Y80" s="56"/>
      <c r="Z80" s="56"/>
      <c r="AA80" s="56"/>
      <c r="AB80" s="250">
        <v>2</v>
      </c>
      <c r="AC80" s="57"/>
      <c r="AD80" s="57"/>
      <c r="AE80" s="57"/>
      <c r="AF80" s="57"/>
      <c r="AG80" s="57"/>
      <c r="AH80" s="250"/>
    </row>
    <row r="81" spans="1:34" ht="15" customHeight="1" x14ac:dyDescent="0.45">
      <c r="A81" s="36"/>
      <c r="B81" s="36"/>
      <c r="C81" s="36"/>
      <c r="D81" s="36"/>
      <c r="E81" s="36"/>
      <c r="F81" s="166"/>
      <c r="G81" s="36"/>
      <c r="H81" s="36"/>
      <c r="I81" s="48"/>
      <c r="J81" s="38"/>
      <c r="K81" s="38"/>
      <c r="L81" s="38"/>
      <c r="M81" s="38"/>
      <c r="N81" s="139"/>
      <c r="O81" s="139">
        <f>M80*J80</f>
        <v>0</v>
      </c>
      <c r="P81" s="39">
        <f>SUM(W81:AH81)</f>
        <v>0</v>
      </c>
      <c r="Q81" s="139"/>
      <c r="R81" s="139">
        <f>P81*J80</f>
        <v>0</v>
      </c>
      <c r="S81" s="139">
        <f>M80-P81</f>
        <v>2</v>
      </c>
      <c r="T81" s="139"/>
      <c r="U81" s="139">
        <f>S81*J80</f>
        <v>0</v>
      </c>
      <c r="V81" s="139"/>
      <c r="W81" s="38"/>
      <c r="X81" s="38"/>
      <c r="Y81" s="38"/>
      <c r="Z81" s="38"/>
      <c r="AA81" s="38"/>
      <c r="AB81" s="39" t="s">
        <v>392</v>
      </c>
      <c r="AC81" s="41"/>
      <c r="AD81" s="41"/>
      <c r="AE81" s="41"/>
      <c r="AF81" s="41"/>
      <c r="AG81" s="41"/>
      <c r="AH81" s="19"/>
    </row>
    <row r="82" spans="1:34" ht="15" customHeight="1" x14ac:dyDescent="0.45">
      <c r="A82" s="54" t="s">
        <v>1641</v>
      </c>
      <c r="B82" s="54" t="s">
        <v>203</v>
      </c>
      <c r="C82" s="54"/>
      <c r="D82" s="54" t="s">
        <v>1734</v>
      </c>
      <c r="E82" s="54" t="s">
        <v>1735</v>
      </c>
      <c r="F82" s="59" t="s">
        <v>168</v>
      </c>
      <c r="G82" s="54" t="s">
        <v>653</v>
      </c>
      <c r="H82" s="54" t="s">
        <v>711</v>
      </c>
      <c r="I82" s="55">
        <v>90</v>
      </c>
      <c r="J82" s="56">
        <v>243</v>
      </c>
      <c r="K82" s="39">
        <v>122</v>
      </c>
      <c r="L82" s="39"/>
      <c r="M82" s="56">
        <f>SUM(W82:AH82)</f>
        <v>2</v>
      </c>
      <c r="N82" s="248">
        <f>M82*I82</f>
        <v>180</v>
      </c>
      <c r="O82" s="248"/>
      <c r="P82" s="39"/>
      <c r="Q82" s="248">
        <f>P83*I82</f>
        <v>0</v>
      </c>
      <c r="R82" s="248"/>
      <c r="S82" s="248"/>
      <c r="T82" s="248">
        <f>S83*I82</f>
        <v>180</v>
      </c>
      <c r="U82" s="248"/>
      <c r="V82" s="248"/>
      <c r="W82" s="56"/>
      <c r="X82" s="56"/>
      <c r="Y82" s="56"/>
      <c r="Z82" s="56"/>
      <c r="AA82" s="56"/>
      <c r="AB82" s="250">
        <v>2</v>
      </c>
      <c r="AC82" s="57"/>
      <c r="AD82" s="57"/>
      <c r="AE82" s="57"/>
      <c r="AF82" s="57"/>
      <c r="AG82" s="57"/>
      <c r="AH82" s="250"/>
    </row>
    <row r="83" spans="1:34" ht="15" customHeight="1" x14ac:dyDescent="0.45">
      <c r="A83" s="36"/>
      <c r="B83" s="36"/>
      <c r="C83" s="36"/>
      <c r="D83" s="107" t="s">
        <v>1736</v>
      </c>
      <c r="E83" s="36"/>
      <c r="F83" s="166"/>
      <c r="G83" s="36"/>
      <c r="H83" s="36"/>
      <c r="I83" s="48"/>
      <c r="J83" s="38"/>
      <c r="K83" s="38"/>
      <c r="L83" s="38"/>
      <c r="M83" s="38"/>
      <c r="N83" s="139"/>
      <c r="O83" s="139">
        <f>M82*J82</f>
        <v>486</v>
      </c>
      <c r="P83" s="42">
        <f>SUM(W83:AH83)</f>
        <v>0</v>
      </c>
      <c r="Q83" s="139"/>
      <c r="R83" s="139">
        <f>P83*J82</f>
        <v>0</v>
      </c>
      <c r="S83" s="139">
        <f>M82-P83</f>
        <v>2</v>
      </c>
      <c r="T83" s="139"/>
      <c r="U83" s="139">
        <f>S83*J82</f>
        <v>486</v>
      </c>
      <c r="V83" s="139"/>
      <c r="W83" s="38"/>
      <c r="X83" s="38"/>
      <c r="Y83" s="38"/>
      <c r="Z83" s="38"/>
      <c r="AA83" s="38"/>
      <c r="AB83" s="137">
        <v>0</v>
      </c>
      <c r="AC83" s="89" t="s">
        <v>1737</v>
      </c>
      <c r="AD83" s="41"/>
      <c r="AE83" s="41"/>
      <c r="AF83" s="41"/>
      <c r="AG83" s="41"/>
      <c r="AH83" s="19"/>
    </row>
    <row r="84" spans="1:34" ht="15" customHeight="1" x14ac:dyDescent="0.45">
      <c r="A84" s="54" t="s">
        <v>1641</v>
      </c>
      <c r="B84" s="54" t="s">
        <v>203</v>
      </c>
      <c r="C84" s="54"/>
      <c r="D84" s="54" t="s">
        <v>1738</v>
      </c>
      <c r="E84" s="54" t="s">
        <v>260</v>
      </c>
      <c r="F84" s="59" t="s">
        <v>1732</v>
      </c>
      <c r="G84" s="54" t="s">
        <v>653</v>
      </c>
      <c r="H84" s="54" t="s">
        <v>711</v>
      </c>
      <c r="I84" s="55">
        <v>90</v>
      </c>
      <c r="J84" s="56">
        <v>243</v>
      </c>
      <c r="K84" s="39">
        <v>122</v>
      </c>
      <c r="L84" s="39"/>
      <c r="M84" s="56">
        <f>SUM(W84:AH84)</f>
        <v>1</v>
      </c>
      <c r="N84" s="248">
        <f>M84*I84</f>
        <v>90</v>
      </c>
      <c r="O84" s="248"/>
      <c r="P84" s="39"/>
      <c r="Q84" s="248">
        <f>P85*I84</f>
        <v>0</v>
      </c>
      <c r="R84" s="248"/>
      <c r="S84" s="248"/>
      <c r="T84" s="248">
        <f>S85*I84</f>
        <v>90</v>
      </c>
      <c r="U84" s="248"/>
      <c r="V84" s="248"/>
      <c r="W84" s="56"/>
      <c r="X84" s="56"/>
      <c r="Y84" s="56"/>
      <c r="Z84" s="56"/>
      <c r="AA84" s="56"/>
      <c r="AB84" s="257">
        <v>1</v>
      </c>
      <c r="AC84" s="57"/>
      <c r="AD84" s="57"/>
      <c r="AE84" s="57"/>
      <c r="AF84" s="57"/>
      <c r="AG84" s="57"/>
      <c r="AH84" s="250"/>
    </row>
    <row r="85" spans="1:34" ht="15" customHeight="1" x14ac:dyDescent="0.45">
      <c r="A85" s="36"/>
      <c r="B85" s="36"/>
      <c r="C85" s="36"/>
      <c r="D85" s="488"/>
      <c r="E85" s="36"/>
      <c r="F85" s="166"/>
      <c r="G85" s="36"/>
      <c r="H85" s="36"/>
      <c r="I85" s="48"/>
      <c r="J85" s="38"/>
      <c r="K85" s="38"/>
      <c r="L85" s="38"/>
      <c r="M85" s="38"/>
      <c r="N85" s="139"/>
      <c r="O85" s="139">
        <f>M84*J84</f>
        <v>243</v>
      </c>
      <c r="P85" s="58">
        <f>SUM(W85:AH85)</f>
        <v>0</v>
      </c>
      <c r="Q85" s="139"/>
      <c r="R85" s="139">
        <f>P85*J84</f>
        <v>0</v>
      </c>
      <c r="S85" s="139">
        <f>M84-P85</f>
        <v>1</v>
      </c>
      <c r="T85" s="139"/>
      <c r="U85" s="139">
        <f>S85*J84</f>
        <v>243</v>
      </c>
      <c r="V85" s="139"/>
      <c r="W85" s="38"/>
      <c r="X85" s="38"/>
      <c r="Y85" s="38"/>
      <c r="Z85" s="38"/>
      <c r="AA85" s="38"/>
      <c r="AB85" s="258">
        <v>0</v>
      </c>
      <c r="AC85" s="529" t="s">
        <v>3722</v>
      </c>
      <c r="AD85" s="41"/>
      <c r="AE85" s="41"/>
      <c r="AF85" s="41"/>
      <c r="AG85" s="41"/>
      <c r="AH85" s="19"/>
    </row>
    <row r="86" spans="1:34" ht="15" customHeight="1" x14ac:dyDescent="0.45">
      <c r="A86" s="54" t="s">
        <v>1641</v>
      </c>
      <c r="B86" s="54" t="s">
        <v>203</v>
      </c>
      <c r="C86" s="54"/>
      <c r="D86" s="105" t="s">
        <v>1739</v>
      </c>
      <c r="E86" s="36" t="s">
        <v>742</v>
      </c>
      <c r="F86" s="166" t="s">
        <v>1740</v>
      </c>
      <c r="G86" s="36" t="s">
        <v>1741</v>
      </c>
      <c r="H86" s="36"/>
      <c r="I86" s="55">
        <v>78</v>
      </c>
      <c r="J86" s="38">
        <v>229</v>
      </c>
      <c r="K86" s="38"/>
      <c r="L86" s="38"/>
      <c r="M86" s="56">
        <v>2</v>
      </c>
      <c r="N86" s="248">
        <f>M86*I86</f>
        <v>156</v>
      </c>
      <c r="O86" s="248"/>
      <c r="P86" s="39"/>
      <c r="Q86" s="248">
        <f>P87*I86</f>
        <v>0</v>
      </c>
      <c r="R86" s="248"/>
      <c r="S86" s="248"/>
      <c r="T86" s="248">
        <f>S87*I86</f>
        <v>156</v>
      </c>
      <c r="U86" s="248"/>
      <c r="V86" s="248"/>
      <c r="W86" s="38"/>
      <c r="X86" s="38"/>
      <c r="Y86" s="38"/>
      <c r="Z86" s="38"/>
      <c r="AA86" s="38"/>
      <c r="AB86" s="19">
        <v>2</v>
      </c>
      <c r="AC86" s="41"/>
      <c r="AD86" s="41"/>
      <c r="AE86" s="41"/>
      <c r="AF86" s="41"/>
      <c r="AG86" s="41"/>
      <c r="AH86" s="19"/>
    </row>
    <row r="87" spans="1:34" ht="15" customHeight="1" x14ac:dyDescent="0.45">
      <c r="A87" s="54"/>
      <c r="B87" s="54"/>
      <c r="C87" s="54"/>
      <c r="D87" s="46"/>
      <c r="E87" s="36"/>
      <c r="F87" s="166"/>
      <c r="G87" s="36"/>
      <c r="H87" s="36"/>
      <c r="I87" s="48"/>
      <c r="J87" s="38"/>
      <c r="K87" s="38"/>
      <c r="L87" s="38"/>
      <c r="M87" s="38"/>
      <c r="N87" s="139"/>
      <c r="O87" s="139">
        <f>M86*J86</f>
        <v>458</v>
      </c>
      <c r="P87" s="58">
        <f>SUM(W87:AH87)</f>
        <v>0</v>
      </c>
      <c r="Q87" s="139"/>
      <c r="R87" s="139">
        <f>P87*J86</f>
        <v>0</v>
      </c>
      <c r="S87" s="139">
        <f>M86-P87</f>
        <v>2</v>
      </c>
      <c r="T87" s="139"/>
      <c r="U87" s="139">
        <f>S87*J86</f>
        <v>458</v>
      </c>
      <c r="V87" s="139"/>
      <c r="W87" s="38"/>
      <c r="X87" s="38"/>
      <c r="Y87" s="38"/>
      <c r="Z87" s="38"/>
      <c r="AA87" s="38"/>
      <c r="AB87" s="133">
        <v>0</v>
      </c>
      <c r="AC87" s="41"/>
      <c r="AD87" s="41"/>
      <c r="AE87" s="41"/>
      <c r="AF87" s="41"/>
      <c r="AG87" s="41"/>
      <c r="AH87" s="19"/>
    </row>
    <row r="88" spans="1:34" ht="15" customHeight="1" x14ac:dyDescent="0.45">
      <c r="A88" s="54"/>
      <c r="B88" s="54"/>
      <c r="C88" s="54"/>
      <c r="D88" s="259"/>
      <c r="E88" s="36"/>
      <c r="F88" s="166"/>
      <c r="G88" s="36"/>
      <c r="H88" s="36"/>
      <c r="I88" s="4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19"/>
      <c r="AC88" s="41"/>
      <c r="AD88" s="41"/>
      <c r="AE88" s="41"/>
      <c r="AF88" s="41"/>
      <c r="AG88" s="41"/>
      <c r="AH88" s="19"/>
    </row>
    <row r="89" spans="1:34" ht="15" customHeight="1" x14ac:dyDescent="0.45">
      <c r="A89" s="36"/>
      <c r="B89" s="36"/>
      <c r="C89" s="36"/>
      <c r="D89" s="36"/>
      <c r="E89" s="36"/>
      <c r="F89" s="166"/>
      <c r="G89" s="36"/>
      <c r="H89" s="36"/>
      <c r="I89" s="48"/>
      <c r="J89" s="38"/>
      <c r="K89" s="38"/>
      <c r="L89" s="38"/>
      <c r="M89" s="71">
        <f t="shared" ref="M89:V89" si="6">SUM(M20:M87)</f>
        <v>223</v>
      </c>
      <c r="N89" s="71">
        <f t="shared" si="6"/>
        <v>19672</v>
      </c>
      <c r="O89" s="71">
        <f t="shared" si="6"/>
        <v>55836</v>
      </c>
      <c r="P89" s="709">
        <f t="shared" si="6"/>
        <v>7</v>
      </c>
      <c r="Q89" s="709">
        <f t="shared" si="6"/>
        <v>460</v>
      </c>
      <c r="R89" s="71">
        <f t="shared" si="6"/>
        <v>1331</v>
      </c>
      <c r="S89" s="71">
        <f t="shared" si="6"/>
        <v>216</v>
      </c>
      <c r="T89" s="71">
        <f t="shared" si="6"/>
        <v>19212</v>
      </c>
      <c r="U89" s="71">
        <f t="shared" si="6"/>
        <v>54505</v>
      </c>
      <c r="V89" s="71">
        <f t="shared" si="6"/>
        <v>0</v>
      </c>
      <c r="W89" s="38"/>
      <c r="X89" s="38"/>
      <c r="Y89" s="38"/>
      <c r="Z89" s="38"/>
      <c r="AA89" s="38"/>
      <c r="AB89" s="19"/>
      <c r="AC89" s="41"/>
      <c r="AD89" s="41"/>
      <c r="AE89" s="41"/>
      <c r="AF89" s="41"/>
      <c r="AG89" s="41"/>
      <c r="AH89" s="19"/>
    </row>
    <row r="90" spans="1:34" ht="15" customHeight="1" x14ac:dyDescent="0.45">
      <c r="A90" s="36"/>
      <c r="B90" s="36"/>
      <c r="C90" s="36"/>
      <c r="D90" s="36"/>
      <c r="E90" s="36"/>
      <c r="F90" s="166"/>
      <c r="G90" s="36"/>
      <c r="H90" s="36"/>
      <c r="I90" s="48"/>
      <c r="J90" s="38"/>
      <c r="K90" s="38" t="s">
        <v>323</v>
      </c>
      <c r="L90" s="38"/>
      <c r="M90" s="72">
        <f t="shared" ref="M90:O90" si="7">P89+S89</f>
        <v>223</v>
      </c>
      <c r="N90" s="72">
        <f t="shared" si="7"/>
        <v>19672</v>
      </c>
      <c r="O90" s="72">
        <f t="shared" si="7"/>
        <v>55836</v>
      </c>
      <c r="P90" s="38"/>
      <c r="Q90" s="107">
        <f>Q28+Q34+Q36+Q44+Q48+Q56+Q60+Q52</f>
        <v>0</v>
      </c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19"/>
      <c r="AC90" s="41"/>
      <c r="AD90" s="41"/>
      <c r="AE90" s="41"/>
      <c r="AF90" s="41"/>
      <c r="AG90" s="41"/>
      <c r="AH90" s="19"/>
    </row>
    <row r="91" spans="1:34" ht="15" customHeight="1" x14ac:dyDescent="0.4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831" t="s">
        <v>1742</v>
      </c>
      <c r="P91" s="832"/>
      <c r="Q91" s="260">
        <v>2963</v>
      </c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34" ht="15" customHeight="1" x14ac:dyDescent="0.4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>
        <f>Q91-Q90</f>
        <v>2963</v>
      </c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34" ht="15" customHeight="1" x14ac:dyDescent="0.45">
      <c r="A93" s="9"/>
      <c r="B93" s="9"/>
      <c r="C93" s="9"/>
      <c r="D93" s="9"/>
      <c r="E93" s="9"/>
      <c r="F93" s="9"/>
      <c r="G93" s="9"/>
      <c r="H93" s="9"/>
      <c r="I93" s="9"/>
      <c r="J93" s="9"/>
      <c r="K93" s="38" t="s">
        <v>324</v>
      </c>
      <c r="L93" s="9"/>
      <c r="M93" s="9"/>
      <c r="N93" s="9"/>
      <c r="O93" s="9"/>
      <c r="P93" s="9"/>
      <c r="Q93" s="97">
        <f>Q89/N89</f>
        <v>2.338348922326149E-2</v>
      </c>
      <c r="R93" s="9"/>
      <c r="S93" s="9"/>
      <c r="T93" s="97">
        <f>T89/N89</f>
        <v>0.9766165107767385</v>
      </c>
      <c r="U93" s="9"/>
      <c r="V93" s="9"/>
      <c r="W93" s="9"/>
      <c r="X93" s="9"/>
      <c r="Y93" s="9"/>
      <c r="Z93" s="9"/>
      <c r="AA93" s="9"/>
    </row>
    <row r="94" spans="1:34" ht="15" customHeight="1" x14ac:dyDescent="0.45">
      <c r="A94" s="9"/>
      <c r="B94" s="9"/>
      <c r="C94" s="9"/>
      <c r="D94" s="9"/>
      <c r="E94" s="9"/>
      <c r="F94" s="9"/>
      <c r="G94" s="9"/>
      <c r="H94" s="9"/>
      <c r="I94" s="9"/>
      <c r="J94" s="9"/>
      <c r="K94" s="38" t="s">
        <v>325</v>
      </c>
      <c r="L94" s="9"/>
      <c r="M94" s="9"/>
      <c r="N94" s="9"/>
      <c r="O94" s="9"/>
      <c r="P94" s="9"/>
      <c r="Q94" s="9"/>
      <c r="R94" s="9"/>
      <c r="S94" s="9"/>
      <c r="T94" s="9"/>
      <c r="U94" s="98">
        <f>U89/T89</f>
        <v>2.8370289402456796</v>
      </c>
      <c r="V94" s="9"/>
      <c r="W94" s="9"/>
      <c r="X94" s="9"/>
      <c r="Y94" s="9"/>
      <c r="Z94" s="9"/>
      <c r="AA94" s="9"/>
    </row>
    <row r="95" spans="1:34" ht="34.5" customHeight="1" x14ac:dyDescent="0.45">
      <c r="A95" s="32" t="s">
        <v>117</v>
      </c>
      <c r="B95" s="32" t="s">
        <v>118</v>
      </c>
      <c r="C95" s="32"/>
      <c r="D95" s="32" t="s">
        <v>120</v>
      </c>
      <c r="E95" s="32" t="s">
        <v>121</v>
      </c>
      <c r="F95" s="32" t="s">
        <v>122</v>
      </c>
      <c r="G95" s="32" t="s">
        <v>123</v>
      </c>
      <c r="H95" s="32" t="s">
        <v>124</v>
      </c>
      <c r="I95" s="32" t="s">
        <v>125</v>
      </c>
      <c r="J95" s="32" t="s">
        <v>126</v>
      </c>
      <c r="K95" s="32" t="s">
        <v>127</v>
      </c>
      <c r="L95" s="261" t="s">
        <v>1743</v>
      </c>
      <c r="M95" s="34" t="s">
        <v>128</v>
      </c>
      <c r="N95" s="33" t="s">
        <v>129</v>
      </c>
      <c r="O95" s="33" t="s">
        <v>933</v>
      </c>
      <c r="P95" s="52" t="s">
        <v>131</v>
      </c>
      <c r="Q95" s="829" t="s">
        <v>132</v>
      </c>
      <c r="R95" s="828"/>
      <c r="S95" s="33" t="s">
        <v>133</v>
      </c>
      <c r="T95" s="830" t="s">
        <v>134</v>
      </c>
      <c r="U95" s="827"/>
      <c r="V95" s="828"/>
      <c r="W95" s="32" t="s">
        <v>593</v>
      </c>
      <c r="X95" s="32" t="s">
        <v>594</v>
      </c>
      <c r="Y95" s="32" t="s">
        <v>595</v>
      </c>
      <c r="Z95" s="32" t="s">
        <v>596</v>
      </c>
      <c r="AA95" s="32" t="s">
        <v>934</v>
      </c>
      <c r="AB95" s="32" t="s">
        <v>140</v>
      </c>
      <c r="AC95" s="32" t="s">
        <v>1378</v>
      </c>
      <c r="AD95" s="32" t="s">
        <v>1379</v>
      </c>
      <c r="AE95" s="32" t="s">
        <v>1380</v>
      </c>
      <c r="AF95" s="32" t="s">
        <v>1638</v>
      </c>
      <c r="AG95" s="32" t="s">
        <v>1639</v>
      </c>
      <c r="AH95" s="32" t="s">
        <v>1640</v>
      </c>
    </row>
    <row r="96" spans="1:34" ht="15" customHeight="1" x14ac:dyDescent="0.45">
      <c r="A96" s="262" t="s">
        <v>1641</v>
      </c>
      <c r="B96" s="262" t="s">
        <v>8</v>
      </c>
      <c r="C96" s="262"/>
      <c r="D96" s="262" t="s">
        <v>1744</v>
      </c>
      <c r="E96" s="262" t="s">
        <v>1745</v>
      </c>
      <c r="F96" s="262" t="s">
        <v>1746</v>
      </c>
      <c r="G96" s="262" t="s">
        <v>1055</v>
      </c>
      <c r="H96" s="262" t="s">
        <v>370</v>
      </c>
      <c r="I96" s="262">
        <v>223</v>
      </c>
      <c r="J96" s="262">
        <v>649</v>
      </c>
      <c r="K96" s="208">
        <v>259.60000000000002</v>
      </c>
      <c r="L96" s="262"/>
      <c r="M96" s="262">
        <f>SUM(W96:AH96)</f>
        <v>4</v>
      </c>
      <c r="N96" s="262">
        <f>M96*I96</f>
        <v>892</v>
      </c>
      <c r="O96" s="262">
        <f>M96*J96</f>
        <v>2596</v>
      </c>
      <c r="P96" s="262"/>
      <c r="Q96" s="262">
        <f>P97*I96</f>
        <v>0</v>
      </c>
      <c r="R96" s="262"/>
      <c r="S96" s="262"/>
      <c r="T96" s="262">
        <f>S97*I96</f>
        <v>892</v>
      </c>
      <c r="U96" s="262"/>
      <c r="V96" s="262"/>
      <c r="W96" s="262"/>
      <c r="X96" s="262"/>
      <c r="Y96" s="262"/>
      <c r="Z96" s="262"/>
      <c r="AA96" s="262"/>
      <c r="AB96" s="262"/>
      <c r="AC96" s="262"/>
      <c r="AD96" s="262">
        <v>1</v>
      </c>
      <c r="AE96" s="262">
        <v>1</v>
      </c>
      <c r="AF96" s="262">
        <v>1</v>
      </c>
      <c r="AG96" s="262">
        <v>1</v>
      </c>
      <c r="AH96" s="262"/>
    </row>
    <row r="97" spans="1:34" ht="15" customHeight="1" x14ac:dyDescent="0.45">
      <c r="A97" s="32"/>
      <c r="B97" s="32"/>
      <c r="C97" s="32"/>
      <c r="D97" s="16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263">
        <f>SUM(W97:AH97)</f>
        <v>0</v>
      </c>
      <c r="Q97" s="32"/>
      <c r="R97" s="32">
        <f>P97*J96</f>
        <v>0</v>
      </c>
      <c r="S97" s="32">
        <f>M96-P97</f>
        <v>4</v>
      </c>
      <c r="T97" s="32"/>
      <c r="U97" s="32">
        <f>S97*J96</f>
        <v>2596</v>
      </c>
      <c r="V97" s="32"/>
      <c r="W97" s="32"/>
      <c r="X97" s="32"/>
      <c r="Y97" s="32"/>
      <c r="Z97" s="32"/>
      <c r="AA97" s="32"/>
      <c r="AB97" s="32"/>
      <c r="AC97" s="32"/>
      <c r="AD97" s="263">
        <v>0</v>
      </c>
      <c r="AE97" s="263">
        <v>0</v>
      </c>
      <c r="AF97" s="263">
        <v>0</v>
      </c>
      <c r="AG97" s="263">
        <v>0</v>
      </c>
      <c r="AH97" s="32"/>
    </row>
    <row r="98" spans="1:34" ht="15" customHeight="1" x14ac:dyDescent="0.4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</row>
    <row r="99" spans="1:34" ht="15" customHeight="1" x14ac:dyDescent="0.45">
      <c r="A99" s="262" t="s">
        <v>1641</v>
      </c>
      <c r="B99" s="262" t="s">
        <v>8</v>
      </c>
      <c r="C99" s="262"/>
      <c r="D99" s="264" t="s">
        <v>1747</v>
      </c>
      <c r="E99" s="262" t="s">
        <v>175</v>
      </c>
      <c r="F99" s="262" t="s">
        <v>1746</v>
      </c>
      <c r="G99" s="262"/>
      <c r="H99" s="262" t="s">
        <v>370</v>
      </c>
      <c r="I99" s="262">
        <v>138</v>
      </c>
      <c r="J99" s="262">
        <v>399</v>
      </c>
      <c r="K99" s="208">
        <v>239</v>
      </c>
      <c r="L99" s="262"/>
      <c r="M99" s="262">
        <f>SUM(W99:AH99)</f>
        <v>3</v>
      </c>
      <c r="N99" s="262">
        <f>M99*I99</f>
        <v>414</v>
      </c>
      <c r="O99" s="262">
        <f>M99*J99</f>
        <v>1197</v>
      </c>
      <c r="P99" s="262"/>
      <c r="Q99" s="262">
        <f>P100*I99</f>
        <v>0</v>
      </c>
      <c r="R99" s="262"/>
      <c r="S99" s="262"/>
      <c r="T99" s="262">
        <f>S100*I99</f>
        <v>414</v>
      </c>
      <c r="U99" s="262"/>
      <c r="V99" s="262"/>
      <c r="W99" s="262"/>
      <c r="X99" s="262"/>
      <c r="Y99" s="262"/>
      <c r="Z99" s="262"/>
      <c r="AA99" s="262"/>
      <c r="AB99" s="262"/>
      <c r="AC99" s="262"/>
      <c r="AD99" s="262">
        <v>1</v>
      </c>
      <c r="AE99" s="262">
        <v>1</v>
      </c>
      <c r="AF99" s="262">
        <v>1</v>
      </c>
      <c r="AG99" s="262"/>
      <c r="AH99" s="262"/>
    </row>
    <row r="100" spans="1:34" ht="15" customHeight="1" x14ac:dyDescent="0.45">
      <c r="A100" s="32"/>
      <c r="B100" s="32"/>
      <c r="C100" s="32"/>
      <c r="D100" s="16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265">
        <f>SUM(W100:AH100)</f>
        <v>0</v>
      </c>
      <c r="Q100" s="32"/>
      <c r="R100" s="32">
        <f>P100*J99</f>
        <v>0</v>
      </c>
      <c r="S100" s="32">
        <f>M99-P100</f>
        <v>3</v>
      </c>
      <c r="T100" s="32"/>
      <c r="U100" s="32">
        <f>S100*J99</f>
        <v>1197</v>
      </c>
      <c r="V100" s="32"/>
      <c r="W100" s="32"/>
      <c r="X100" s="32"/>
      <c r="Y100" s="32"/>
      <c r="Z100" s="32"/>
      <c r="AA100" s="32"/>
      <c r="AB100" s="32"/>
      <c r="AC100" s="32"/>
      <c r="AD100" s="265">
        <v>0</v>
      </c>
      <c r="AE100" s="265">
        <v>0</v>
      </c>
      <c r="AF100" s="265">
        <v>0</v>
      </c>
      <c r="AG100" s="32"/>
      <c r="AH100" s="32"/>
    </row>
    <row r="101" spans="1:34" ht="15" customHeight="1" x14ac:dyDescent="0.45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</row>
    <row r="102" spans="1:34" ht="15" customHeight="1" x14ac:dyDescent="0.45">
      <c r="A102" s="262" t="s">
        <v>1641</v>
      </c>
      <c r="B102" s="262" t="s">
        <v>8</v>
      </c>
      <c r="C102" s="262"/>
      <c r="D102" s="266" t="s">
        <v>1748</v>
      </c>
      <c r="E102" s="262" t="s">
        <v>214</v>
      </c>
      <c r="F102" s="267" t="s">
        <v>1749</v>
      </c>
      <c r="G102" s="262" t="s">
        <v>1750</v>
      </c>
      <c r="H102" s="262" t="s">
        <v>1751</v>
      </c>
      <c r="I102" s="262">
        <v>110</v>
      </c>
      <c r="J102" s="262">
        <v>349</v>
      </c>
      <c r="K102" s="208">
        <v>139.6</v>
      </c>
      <c r="L102" s="262"/>
      <c r="M102" s="262">
        <f>SUM(W102:AH102)</f>
        <v>4</v>
      </c>
      <c r="N102" s="262">
        <f>M102*I102</f>
        <v>440</v>
      </c>
      <c r="O102" s="262">
        <f>M102*J102</f>
        <v>1396</v>
      </c>
      <c r="P102" s="262"/>
      <c r="Q102" s="262">
        <f>P103*I102</f>
        <v>0</v>
      </c>
      <c r="R102" s="262"/>
      <c r="S102" s="262"/>
      <c r="T102" s="262">
        <f>S103*I102</f>
        <v>440</v>
      </c>
      <c r="U102" s="262"/>
      <c r="V102" s="262"/>
      <c r="W102" s="262"/>
      <c r="X102" s="262"/>
      <c r="Y102" s="262"/>
      <c r="Z102" s="262"/>
      <c r="AA102" s="262"/>
      <c r="AB102" s="262"/>
      <c r="AC102" s="262"/>
      <c r="AD102" s="262">
        <v>1</v>
      </c>
      <c r="AE102" s="262">
        <v>1</v>
      </c>
      <c r="AF102" s="262">
        <v>1</v>
      </c>
      <c r="AG102" s="262">
        <v>1</v>
      </c>
      <c r="AH102" s="262"/>
    </row>
    <row r="103" spans="1:34" ht="15" customHeight="1" x14ac:dyDescent="0.45">
      <c r="A103" s="32"/>
      <c r="B103" s="32"/>
      <c r="C103" s="32"/>
      <c r="D103" s="541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265">
        <f>SUM(W103:AH103)</f>
        <v>0</v>
      </c>
      <c r="Q103" s="32"/>
      <c r="R103" s="32">
        <f>P103*J102</f>
        <v>0</v>
      </c>
      <c r="S103" s="32">
        <f>M102-P103</f>
        <v>4</v>
      </c>
      <c r="T103" s="32"/>
      <c r="U103" s="32">
        <f>S103*J102</f>
        <v>1396</v>
      </c>
      <c r="V103" s="32"/>
      <c r="W103" s="32"/>
      <c r="X103" s="32"/>
      <c r="Y103" s="32"/>
      <c r="Z103" s="32"/>
      <c r="AA103" s="32"/>
      <c r="AB103" s="32"/>
      <c r="AC103" s="32"/>
      <c r="AD103" s="265">
        <v>0</v>
      </c>
      <c r="AE103" s="265">
        <v>0</v>
      </c>
      <c r="AF103" s="265">
        <v>0</v>
      </c>
      <c r="AG103" s="265">
        <v>0</v>
      </c>
      <c r="AH103" s="32"/>
    </row>
    <row r="104" spans="1:34" ht="15" customHeight="1" x14ac:dyDescent="0.45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266">
        <v>1</v>
      </c>
      <c r="AH104" s="32"/>
    </row>
    <row r="105" spans="1:34" ht="15" customHeight="1" x14ac:dyDescent="0.45">
      <c r="A105" s="262" t="s">
        <v>1641</v>
      </c>
      <c r="B105" s="262" t="s">
        <v>8</v>
      </c>
      <c r="C105" s="262"/>
      <c r="D105" s="262" t="s">
        <v>1752</v>
      </c>
      <c r="E105" s="262" t="s">
        <v>180</v>
      </c>
      <c r="F105" s="262" t="s">
        <v>1753</v>
      </c>
      <c r="G105" s="267" t="s">
        <v>1754</v>
      </c>
      <c r="H105" s="262" t="s">
        <v>1705</v>
      </c>
      <c r="I105" s="262">
        <v>92</v>
      </c>
      <c r="J105" s="262">
        <v>269</v>
      </c>
      <c r="K105" s="208">
        <v>107</v>
      </c>
      <c r="L105" s="262"/>
      <c r="M105" s="262">
        <f>SUM(W105:AH105)</f>
        <v>6</v>
      </c>
      <c r="N105" s="262">
        <f>M105*I105</f>
        <v>552</v>
      </c>
      <c r="O105" s="262">
        <f>M105*J105</f>
        <v>1614</v>
      </c>
      <c r="P105" s="262"/>
      <c r="Q105" s="262">
        <f>P106*I105</f>
        <v>0</v>
      </c>
      <c r="R105" s="262"/>
      <c r="S105" s="262"/>
      <c r="T105" s="262">
        <f>S106*I105</f>
        <v>552</v>
      </c>
      <c r="U105" s="262"/>
      <c r="V105" s="262"/>
      <c r="W105" s="262"/>
      <c r="X105" s="262"/>
      <c r="Y105" s="262"/>
      <c r="Z105" s="262"/>
      <c r="AA105" s="262"/>
      <c r="AB105" s="262"/>
      <c r="AC105" s="262"/>
      <c r="AD105" s="262">
        <v>1</v>
      </c>
      <c r="AE105" s="262">
        <v>2</v>
      </c>
      <c r="AF105" s="262">
        <v>2</v>
      </c>
      <c r="AG105" s="262">
        <v>1</v>
      </c>
      <c r="AH105" s="262"/>
    </row>
    <row r="106" spans="1:34" ht="15" customHeight="1" x14ac:dyDescent="0.45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263">
        <f>SUM(W106:AH106)</f>
        <v>0</v>
      </c>
      <c r="Q106" s="32"/>
      <c r="R106" s="32">
        <f>P106*J105</f>
        <v>0</v>
      </c>
      <c r="S106" s="32">
        <f>M105-P106</f>
        <v>6</v>
      </c>
      <c r="T106" s="32"/>
      <c r="U106" s="32">
        <f>S106*J105</f>
        <v>1614</v>
      </c>
      <c r="V106" s="32"/>
      <c r="W106" s="32"/>
      <c r="X106" s="32"/>
      <c r="Y106" s="32"/>
      <c r="Z106" s="32"/>
      <c r="AA106" s="32"/>
      <c r="AB106" s="32"/>
      <c r="AC106" s="32"/>
      <c r="AD106" s="263">
        <v>0</v>
      </c>
      <c r="AE106" s="268">
        <v>0</v>
      </c>
      <c r="AF106" s="263">
        <v>0</v>
      </c>
      <c r="AG106" s="263">
        <v>0</v>
      </c>
      <c r="AH106" s="32"/>
    </row>
    <row r="107" spans="1:34" ht="15" customHeight="1" x14ac:dyDescent="0.45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</row>
    <row r="108" spans="1:34" ht="15" customHeight="1" x14ac:dyDescent="0.45">
      <c r="A108" s="262" t="s">
        <v>1641</v>
      </c>
      <c r="B108" s="262" t="s">
        <v>8</v>
      </c>
      <c r="C108" s="262"/>
      <c r="D108" s="264" t="s">
        <v>1755</v>
      </c>
      <c r="E108" s="262" t="s">
        <v>1285</v>
      </c>
      <c r="F108" s="262" t="s">
        <v>1756</v>
      </c>
      <c r="G108" s="262" t="s">
        <v>186</v>
      </c>
      <c r="H108" s="262" t="s">
        <v>1757</v>
      </c>
      <c r="I108" s="262">
        <v>69</v>
      </c>
      <c r="J108" s="262">
        <v>209</v>
      </c>
      <c r="K108" s="208">
        <v>104.5</v>
      </c>
      <c r="L108" s="262"/>
      <c r="M108" s="262">
        <f>SUM(W108:AH108)</f>
        <v>4</v>
      </c>
      <c r="N108" s="262">
        <f>M108*I108</f>
        <v>276</v>
      </c>
      <c r="O108" s="262">
        <f>M108*J108</f>
        <v>836</v>
      </c>
      <c r="P108" s="262"/>
      <c r="Q108" s="262">
        <f>P109*I108</f>
        <v>0</v>
      </c>
      <c r="R108" s="262"/>
      <c r="S108" s="262"/>
      <c r="T108" s="262">
        <f>S109*I108</f>
        <v>276</v>
      </c>
      <c r="U108" s="262"/>
      <c r="V108" s="262"/>
      <c r="W108" s="262">
        <v>1</v>
      </c>
      <c r="X108" s="262">
        <v>1</v>
      </c>
      <c r="Y108" s="262">
        <v>1</v>
      </c>
      <c r="Z108" s="262">
        <v>1</v>
      </c>
      <c r="AA108" s="262"/>
      <c r="AB108" s="262"/>
      <c r="AC108" s="262"/>
      <c r="AD108" s="262"/>
      <c r="AE108" s="262"/>
      <c r="AF108" s="262"/>
      <c r="AG108" s="262"/>
      <c r="AH108" s="262"/>
    </row>
    <row r="109" spans="1:34" ht="15" customHeight="1" x14ac:dyDescent="0.45">
      <c r="A109" s="32"/>
      <c r="B109" s="32"/>
      <c r="C109" s="32"/>
      <c r="D109" s="266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265">
        <f>SUM(W109:AH109)</f>
        <v>0</v>
      </c>
      <c r="Q109" s="32"/>
      <c r="R109" s="32">
        <f>P109*J108</f>
        <v>0</v>
      </c>
      <c r="S109" s="32">
        <f>M108-P109</f>
        <v>4</v>
      </c>
      <c r="T109" s="32"/>
      <c r="U109" s="32">
        <f>S109*J108</f>
        <v>836</v>
      </c>
      <c r="V109" s="32"/>
      <c r="W109" s="265">
        <v>0</v>
      </c>
      <c r="X109" s="265">
        <v>0</v>
      </c>
      <c r="Y109" s="265">
        <v>0</v>
      </c>
      <c r="Z109" s="265">
        <v>0</v>
      </c>
      <c r="AA109" s="32"/>
      <c r="AB109" s="32"/>
    </row>
    <row r="110" spans="1:34" ht="15" customHeight="1" x14ac:dyDescent="0.45">
      <c r="A110" s="32"/>
      <c r="B110" s="32"/>
      <c r="C110" s="32"/>
      <c r="D110" s="16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266">
        <v>1</v>
      </c>
      <c r="X110" s="32"/>
      <c r="Y110" s="32"/>
      <c r="Z110" s="32"/>
      <c r="AA110" s="32"/>
      <c r="AB110" s="32"/>
    </row>
    <row r="111" spans="1:34" ht="15" customHeight="1" x14ac:dyDescent="0.45">
      <c r="A111" s="262" t="s">
        <v>1641</v>
      </c>
      <c r="B111" s="262" t="s">
        <v>8</v>
      </c>
      <c r="C111" s="262"/>
      <c r="D111" s="262" t="s">
        <v>1758</v>
      </c>
      <c r="E111" s="262" t="s">
        <v>1300</v>
      </c>
      <c r="F111" s="262" t="s">
        <v>1756</v>
      </c>
      <c r="G111" s="262" t="s">
        <v>186</v>
      </c>
      <c r="H111" s="262" t="s">
        <v>1759</v>
      </c>
      <c r="I111" s="262">
        <v>71</v>
      </c>
      <c r="J111" s="262">
        <v>229</v>
      </c>
      <c r="K111" s="208">
        <v>91</v>
      </c>
      <c r="L111" s="262"/>
      <c r="M111" s="262">
        <f>SUM(W111:AH111)</f>
        <v>4</v>
      </c>
      <c r="N111" s="262">
        <f>M111*I111</f>
        <v>284</v>
      </c>
      <c r="O111" s="262">
        <f>M111*J111</f>
        <v>916</v>
      </c>
      <c r="P111" s="262"/>
      <c r="Q111" s="262">
        <f>P112*I111</f>
        <v>0</v>
      </c>
      <c r="R111" s="262"/>
      <c r="S111" s="262"/>
      <c r="T111" s="262">
        <f>S112*I111</f>
        <v>284</v>
      </c>
      <c r="U111" s="262"/>
      <c r="V111" s="262"/>
      <c r="W111" s="262">
        <v>1</v>
      </c>
      <c r="X111" s="262">
        <v>1</v>
      </c>
      <c r="Y111" s="262">
        <v>1</v>
      </c>
      <c r="Z111" s="262">
        <v>1</v>
      </c>
      <c r="AA111" s="262"/>
      <c r="AB111" s="262"/>
    </row>
    <row r="112" spans="1:34" ht="15" customHeight="1" x14ac:dyDescent="0.45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263">
        <f>SUM(W112:AH112)</f>
        <v>0</v>
      </c>
      <c r="Q112" s="32"/>
      <c r="R112" s="32">
        <f>P112*J111</f>
        <v>0</v>
      </c>
      <c r="S112" s="32">
        <f>M111-P112</f>
        <v>4</v>
      </c>
      <c r="T112" s="32"/>
      <c r="U112" s="32">
        <f>S112*J111</f>
        <v>916</v>
      </c>
      <c r="V112" s="32"/>
      <c r="W112" s="263">
        <v>0</v>
      </c>
      <c r="X112" s="263">
        <v>0</v>
      </c>
      <c r="Y112" s="263">
        <v>0</v>
      </c>
      <c r="Z112" s="263">
        <v>0</v>
      </c>
      <c r="AA112" s="32"/>
      <c r="AB112" s="32"/>
    </row>
    <row r="113" spans="1:33" ht="15" customHeight="1" x14ac:dyDescent="0.45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</row>
    <row r="114" spans="1:33" ht="15" customHeight="1" x14ac:dyDescent="0.45">
      <c r="A114" s="262" t="s">
        <v>1641</v>
      </c>
      <c r="B114" s="262" t="s">
        <v>8</v>
      </c>
      <c r="C114" s="262"/>
      <c r="D114" s="262" t="s">
        <v>1760</v>
      </c>
      <c r="E114" s="262" t="s">
        <v>368</v>
      </c>
      <c r="F114" s="262" t="s">
        <v>1761</v>
      </c>
      <c r="G114" s="262" t="s">
        <v>1762</v>
      </c>
      <c r="H114" s="262" t="s">
        <v>997</v>
      </c>
      <c r="I114" s="262">
        <v>153</v>
      </c>
      <c r="J114" s="262">
        <v>419</v>
      </c>
      <c r="K114" s="208">
        <v>295</v>
      </c>
      <c r="L114" s="225" t="s">
        <v>1763</v>
      </c>
      <c r="M114" s="262">
        <f>SUM(W114:AH114)</f>
        <v>3</v>
      </c>
      <c r="N114" s="262">
        <f>M114*I114</f>
        <v>459</v>
      </c>
      <c r="O114" s="262">
        <f>M114*J114</f>
        <v>1257</v>
      </c>
      <c r="P114" s="262"/>
      <c r="Q114" s="262">
        <f>P115*I114</f>
        <v>0</v>
      </c>
      <c r="R114" s="262"/>
      <c r="S114" s="262"/>
      <c r="T114" s="262">
        <f>S115*I114</f>
        <v>459</v>
      </c>
      <c r="U114" s="262"/>
      <c r="V114" s="262"/>
      <c r="W114" s="262">
        <v>1</v>
      </c>
      <c r="X114" s="262">
        <v>1</v>
      </c>
      <c r="Y114" s="262">
        <v>1</v>
      </c>
      <c r="Z114" s="262"/>
      <c r="AA114" s="262"/>
      <c r="AB114" s="262"/>
    </row>
    <row r="115" spans="1:33" ht="15" customHeight="1" x14ac:dyDescent="0.45">
      <c r="A115" s="32"/>
      <c r="B115" s="32"/>
      <c r="C115" s="32"/>
      <c r="D115" s="541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265">
        <f>SUM(W115:AH115)</f>
        <v>0</v>
      </c>
      <c r="Q115" s="32"/>
      <c r="R115" s="32">
        <f>P115*J114</f>
        <v>0</v>
      </c>
      <c r="S115" s="32">
        <f>M114-P115</f>
        <v>3</v>
      </c>
      <c r="T115" s="32"/>
      <c r="U115" s="32">
        <f>S115*J114</f>
        <v>1257</v>
      </c>
      <c r="V115" s="32"/>
      <c r="W115" s="265">
        <v>0</v>
      </c>
      <c r="X115" s="265">
        <v>0</v>
      </c>
      <c r="Y115" s="265">
        <v>0</v>
      </c>
      <c r="Z115" s="32"/>
      <c r="AA115" s="32"/>
      <c r="AB115" s="32"/>
    </row>
    <row r="116" spans="1:33" ht="15" customHeight="1" x14ac:dyDescent="0.45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</row>
    <row r="117" spans="1:33" ht="15" customHeight="1" x14ac:dyDescent="0.45">
      <c r="A117" s="262" t="s">
        <v>1641</v>
      </c>
      <c r="B117" s="262" t="s">
        <v>8</v>
      </c>
      <c r="C117" s="262"/>
      <c r="D117" s="262" t="s">
        <v>1764</v>
      </c>
      <c r="E117" s="262" t="s">
        <v>1300</v>
      </c>
      <c r="F117" s="262" t="s">
        <v>1765</v>
      </c>
      <c r="G117" s="262" t="s">
        <v>1766</v>
      </c>
      <c r="H117" s="262" t="s">
        <v>1759</v>
      </c>
      <c r="I117" s="262">
        <v>103</v>
      </c>
      <c r="J117" s="262">
        <v>279</v>
      </c>
      <c r="K117" s="208">
        <v>139.5</v>
      </c>
      <c r="L117" s="262"/>
      <c r="M117" s="262">
        <f>SUM(W117:AH117)</f>
        <v>4</v>
      </c>
      <c r="N117" s="262">
        <f>M117*I117</f>
        <v>412</v>
      </c>
      <c r="O117" s="262">
        <f>M117*J117</f>
        <v>1116</v>
      </c>
      <c r="P117" s="262"/>
      <c r="Q117" s="262">
        <f>P118*I117</f>
        <v>0</v>
      </c>
      <c r="R117" s="262"/>
      <c r="S117" s="262"/>
      <c r="T117" s="262">
        <f>S118*I117</f>
        <v>412</v>
      </c>
      <c r="U117" s="262"/>
      <c r="V117" s="262"/>
      <c r="W117" s="262">
        <v>1</v>
      </c>
      <c r="X117" s="262">
        <v>1</v>
      </c>
      <c r="Y117" s="262">
        <v>1</v>
      </c>
      <c r="Z117" s="262">
        <v>1</v>
      </c>
      <c r="AA117" s="262"/>
      <c r="AB117" s="262"/>
    </row>
    <row r="118" spans="1:33" ht="15" customHeight="1" x14ac:dyDescent="0.45">
      <c r="A118" s="32"/>
      <c r="B118" s="32"/>
      <c r="C118" s="32"/>
      <c r="D118" s="16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265">
        <f>SUM(W118:AH118)</f>
        <v>0</v>
      </c>
      <c r="Q118" s="32"/>
      <c r="R118" s="32">
        <f>P118*J117</f>
        <v>0</v>
      </c>
      <c r="S118" s="32">
        <f>M117-P118</f>
        <v>4</v>
      </c>
      <c r="T118" s="32"/>
      <c r="U118" s="32">
        <f>S118*J117</f>
        <v>1116</v>
      </c>
      <c r="V118" s="32"/>
      <c r="W118" s="265">
        <v>0</v>
      </c>
      <c r="X118" s="265">
        <v>0</v>
      </c>
      <c r="Y118" s="265">
        <v>0</v>
      </c>
      <c r="Z118" s="265">
        <v>0</v>
      </c>
      <c r="AA118" s="32"/>
      <c r="AB118" s="32"/>
    </row>
    <row r="119" spans="1:33" ht="15" customHeight="1" x14ac:dyDescent="0.45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</row>
    <row r="120" spans="1:33" ht="15" customHeight="1" x14ac:dyDescent="0.45">
      <c r="A120" s="262" t="s">
        <v>1641</v>
      </c>
      <c r="B120" s="262" t="s">
        <v>8</v>
      </c>
      <c r="C120" s="262"/>
      <c r="D120" s="262" t="s">
        <v>1767</v>
      </c>
      <c r="E120" s="262" t="s">
        <v>1300</v>
      </c>
      <c r="F120" s="262" t="s">
        <v>733</v>
      </c>
      <c r="G120" s="262" t="s">
        <v>1766</v>
      </c>
      <c r="H120" s="262" t="s">
        <v>1759</v>
      </c>
      <c r="I120" s="262">
        <v>103</v>
      </c>
      <c r="J120" s="262">
        <v>279</v>
      </c>
      <c r="K120" s="208">
        <v>139.5</v>
      </c>
      <c r="L120" s="262"/>
      <c r="M120" s="262">
        <f>SUM(W120:AH120)</f>
        <v>4</v>
      </c>
      <c r="N120" s="262">
        <f>M120*I120</f>
        <v>412</v>
      </c>
      <c r="O120" s="262">
        <f>M120*J120</f>
        <v>1116</v>
      </c>
      <c r="P120" s="262"/>
      <c r="Q120" s="262">
        <f>P121*I120</f>
        <v>0</v>
      </c>
      <c r="R120" s="262"/>
      <c r="S120" s="262"/>
      <c r="T120" s="262">
        <f>S121*I120</f>
        <v>412</v>
      </c>
      <c r="U120" s="262"/>
      <c r="V120" s="262"/>
      <c r="W120" s="262">
        <v>1</v>
      </c>
      <c r="X120" s="262">
        <v>1</v>
      </c>
      <c r="Y120" s="262">
        <v>1</v>
      </c>
      <c r="Z120" s="262">
        <v>1</v>
      </c>
      <c r="AA120" s="262"/>
      <c r="AB120" s="262"/>
    </row>
    <row r="121" spans="1:33" ht="15" customHeight="1" x14ac:dyDescent="0.45">
      <c r="A121" s="32"/>
      <c r="B121" s="32"/>
      <c r="C121" s="32"/>
      <c r="D121" s="16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263">
        <f>SUM(W121:AH121)</f>
        <v>0</v>
      </c>
      <c r="Q121" s="32"/>
      <c r="R121" s="32">
        <f>P121*J120</f>
        <v>0</v>
      </c>
      <c r="S121" s="32">
        <f>M120-P121</f>
        <v>4</v>
      </c>
      <c r="T121" s="32"/>
      <c r="U121" s="32">
        <f>S121*J120</f>
        <v>1116</v>
      </c>
      <c r="V121" s="32"/>
      <c r="W121" s="263">
        <v>0</v>
      </c>
      <c r="X121" s="263">
        <v>0</v>
      </c>
      <c r="Y121" s="263">
        <v>0</v>
      </c>
      <c r="Z121" s="263">
        <v>0</v>
      </c>
      <c r="AA121" s="32"/>
      <c r="AB121" s="32"/>
    </row>
    <row r="122" spans="1:33" ht="15" customHeight="1" x14ac:dyDescent="0.45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</row>
    <row r="123" spans="1:33" ht="15" customHeight="1" x14ac:dyDescent="0.45">
      <c r="A123" s="262" t="s">
        <v>1641</v>
      </c>
      <c r="B123" s="262" t="s">
        <v>8</v>
      </c>
      <c r="C123" s="262"/>
      <c r="D123" s="262" t="s">
        <v>1768</v>
      </c>
      <c r="E123" s="262" t="s">
        <v>1769</v>
      </c>
      <c r="F123" s="262" t="s">
        <v>1770</v>
      </c>
      <c r="G123" s="262" t="s">
        <v>1771</v>
      </c>
      <c r="H123" s="262" t="s">
        <v>1285</v>
      </c>
      <c r="I123" s="262">
        <v>123</v>
      </c>
      <c r="J123" s="262">
        <v>369</v>
      </c>
      <c r="K123" s="262"/>
      <c r="L123" s="262"/>
      <c r="M123" s="262">
        <f>SUM(W123:AH123)</f>
        <v>2</v>
      </c>
      <c r="N123" s="262">
        <f>M123*I123</f>
        <v>246</v>
      </c>
      <c r="O123" s="262">
        <f>M123*J123</f>
        <v>738</v>
      </c>
      <c r="P123" s="262"/>
      <c r="Q123" s="262">
        <f>P124*I123</f>
        <v>0</v>
      </c>
      <c r="R123" s="262"/>
      <c r="S123" s="262"/>
      <c r="T123" s="262">
        <f>S124*I123</f>
        <v>246</v>
      </c>
      <c r="U123" s="262"/>
      <c r="V123" s="262"/>
      <c r="W123" s="262"/>
      <c r="X123" s="262"/>
      <c r="Y123" s="262"/>
      <c r="Z123" s="262"/>
      <c r="AA123" s="262"/>
      <c r="AB123" s="262">
        <v>2</v>
      </c>
    </row>
    <row r="124" spans="1:33" ht="15" customHeight="1" x14ac:dyDescent="0.45">
      <c r="A124" s="32"/>
      <c r="B124" s="32"/>
      <c r="C124" s="32"/>
      <c r="D124" s="16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263">
        <f>SUM(W124:AH124)</f>
        <v>0</v>
      </c>
      <c r="Q124" s="32"/>
      <c r="R124" s="32">
        <f>P124*J123</f>
        <v>0</v>
      </c>
      <c r="S124" s="32">
        <f>M123-P124</f>
        <v>2</v>
      </c>
      <c r="T124" s="32"/>
      <c r="U124" s="32">
        <f>S124*J123</f>
        <v>738</v>
      </c>
      <c r="V124" s="32"/>
      <c r="W124" s="32"/>
      <c r="X124" s="32"/>
      <c r="Y124" s="32"/>
      <c r="Z124" s="32"/>
      <c r="AA124" s="32"/>
      <c r="AB124" s="263">
        <v>0</v>
      </c>
    </row>
    <row r="125" spans="1:33" ht="14.25" customHeight="1" x14ac:dyDescent="0.45">
      <c r="AB125" s="930"/>
    </row>
    <row r="126" spans="1:33" ht="15" customHeight="1" x14ac:dyDescent="0.45">
      <c r="A126" s="262" t="s">
        <v>1641</v>
      </c>
      <c r="B126" s="262" t="s">
        <v>8</v>
      </c>
      <c r="C126" s="262"/>
      <c r="D126" s="262" t="s">
        <v>1768</v>
      </c>
      <c r="E126" s="262" t="s">
        <v>1772</v>
      </c>
      <c r="F126" s="262" t="s">
        <v>1773</v>
      </c>
      <c r="G126" s="262"/>
      <c r="H126" s="262" t="s">
        <v>1285</v>
      </c>
      <c r="I126" s="262">
        <v>123</v>
      </c>
      <c r="J126" s="262">
        <v>369</v>
      </c>
      <c r="K126" s="262"/>
      <c r="L126" s="262"/>
      <c r="M126" s="262">
        <f>SUM(W126:AH126)</f>
        <v>2</v>
      </c>
      <c r="N126" s="262">
        <f>M126*I126</f>
        <v>246</v>
      </c>
      <c r="O126" s="262">
        <f>M126*J126</f>
        <v>738</v>
      </c>
      <c r="P126" s="262"/>
      <c r="Q126" s="262">
        <f>P127*I126</f>
        <v>0</v>
      </c>
      <c r="R126" s="262"/>
      <c r="S126" s="262"/>
      <c r="T126" s="262">
        <f>S127*I126</f>
        <v>246</v>
      </c>
      <c r="U126" s="262"/>
      <c r="V126" s="262"/>
      <c r="W126" s="262"/>
      <c r="X126" s="262"/>
      <c r="Y126" s="262"/>
      <c r="Z126" s="262"/>
      <c r="AA126" s="262"/>
      <c r="AB126" s="262">
        <v>2</v>
      </c>
      <c r="AC126" s="262"/>
      <c r="AD126" s="262"/>
      <c r="AE126" s="262"/>
      <c r="AF126" s="262"/>
      <c r="AG126" s="262"/>
    </row>
    <row r="127" spans="1:33" ht="15" customHeight="1" x14ac:dyDescent="0.45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263">
        <f>SUM(W127:AH127)</f>
        <v>0</v>
      </c>
      <c r="Q127" s="32"/>
      <c r="R127" s="32">
        <f>P127*J126</f>
        <v>0</v>
      </c>
      <c r="S127" s="32">
        <f>M126-P127</f>
        <v>2</v>
      </c>
      <c r="T127" s="32"/>
      <c r="U127" s="32">
        <f>S127*J126</f>
        <v>738</v>
      </c>
      <c r="V127" s="32"/>
      <c r="W127" s="32"/>
      <c r="X127" s="32"/>
      <c r="Y127" s="32"/>
      <c r="Z127" s="32"/>
      <c r="AA127" s="32"/>
      <c r="AB127" s="263">
        <v>0</v>
      </c>
      <c r="AC127" s="32"/>
      <c r="AD127" s="32"/>
      <c r="AE127" s="32"/>
      <c r="AF127" s="32"/>
      <c r="AG127" s="32"/>
    </row>
    <row r="128" spans="1:33" ht="15" customHeight="1" x14ac:dyDescent="0.45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937"/>
      <c r="AC128" s="32"/>
      <c r="AD128" s="32"/>
      <c r="AE128" s="32"/>
      <c r="AF128" s="32"/>
      <c r="AG128" s="32"/>
    </row>
    <row r="129" spans="1:33" ht="15" customHeight="1" x14ac:dyDescent="0.45">
      <c r="A129" s="262" t="s">
        <v>1641</v>
      </c>
      <c r="B129" s="262" t="s">
        <v>8</v>
      </c>
      <c r="C129" s="262"/>
      <c r="D129" s="262" t="s">
        <v>1774</v>
      </c>
      <c r="E129" s="262" t="s">
        <v>180</v>
      </c>
      <c r="F129" s="262" t="s">
        <v>158</v>
      </c>
      <c r="G129" s="262" t="s">
        <v>1647</v>
      </c>
      <c r="H129" s="262" t="s">
        <v>1775</v>
      </c>
      <c r="I129" s="262">
        <v>96</v>
      </c>
      <c r="J129" s="262">
        <v>279</v>
      </c>
      <c r="K129" s="262"/>
      <c r="L129" s="262"/>
      <c r="M129" s="262">
        <f>SUM(W129:AH129)</f>
        <v>4</v>
      </c>
      <c r="N129" s="262">
        <f>M129*I129</f>
        <v>384</v>
      </c>
      <c r="O129" s="262">
        <f>M129*J129</f>
        <v>1116</v>
      </c>
      <c r="P129" s="262"/>
      <c r="Q129" s="262">
        <f>P130*I129</f>
        <v>0</v>
      </c>
      <c r="R129" s="262"/>
      <c r="S129" s="262"/>
      <c r="T129" s="262">
        <f>S130*I129</f>
        <v>384</v>
      </c>
      <c r="U129" s="262"/>
      <c r="V129" s="262"/>
      <c r="W129" s="262"/>
      <c r="X129" s="262"/>
      <c r="Y129" s="262"/>
      <c r="Z129" s="262"/>
      <c r="AA129" s="262"/>
      <c r="AB129" s="262"/>
      <c r="AC129" s="225" t="s">
        <v>1776</v>
      </c>
      <c r="AD129" s="262">
        <v>1</v>
      </c>
      <c r="AE129" s="262">
        <v>1</v>
      </c>
      <c r="AF129" s="262">
        <v>1</v>
      </c>
      <c r="AG129" s="262">
        <v>1</v>
      </c>
    </row>
    <row r="130" spans="1:33" ht="15" customHeight="1" x14ac:dyDescent="0.45">
      <c r="A130" s="32"/>
      <c r="B130" s="32"/>
      <c r="C130" s="32"/>
      <c r="D130" s="16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265">
        <f>SUM(W130:AH130)</f>
        <v>0</v>
      </c>
      <c r="Q130" s="32"/>
      <c r="R130" s="32">
        <f>P130*J129</f>
        <v>0</v>
      </c>
      <c r="S130" s="32">
        <f>M129-P130</f>
        <v>4</v>
      </c>
      <c r="T130" s="32"/>
      <c r="U130" s="32">
        <f>S130*J129</f>
        <v>1116</v>
      </c>
      <c r="V130" s="32"/>
      <c r="W130" s="32"/>
      <c r="X130" s="32"/>
      <c r="Y130" s="32"/>
      <c r="Z130" s="32"/>
      <c r="AA130" s="32"/>
      <c r="AB130" s="32"/>
      <c r="AC130" s="265">
        <v>0</v>
      </c>
      <c r="AD130" s="265">
        <v>0</v>
      </c>
      <c r="AE130" s="265">
        <v>0</v>
      </c>
      <c r="AF130" s="265">
        <v>0</v>
      </c>
      <c r="AG130" s="265">
        <v>0</v>
      </c>
    </row>
    <row r="131" spans="1:33" ht="15" customHeight="1" x14ac:dyDescent="0.45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</row>
    <row r="132" spans="1:33" ht="15" customHeight="1" x14ac:dyDescent="0.45">
      <c r="A132" s="262" t="s">
        <v>1641</v>
      </c>
      <c r="B132" s="262" t="s">
        <v>8</v>
      </c>
      <c r="C132" s="262"/>
      <c r="D132" s="264" t="s">
        <v>1777</v>
      </c>
      <c r="E132" s="262" t="s">
        <v>214</v>
      </c>
      <c r="F132" s="269" t="s">
        <v>1778</v>
      </c>
      <c r="G132" s="262"/>
      <c r="H132" s="262" t="s">
        <v>1779</v>
      </c>
      <c r="I132" s="262">
        <v>122</v>
      </c>
      <c r="J132" s="262">
        <v>369</v>
      </c>
      <c r="K132" s="208">
        <v>147</v>
      </c>
      <c r="L132" s="225" t="s">
        <v>1780</v>
      </c>
      <c r="M132" s="262">
        <f>SUM(W132:AH132)</f>
        <v>4</v>
      </c>
      <c r="N132" s="262">
        <f>M132*I132</f>
        <v>488</v>
      </c>
      <c r="O132" s="262">
        <f>M132*J132</f>
        <v>1476</v>
      </c>
      <c r="P132" s="262"/>
      <c r="Q132" s="262">
        <f>P133*I132</f>
        <v>0</v>
      </c>
      <c r="R132" s="262"/>
      <c r="S132" s="262"/>
      <c r="T132" s="262">
        <f>S133*I132</f>
        <v>488</v>
      </c>
      <c r="U132" s="262"/>
      <c r="V132" s="262"/>
      <c r="W132" s="262"/>
      <c r="X132" s="262"/>
      <c r="Y132" s="262"/>
      <c r="Z132" s="262"/>
      <c r="AA132" s="262"/>
      <c r="AB132" s="262"/>
      <c r="AC132" s="262"/>
      <c r="AD132" s="262">
        <v>1</v>
      </c>
      <c r="AE132" s="262">
        <v>1</v>
      </c>
      <c r="AF132" s="262">
        <v>1</v>
      </c>
      <c r="AG132" s="262">
        <v>1</v>
      </c>
    </row>
    <row r="133" spans="1:33" ht="15" customHeight="1" x14ac:dyDescent="0.45">
      <c r="A133" s="32"/>
      <c r="B133" s="32"/>
      <c r="C133" s="32"/>
      <c r="D133" s="16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265">
        <f>SUM(W133:AH133)</f>
        <v>0</v>
      </c>
      <c r="Q133" s="32"/>
      <c r="R133" s="32">
        <f>P133*J132</f>
        <v>0</v>
      </c>
      <c r="S133" s="32">
        <f>M132-P133</f>
        <v>4</v>
      </c>
      <c r="T133" s="32"/>
      <c r="U133" s="32">
        <f>S133*J132</f>
        <v>1476</v>
      </c>
      <c r="V133" s="32"/>
      <c r="W133" s="32"/>
      <c r="X133" s="32"/>
      <c r="Y133" s="32"/>
      <c r="Z133" s="32"/>
      <c r="AA133" s="32"/>
      <c r="AB133" s="32"/>
      <c r="AC133" s="32"/>
      <c r="AD133" s="265">
        <v>0</v>
      </c>
      <c r="AE133" s="265">
        <v>0</v>
      </c>
      <c r="AF133" s="265">
        <v>0</v>
      </c>
      <c r="AG133" s="265">
        <v>0</v>
      </c>
    </row>
    <row r="134" spans="1:33" ht="15" customHeight="1" x14ac:dyDescent="0.45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</row>
    <row r="135" spans="1:33" ht="15" customHeight="1" x14ac:dyDescent="0.45">
      <c r="A135" s="262" t="s">
        <v>1641</v>
      </c>
      <c r="B135" s="262" t="s">
        <v>8</v>
      </c>
      <c r="C135" s="262"/>
      <c r="D135" s="264" t="s">
        <v>1781</v>
      </c>
      <c r="E135" s="262" t="s">
        <v>180</v>
      </c>
      <c r="F135" s="262" t="s">
        <v>1697</v>
      </c>
      <c r="G135" s="262"/>
      <c r="H135" s="262" t="s">
        <v>1782</v>
      </c>
      <c r="I135" s="262">
        <v>84</v>
      </c>
      <c r="J135" s="262">
        <v>249</v>
      </c>
      <c r="K135" s="208">
        <v>124.5</v>
      </c>
      <c r="L135" s="262"/>
      <c r="M135" s="262">
        <f>SUM(W135:AH135)</f>
        <v>6</v>
      </c>
      <c r="N135" s="262">
        <f>M135*I135</f>
        <v>504</v>
      </c>
      <c r="O135" s="262">
        <f>M135*J135</f>
        <v>1494</v>
      </c>
      <c r="P135" s="262"/>
      <c r="Q135" s="262">
        <f>P136*I135</f>
        <v>0</v>
      </c>
      <c r="R135" s="262"/>
      <c r="S135" s="262"/>
      <c r="T135" s="262">
        <f>S136*I135</f>
        <v>504</v>
      </c>
      <c r="U135" s="262"/>
      <c r="V135" s="262"/>
      <c r="W135" s="262"/>
      <c r="X135" s="262"/>
      <c r="Y135" s="262"/>
      <c r="Z135" s="262"/>
      <c r="AA135" s="262"/>
      <c r="AB135" s="262"/>
      <c r="AC135" s="262"/>
      <c r="AD135" s="262">
        <v>1</v>
      </c>
      <c r="AE135" s="262">
        <v>2</v>
      </c>
      <c r="AF135" s="262">
        <v>2</v>
      </c>
      <c r="AG135" s="262">
        <v>1</v>
      </c>
    </row>
    <row r="136" spans="1:33" ht="15" customHeight="1" x14ac:dyDescent="0.45">
      <c r="A136" s="32"/>
      <c r="B136" s="32"/>
      <c r="C136" s="32"/>
      <c r="D136" s="266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263">
        <f>SUM(W136:AH136)</f>
        <v>0</v>
      </c>
      <c r="Q136" s="32"/>
      <c r="R136" s="32">
        <f>P136*J135</f>
        <v>0</v>
      </c>
      <c r="S136" s="32">
        <f>M135-P136</f>
        <v>6</v>
      </c>
      <c r="T136" s="32"/>
      <c r="U136" s="32">
        <f>S136*J135</f>
        <v>1494</v>
      </c>
      <c r="V136" s="32"/>
      <c r="W136" s="32"/>
      <c r="X136" s="32"/>
      <c r="Y136" s="32"/>
      <c r="Z136" s="32"/>
      <c r="AA136" s="32"/>
      <c r="AB136" s="32"/>
      <c r="AC136" s="32"/>
      <c r="AD136" s="263">
        <v>0</v>
      </c>
      <c r="AE136" s="263">
        <v>0</v>
      </c>
      <c r="AF136" s="263">
        <v>0</v>
      </c>
      <c r="AG136" s="263">
        <v>0</v>
      </c>
    </row>
    <row r="137" spans="1:33" ht="15" customHeight="1" x14ac:dyDescent="0.45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266">
        <v>1</v>
      </c>
      <c r="AE137" s="266">
        <v>1</v>
      </c>
      <c r="AF137" s="266">
        <v>2</v>
      </c>
      <c r="AG137" s="266">
        <v>1</v>
      </c>
    </row>
    <row r="138" spans="1:33" ht="15" customHeight="1" x14ac:dyDescent="0.4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270">
        <f t="shared" ref="N138:P138" si="8">SUM(N96:N137)</f>
        <v>6009</v>
      </c>
      <c r="O138" s="270">
        <f t="shared" si="8"/>
        <v>17606</v>
      </c>
      <c r="P138" s="270">
        <f t="shared" si="8"/>
        <v>0</v>
      </c>
      <c r="Q138" s="270">
        <f t="shared" ref="Q138:R138" si="9">SUM(Q96:Q137)</f>
        <v>0</v>
      </c>
      <c r="R138" s="270">
        <f t="shared" si="9"/>
        <v>0</v>
      </c>
      <c r="S138" s="9"/>
      <c r="T138" s="270">
        <f t="shared" ref="T138:U138" si="10">SUM(T96:T137)</f>
        <v>6009</v>
      </c>
      <c r="U138" s="270">
        <f t="shared" si="10"/>
        <v>17606</v>
      </c>
      <c r="V138" s="9"/>
      <c r="W138" s="9"/>
      <c r="X138" s="9"/>
      <c r="Y138" s="9"/>
      <c r="Z138" s="9"/>
      <c r="AA138" s="9"/>
    </row>
    <row r="139" spans="1:33" ht="15" customHeight="1" x14ac:dyDescent="0.4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 t="s">
        <v>323</v>
      </c>
      <c r="L139" s="9"/>
      <c r="M139" s="9"/>
      <c r="N139" s="9">
        <f t="shared" ref="N139:O139" si="11">Q138+T138</f>
        <v>6009</v>
      </c>
      <c r="O139" s="98">
        <f t="shared" si="11"/>
        <v>17606</v>
      </c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33" ht="14.25" customHeight="1" x14ac:dyDescent="0.45"/>
    <row r="141" spans="1:33" ht="15" customHeight="1" x14ac:dyDescent="0.4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38" t="s">
        <v>324</v>
      </c>
      <c r="L141" s="9"/>
      <c r="M141" s="9"/>
      <c r="N141" s="9"/>
      <c r="O141" s="9"/>
      <c r="P141" s="9"/>
      <c r="Q141" s="97">
        <f>Q138/N138</f>
        <v>0</v>
      </c>
      <c r="R141" s="9"/>
      <c r="S141" s="9"/>
      <c r="T141" s="97">
        <f>T138/N138</f>
        <v>1</v>
      </c>
      <c r="U141" s="9"/>
      <c r="V141" s="9"/>
      <c r="W141" s="9"/>
      <c r="X141" s="9"/>
      <c r="Y141" s="9"/>
      <c r="Z141" s="9"/>
      <c r="AA141" s="9"/>
    </row>
    <row r="142" spans="1:33" ht="15" customHeight="1" x14ac:dyDescent="0.4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38" t="s">
        <v>325</v>
      </c>
      <c r="L142" s="9"/>
      <c r="M142" s="9"/>
      <c r="N142" s="9"/>
      <c r="O142" s="9"/>
      <c r="P142" s="9"/>
      <c r="Q142" s="9"/>
      <c r="R142" s="9"/>
      <c r="S142" s="9"/>
      <c r="T142" s="9"/>
      <c r="U142" s="98">
        <f>U138/T138</f>
        <v>2.9299384256947913</v>
      </c>
      <c r="V142" s="9"/>
      <c r="W142" s="9"/>
      <c r="X142" s="9"/>
      <c r="Y142" s="9"/>
      <c r="Z142" s="9"/>
      <c r="AA142" s="9"/>
    </row>
    <row r="143" spans="1:33" ht="15" customHeight="1" x14ac:dyDescent="0.4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33" ht="15" customHeight="1" x14ac:dyDescent="0.4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37" ht="15" customHeight="1" x14ac:dyDescent="0.4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37" ht="15" customHeight="1" x14ac:dyDescent="0.4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37" ht="46.5" customHeight="1" x14ac:dyDescent="0.45">
      <c r="A147" s="32" t="s">
        <v>117</v>
      </c>
      <c r="B147" s="32" t="s">
        <v>118</v>
      </c>
      <c r="C147" s="33" t="s">
        <v>1505</v>
      </c>
      <c r="D147" s="32" t="s">
        <v>120</v>
      </c>
      <c r="E147" s="32" t="s">
        <v>121</v>
      </c>
      <c r="F147" s="32" t="s">
        <v>122</v>
      </c>
      <c r="G147" s="32" t="s">
        <v>123</v>
      </c>
      <c r="H147" s="32" t="s">
        <v>124</v>
      </c>
      <c r="I147" s="32" t="s">
        <v>125</v>
      </c>
      <c r="J147" s="32" t="s">
        <v>126</v>
      </c>
      <c r="K147" s="32" t="s">
        <v>127</v>
      </c>
      <c r="L147" s="162" t="s">
        <v>706</v>
      </c>
      <c r="M147" s="34" t="s">
        <v>128</v>
      </c>
      <c r="N147" s="33" t="s">
        <v>129</v>
      </c>
      <c r="O147" s="33" t="s">
        <v>933</v>
      </c>
      <c r="P147" s="52" t="s">
        <v>131</v>
      </c>
      <c r="Q147" s="829" t="s">
        <v>132</v>
      </c>
      <c r="R147" s="828"/>
      <c r="S147" s="33" t="s">
        <v>133</v>
      </c>
      <c r="T147" s="830" t="s">
        <v>134</v>
      </c>
      <c r="U147" s="827"/>
      <c r="V147" s="828"/>
      <c r="W147" s="32" t="s">
        <v>593</v>
      </c>
      <c r="X147" s="32" t="s">
        <v>594</v>
      </c>
      <c r="Y147" s="32" t="s">
        <v>595</v>
      </c>
      <c r="Z147" s="32" t="s">
        <v>596</v>
      </c>
      <c r="AA147" s="32" t="s">
        <v>934</v>
      </c>
      <c r="AB147" s="32" t="s">
        <v>140</v>
      </c>
      <c r="AC147" s="32" t="s">
        <v>1378</v>
      </c>
      <c r="AD147" s="32" t="s">
        <v>1379</v>
      </c>
      <c r="AE147" s="32" t="s">
        <v>1380</v>
      </c>
      <c r="AF147" s="32" t="s">
        <v>1638</v>
      </c>
      <c r="AG147" s="32" t="s">
        <v>1639</v>
      </c>
      <c r="AH147" s="32" t="s">
        <v>1640</v>
      </c>
    </row>
    <row r="148" spans="1:37" ht="15" customHeight="1" x14ac:dyDescent="0.45">
      <c r="A148" s="271" t="s">
        <v>1641</v>
      </c>
      <c r="B148" s="271" t="s">
        <v>9</v>
      </c>
      <c r="C148" s="208"/>
      <c r="D148" s="201" t="s">
        <v>1783</v>
      </c>
      <c r="E148" s="271"/>
      <c r="F148" s="271"/>
      <c r="G148" s="271"/>
      <c r="H148" s="271"/>
      <c r="I148" s="271"/>
      <c r="J148" s="271"/>
      <c r="K148" s="271"/>
      <c r="L148" s="272"/>
      <c r="M148" s="271">
        <f>SUM(W148:AH148)</f>
        <v>8</v>
      </c>
      <c r="N148" s="271">
        <f>M148*I148</f>
        <v>0</v>
      </c>
      <c r="O148" s="271">
        <f>M148*J148</f>
        <v>0</v>
      </c>
      <c r="P148" s="271"/>
      <c r="Q148" s="271">
        <f>P149*I148</f>
        <v>0</v>
      </c>
      <c r="R148" s="271"/>
      <c r="S148" s="271"/>
      <c r="T148" s="271">
        <f>S149*I148</f>
        <v>0</v>
      </c>
      <c r="U148" s="271"/>
      <c r="V148" s="271"/>
      <c r="W148" s="271"/>
      <c r="X148" s="271"/>
      <c r="Y148" s="271"/>
      <c r="Z148" s="271"/>
      <c r="AA148" s="271"/>
      <c r="AB148" s="271"/>
      <c r="AC148" s="271"/>
      <c r="AD148" s="271">
        <v>1</v>
      </c>
      <c r="AE148" s="271">
        <v>2</v>
      </c>
      <c r="AF148" s="271">
        <v>2</v>
      </c>
      <c r="AG148" s="271">
        <v>2</v>
      </c>
      <c r="AH148" s="271">
        <v>1</v>
      </c>
    </row>
    <row r="149" spans="1:37" ht="15" customHeight="1" x14ac:dyDescent="0.45">
      <c r="A149" s="32"/>
      <c r="B149" s="32"/>
      <c r="C149" s="32"/>
      <c r="D149" s="45"/>
      <c r="E149" s="32"/>
      <c r="F149" s="32"/>
      <c r="G149" s="32"/>
      <c r="H149" s="32"/>
      <c r="I149" s="32"/>
      <c r="J149" s="32"/>
      <c r="K149" s="32"/>
      <c r="L149" s="162"/>
      <c r="M149" s="32"/>
      <c r="N149" s="32"/>
      <c r="O149" s="32"/>
      <c r="P149" s="32">
        <f>SUM(W149:AH149)</f>
        <v>0</v>
      </c>
      <c r="Q149" s="32"/>
      <c r="R149" s="32">
        <f>P149*J148</f>
        <v>0</v>
      </c>
      <c r="S149" s="32">
        <f>M148-P149</f>
        <v>8</v>
      </c>
      <c r="T149" s="32"/>
      <c r="U149" s="32">
        <f>S149*J148</f>
        <v>0</v>
      </c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</row>
    <row r="150" spans="1:37" ht="15" customHeight="1" x14ac:dyDescent="0.45">
      <c r="A150" s="32"/>
      <c r="B150" s="32"/>
      <c r="C150" s="32"/>
      <c r="D150" s="45"/>
      <c r="E150" s="32"/>
      <c r="F150" s="32"/>
      <c r="G150" s="32"/>
      <c r="H150" s="32"/>
      <c r="I150" s="32"/>
      <c r="J150" s="32"/>
      <c r="K150" s="32"/>
      <c r="L150" s="16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</row>
    <row r="151" spans="1:37" ht="15" customHeight="1" x14ac:dyDescent="0.45">
      <c r="A151" s="271" t="s">
        <v>1641</v>
      </c>
      <c r="B151" s="271" t="s">
        <v>9</v>
      </c>
      <c r="C151" s="273">
        <v>45336</v>
      </c>
      <c r="D151" s="255" t="s">
        <v>1784</v>
      </c>
      <c r="E151" s="271" t="s">
        <v>180</v>
      </c>
      <c r="F151" s="271" t="s">
        <v>1785</v>
      </c>
      <c r="G151" s="271" t="s">
        <v>1695</v>
      </c>
      <c r="H151" s="271" t="s">
        <v>1786</v>
      </c>
      <c r="I151" s="271">
        <v>102</v>
      </c>
      <c r="J151" s="271">
        <v>279</v>
      </c>
      <c r="K151" s="271">
        <v>167.4</v>
      </c>
      <c r="L151" s="272">
        <v>275</v>
      </c>
      <c r="M151" s="271">
        <f>SUM(W151:AH151)</f>
        <v>12</v>
      </c>
      <c r="N151" s="271">
        <f>M151*I151</f>
        <v>1224</v>
      </c>
      <c r="O151" s="271">
        <f>M151*J151</f>
        <v>3348</v>
      </c>
      <c r="P151" s="271"/>
      <c r="Q151" s="271">
        <f>P152*I151</f>
        <v>102</v>
      </c>
      <c r="R151" s="271"/>
      <c r="S151" s="271"/>
      <c r="T151" s="271">
        <f>S152*I151</f>
        <v>1122</v>
      </c>
      <c r="U151" s="271"/>
      <c r="V151" s="271"/>
      <c r="W151" s="271"/>
      <c r="X151" s="271"/>
      <c r="Y151" s="271"/>
      <c r="Z151" s="271"/>
      <c r="AA151" s="271"/>
      <c r="AB151" s="271"/>
      <c r="AC151" s="271">
        <f>1+1</f>
        <v>2</v>
      </c>
      <c r="AD151" s="271">
        <f>2+1</f>
        <v>3</v>
      </c>
      <c r="AE151" s="271">
        <f>2+2</f>
        <v>4</v>
      </c>
      <c r="AF151" s="271">
        <v>2</v>
      </c>
      <c r="AG151" s="271">
        <v>1</v>
      </c>
      <c r="AH151" s="271"/>
    </row>
    <row r="152" spans="1:37" ht="15" customHeight="1" x14ac:dyDescent="0.45">
      <c r="A152" s="32"/>
      <c r="B152" s="32"/>
      <c r="C152" s="274">
        <v>45406</v>
      </c>
      <c r="D152" s="275" t="s">
        <v>1787</v>
      </c>
      <c r="E152" s="32"/>
      <c r="F152" s="32"/>
      <c r="G152" s="32"/>
      <c r="H152" s="32"/>
      <c r="I152" s="32"/>
      <c r="J152" s="32"/>
      <c r="K152" s="32"/>
      <c r="L152" s="162"/>
      <c r="M152" s="32"/>
      <c r="N152" s="32"/>
      <c r="O152" s="32"/>
      <c r="P152" s="703">
        <f>SUM(W152:AH152)</f>
        <v>1</v>
      </c>
      <c r="Q152" s="32"/>
      <c r="R152" s="32">
        <f>P152*J151</f>
        <v>279</v>
      </c>
      <c r="S152" s="32">
        <f>M151-P152</f>
        <v>11</v>
      </c>
      <c r="T152" s="32"/>
      <c r="U152" s="32">
        <f>S152*J151</f>
        <v>3069</v>
      </c>
      <c r="V152" s="32"/>
      <c r="W152" s="32"/>
      <c r="X152" s="32"/>
      <c r="Y152" s="32"/>
      <c r="Z152" s="32"/>
      <c r="AA152" s="32"/>
      <c r="AB152" s="32"/>
      <c r="AC152" s="263">
        <v>0</v>
      </c>
      <c r="AD152" s="703">
        <v>0</v>
      </c>
      <c r="AE152" s="653">
        <v>1</v>
      </c>
      <c r="AF152" s="263">
        <v>0</v>
      </c>
      <c r="AG152" s="266">
        <v>0</v>
      </c>
      <c r="AH152" s="32"/>
      <c r="AI152" s="939"/>
      <c r="AJ152" s="574"/>
      <c r="AK152" s="574"/>
    </row>
    <row r="153" spans="1:37" ht="15" customHeight="1" x14ac:dyDescent="0.45">
      <c r="A153" s="32"/>
      <c r="B153" s="32"/>
      <c r="C153" s="32"/>
      <c r="D153" s="934" t="s">
        <v>1788</v>
      </c>
      <c r="E153" s="32"/>
      <c r="F153" s="32"/>
      <c r="G153" s="32"/>
      <c r="H153" s="32"/>
      <c r="I153" s="32"/>
      <c r="J153" s="32"/>
      <c r="K153" s="32"/>
      <c r="L153" s="16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921"/>
      <c r="AD153" s="937">
        <v>2</v>
      </c>
      <c r="AE153" s="937"/>
      <c r="AF153" s="32"/>
      <c r="AG153" s="32">
        <v>1</v>
      </c>
      <c r="AH153" s="32"/>
    </row>
    <row r="154" spans="1:37" ht="15" customHeight="1" x14ac:dyDescent="0.45">
      <c r="A154" s="271" t="s">
        <v>1641</v>
      </c>
      <c r="B154" s="271" t="s">
        <v>9</v>
      </c>
      <c r="C154" s="273">
        <v>45336</v>
      </c>
      <c r="D154" s="255" t="s">
        <v>1789</v>
      </c>
      <c r="E154" s="271" t="s">
        <v>180</v>
      </c>
      <c r="F154" s="276" t="s">
        <v>1790</v>
      </c>
      <c r="G154" s="271" t="s">
        <v>1695</v>
      </c>
      <c r="H154" s="271" t="s">
        <v>1791</v>
      </c>
      <c r="I154" s="271">
        <v>95</v>
      </c>
      <c r="J154" s="271">
        <v>259</v>
      </c>
      <c r="K154" s="271">
        <v>155.4</v>
      </c>
      <c r="L154" s="272">
        <v>258</v>
      </c>
      <c r="M154" s="271">
        <f>SUM(W154:AH154)</f>
        <v>16</v>
      </c>
      <c r="N154" s="271">
        <f>M154*I154</f>
        <v>1520</v>
      </c>
      <c r="O154" s="271">
        <f>M154*J154</f>
        <v>4144</v>
      </c>
      <c r="P154" s="271"/>
      <c r="Q154" s="271">
        <f>P155*I154</f>
        <v>95</v>
      </c>
      <c r="R154" s="271"/>
      <c r="S154" s="271"/>
      <c r="T154" s="271">
        <f>S155*I154</f>
        <v>1425</v>
      </c>
      <c r="U154" s="271"/>
      <c r="V154" s="271"/>
      <c r="W154" s="271"/>
      <c r="X154" s="271"/>
      <c r="Y154" s="271"/>
      <c r="Z154" s="271"/>
      <c r="AA154" s="271"/>
      <c r="AB154" s="271"/>
      <c r="AC154" s="271">
        <v>4</v>
      </c>
      <c r="AD154" s="271">
        <v>4</v>
      </c>
      <c r="AE154" s="271">
        <v>3</v>
      </c>
      <c r="AF154" s="271">
        <v>3</v>
      </c>
      <c r="AG154" s="271">
        <v>2</v>
      </c>
      <c r="AH154" s="271"/>
    </row>
    <row r="155" spans="1:37" ht="15" customHeight="1" x14ac:dyDescent="0.45">
      <c r="A155" s="32"/>
      <c r="B155" s="32"/>
      <c r="C155" s="32"/>
      <c r="D155" s="275" t="s">
        <v>1788</v>
      </c>
      <c r="E155" s="32"/>
      <c r="F155" s="32"/>
      <c r="G155" s="32"/>
      <c r="H155" s="32"/>
      <c r="I155" s="32"/>
      <c r="J155" s="32"/>
      <c r="K155" s="32"/>
      <c r="L155" s="162"/>
      <c r="M155" s="32"/>
      <c r="N155" s="32"/>
      <c r="O155" s="32"/>
      <c r="P155" s="703">
        <f>SUM(W155:AH155)</f>
        <v>1</v>
      </c>
      <c r="Q155" s="32"/>
      <c r="R155" s="32">
        <f>P155*J154</f>
        <v>259</v>
      </c>
      <c r="S155" s="32">
        <f>M154-P155</f>
        <v>15</v>
      </c>
      <c r="T155" s="32"/>
      <c r="U155" s="32">
        <f>S155*J154</f>
        <v>3885</v>
      </c>
      <c r="V155" s="32"/>
      <c r="W155" s="32"/>
      <c r="X155" s="32"/>
      <c r="Y155" s="32"/>
      <c r="Z155" s="32"/>
      <c r="AA155" s="32"/>
      <c r="AB155" s="208" t="s">
        <v>1792</v>
      </c>
      <c r="AC155" s="704">
        <v>0</v>
      </c>
      <c r="AD155" s="32">
        <v>0</v>
      </c>
      <c r="AE155" s="32">
        <v>0</v>
      </c>
      <c r="AF155" s="703">
        <v>1</v>
      </c>
      <c r="AG155" s="266">
        <v>0</v>
      </c>
      <c r="AH155" s="32"/>
    </row>
    <row r="156" spans="1:37" ht="15" customHeight="1" x14ac:dyDescent="0.45">
      <c r="A156" s="32"/>
      <c r="B156" s="32"/>
      <c r="C156" s="32"/>
      <c r="D156" s="921"/>
      <c r="E156" s="32"/>
      <c r="F156" s="32"/>
      <c r="G156" s="32"/>
      <c r="H156" s="32"/>
      <c r="I156" s="32"/>
      <c r="J156" s="32"/>
      <c r="K156" s="32"/>
      <c r="L156" s="16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940"/>
      <c r="AD156" s="32"/>
      <c r="AE156" s="32"/>
      <c r="AF156" s="32">
        <v>2</v>
      </c>
      <c r="AG156" s="32">
        <v>1</v>
      </c>
      <c r="AH156" s="32"/>
    </row>
    <row r="157" spans="1:37" ht="15" customHeight="1" x14ac:dyDescent="0.45">
      <c r="A157" s="271" t="s">
        <v>1641</v>
      </c>
      <c r="B157" s="271" t="s">
        <v>9</v>
      </c>
      <c r="C157" s="273">
        <v>45336</v>
      </c>
      <c r="D157" s="165" t="s">
        <v>1793</v>
      </c>
      <c r="E157" s="271" t="s">
        <v>1794</v>
      </c>
      <c r="F157" s="271" t="s">
        <v>1785</v>
      </c>
      <c r="G157" s="271" t="s">
        <v>1695</v>
      </c>
      <c r="H157" s="271" t="s">
        <v>1795</v>
      </c>
      <c r="I157" s="271">
        <v>94</v>
      </c>
      <c r="J157" s="271">
        <v>255</v>
      </c>
      <c r="K157" s="271"/>
      <c r="L157" s="272">
        <v>255</v>
      </c>
      <c r="M157" s="271">
        <f>SUM(W157:AH157)</f>
        <v>4</v>
      </c>
      <c r="N157" s="271">
        <f>M157*I157</f>
        <v>376</v>
      </c>
      <c r="O157" s="271">
        <f>M157*J157</f>
        <v>1020</v>
      </c>
      <c r="P157" s="271"/>
      <c r="Q157" s="271">
        <f>P158*I157</f>
        <v>94</v>
      </c>
      <c r="R157" s="271"/>
      <c r="S157" s="271"/>
      <c r="T157" s="271">
        <f>S158*I157</f>
        <v>282</v>
      </c>
      <c r="U157" s="271"/>
      <c r="V157" s="271"/>
      <c r="W157" s="271"/>
      <c r="X157" s="271"/>
      <c r="Y157" s="271"/>
      <c r="Z157" s="271"/>
      <c r="AA157" s="271"/>
      <c r="AB157" s="271">
        <v>4</v>
      </c>
      <c r="AC157" s="271"/>
      <c r="AD157" s="271"/>
      <c r="AE157" s="271"/>
      <c r="AF157" s="271"/>
      <c r="AG157" s="271"/>
      <c r="AH157" s="271"/>
    </row>
    <row r="158" spans="1:37" ht="15" customHeight="1" x14ac:dyDescent="0.45">
      <c r="A158" s="32"/>
      <c r="B158" s="32"/>
      <c r="C158" s="32"/>
      <c r="D158" s="938"/>
      <c r="E158" s="32"/>
      <c r="F158" s="32"/>
      <c r="G158" s="32"/>
      <c r="H158" s="32"/>
      <c r="I158" s="32"/>
      <c r="J158" s="32"/>
      <c r="K158" s="32"/>
      <c r="L158" s="162"/>
      <c r="M158" s="32"/>
      <c r="N158" s="32"/>
      <c r="O158" s="32"/>
      <c r="P158" s="653">
        <f>SUM(W158:AH158)</f>
        <v>1</v>
      </c>
      <c r="Q158" s="32"/>
      <c r="R158" s="32">
        <f>P158*J157</f>
        <v>255</v>
      </c>
      <c r="S158" s="32">
        <f>M157-P158</f>
        <v>3</v>
      </c>
      <c r="T158" s="32"/>
      <c r="U158" s="32">
        <f>S158*J157</f>
        <v>765</v>
      </c>
      <c r="V158" s="32"/>
      <c r="W158" s="32"/>
      <c r="X158" s="32"/>
      <c r="Y158" s="32"/>
      <c r="Z158" s="32"/>
      <c r="AA158" s="32"/>
      <c r="AB158" s="653">
        <v>1</v>
      </c>
      <c r="AC158" s="32"/>
      <c r="AD158" s="32"/>
      <c r="AE158" s="32"/>
      <c r="AF158" s="32"/>
      <c r="AG158" s="32"/>
      <c r="AH158" s="32"/>
    </row>
    <row r="159" spans="1:37" ht="15" customHeight="1" x14ac:dyDescent="0.45">
      <c r="A159" s="32"/>
      <c r="B159" s="32"/>
      <c r="C159" s="32"/>
      <c r="D159" s="45"/>
      <c r="E159" s="32"/>
      <c r="F159" s="32"/>
      <c r="G159" s="32"/>
      <c r="H159" s="32"/>
      <c r="I159" s="32"/>
      <c r="J159" s="32"/>
      <c r="K159" s="32"/>
      <c r="L159" s="16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937"/>
      <c r="AC159" s="921"/>
      <c r="AD159" s="937"/>
      <c r="AE159" s="940"/>
      <c r="AF159" s="32"/>
      <c r="AG159" s="32"/>
      <c r="AH159" s="32"/>
    </row>
    <row r="160" spans="1:37" ht="15" customHeight="1" x14ac:dyDescent="0.45">
      <c r="A160" s="271" t="s">
        <v>1641</v>
      </c>
      <c r="B160" s="271" t="s">
        <v>9</v>
      </c>
      <c r="C160" s="273">
        <v>45336</v>
      </c>
      <c r="D160" s="165" t="s">
        <v>1796</v>
      </c>
      <c r="E160" s="271" t="s">
        <v>1794</v>
      </c>
      <c r="F160" s="271" t="s">
        <v>1797</v>
      </c>
      <c r="G160" s="271" t="s">
        <v>1695</v>
      </c>
      <c r="H160" s="271" t="s">
        <v>1795</v>
      </c>
      <c r="I160" s="271">
        <v>94</v>
      </c>
      <c r="J160" s="271">
        <v>255</v>
      </c>
      <c r="K160" s="271"/>
      <c r="L160" s="272">
        <v>255</v>
      </c>
      <c r="M160" s="271">
        <f>SUM(W160:AH160)</f>
        <v>4</v>
      </c>
      <c r="N160" s="271">
        <f>M160*I160</f>
        <v>376</v>
      </c>
      <c r="O160" s="271">
        <f>M160*J160</f>
        <v>1020</v>
      </c>
      <c r="P160" s="271"/>
      <c r="Q160" s="271">
        <f>P161*I160</f>
        <v>0</v>
      </c>
      <c r="R160" s="271"/>
      <c r="S160" s="271"/>
      <c r="T160" s="271">
        <f>S161*I160</f>
        <v>376</v>
      </c>
      <c r="U160" s="271"/>
      <c r="V160" s="271"/>
      <c r="W160" s="271"/>
      <c r="X160" s="271"/>
      <c r="Y160" s="271"/>
      <c r="Z160" s="271"/>
      <c r="AA160" s="271"/>
      <c r="AB160" s="271">
        <v>4</v>
      </c>
      <c r="AC160" s="271"/>
      <c r="AD160" s="271"/>
      <c r="AE160" s="271"/>
      <c r="AF160" s="271"/>
      <c r="AG160" s="271"/>
      <c r="AH160" s="271"/>
    </row>
    <row r="161" spans="1:34" ht="15" customHeight="1" x14ac:dyDescent="0.45">
      <c r="A161" s="32"/>
      <c r="B161" s="32"/>
      <c r="C161" s="32"/>
      <c r="D161" s="89"/>
      <c r="E161" s="32"/>
      <c r="F161" s="32"/>
      <c r="G161" s="32"/>
      <c r="H161" s="32"/>
      <c r="I161" s="32"/>
      <c r="J161" s="32"/>
      <c r="K161" s="32"/>
      <c r="L161" s="162"/>
      <c r="M161" s="32"/>
      <c r="N161" s="32"/>
      <c r="O161" s="32"/>
      <c r="P161" s="263">
        <f>SUM(W161:AH161)</f>
        <v>0</v>
      </c>
      <c r="Q161" s="32"/>
      <c r="R161" s="32">
        <f>P161*J160</f>
        <v>0</v>
      </c>
      <c r="S161" s="32">
        <f>M160-P161</f>
        <v>4</v>
      </c>
      <c r="T161" s="32"/>
      <c r="U161" s="32">
        <f>S161*J160</f>
        <v>1020</v>
      </c>
      <c r="V161" s="32"/>
      <c r="W161" s="32"/>
      <c r="X161" s="32"/>
      <c r="Y161" s="32"/>
      <c r="Z161" s="32"/>
      <c r="AA161" s="32"/>
      <c r="AB161" s="263">
        <v>0</v>
      </c>
      <c r="AC161" s="32"/>
      <c r="AD161" s="32"/>
      <c r="AE161" s="32"/>
      <c r="AF161" s="32"/>
      <c r="AG161" s="32"/>
      <c r="AH161" s="32"/>
    </row>
    <row r="162" spans="1:34" ht="15" customHeight="1" x14ac:dyDescent="0.45">
      <c r="A162" s="32"/>
      <c r="B162" s="32"/>
      <c r="C162" s="32"/>
      <c r="D162" s="45"/>
      <c r="E162" s="32"/>
      <c r="F162" s="32"/>
      <c r="G162" s="32"/>
      <c r="H162" s="32"/>
      <c r="I162" s="32"/>
      <c r="J162" s="32"/>
      <c r="K162" s="32"/>
      <c r="L162" s="16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937"/>
      <c r="AC162" s="32"/>
      <c r="AD162" s="32"/>
      <c r="AE162" s="32"/>
      <c r="AF162" s="32"/>
      <c r="AG162" s="32"/>
      <c r="AH162" s="32"/>
    </row>
    <row r="163" spans="1:34" ht="15" customHeight="1" x14ac:dyDescent="0.45">
      <c r="A163" s="271" t="s">
        <v>1641</v>
      </c>
      <c r="B163" s="271" t="s">
        <v>9</v>
      </c>
      <c r="C163" s="273">
        <v>45350</v>
      </c>
      <c r="D163" s="201" t="s">
        <v>1798</v>
      </c>
      <c r="E163" s="271" t="s">
        <v>214</v>
      </c>
      <c r="F163" s="271" t="s">
        <v>1797</v>
      </c>
      <c r="G163" s="271" t="s">
        <v>1695</v>
      </c>
      <c r="H163" s="271" t="s">
        <v>1799</v>
      </c>
      <c r="I163" s="271">
        <v>163</v>
      </c>
      <c r="J163" s="271">
        <v>439</v>
      </c>
      <c r="K163" s="271">
        <v>219.5</v>
      </c>
      <c r="L163" s="272">
        <v>440</v>
      </c>
      <c r="M163" s="271">
        <f>SUM(W163:AH163)</f>
        <v>6</v>
      </c>
      <c r="N163" s="271">
        <f>M163*I163</f>
        <v>978</v>
      </c>
      <c r="O163" s="271">
        <f>M163*J163</f>
        <v>2634</v>
      </c>
      <c r="P163" s="271"/>
      <c r="Q163" s="271">
        <f>P164*I163</f>
        <v>0</v>
      </c>
      <c r="R163" s="271"/>
      <c r="S163" s="271"/>
      <c r="T163" s="271">
        <f>S164*I163</f>
        <v>978</v>
      </c>
      <c r="U163" s="271"/>
      <c r="V163" s="271"/>
      <c r="W163" s="271"/>
      <c r="X163" s="271"/>
      <c r="Y163" s="271"/>
      <c r="Z163" s="271"/>
      <c r="AA163" s="271"/>
      <c r="AB163" s="271"/>
      <c r="AC163" s="271"/>
      <c r="AD163" s="271">
        <v>1</v>
      </c>
      <c r="AE163" s="271">
        <v>2</v>
      </c>
      <c r="AF163" s="271">
        <v>2</v>
      </c>
      <c r="AG163" s="271">
        <v>1</v>
      </c>
      <c r="AH163" s="271"/>
    </row>
    <row r="164" spans="1:34" ht="15" customHeight="1" x14ac:dyDescent="0.45">
      <c r="A164" s="32"/>
      <c r="B164" s="32"/>
      <c r="C164" s="32"/>
      <c r="D164" s="89"/>
      <c r="E164" s="32"/>
      <c r="F164" s="32"/>
      <c r="G164" s="32"/>
      <c r="H164" s="32"/>
      <c r="I164" s="32"/>
      <c r="J164" s="32"/>
      <c r="K164" s="32"/>
      <c r="L164" s="162"/>
      <c r="M164" s="32"/>
      <c r="N164" s="32"/>
      <c r="O164" s="32"/>
      <c r="P164" s="265">
        <f>SUM(W164:AH164)</f>
        <v>0</v>
      </c>
      <c r="Q164" s="32"/>
      <c r="R164" s="32">
        <f>P164*J163</f>
        <v>0</v>
      </c>
      <c r="S164" s="32">
        <f>M163-P164</f>
        <v>6</v>
      </c>
      <c r="T164" s="32"/>
      <c r="U164" s="32">
        <f>S164*J163</f>
        <v>2634</v>
      </c>
      <c r="V164" s="32"/>
      <c r="W164" s="32"/>
      <c r="X164" s="32"/>
      <c r="Y164" s="32"/>
      <c r="Z164" s="32"/>
      <c r="AA164" s="32"/>
      <c r="AB164" s="32"/>
      <c r="AC164" s="32"/>
      <c r="AD164" s="265">
        <v>0</v>
      </c>
      <c r="AE164" s="265">
        <v>0</v>
      </c>
      <c r="AF164" s="265">
        <v>0</v>
      </c>
      <c r="AG164" s="265">
        <v>0</v>
      </c>
      <c r="AH164" s="32"/>
    </row>
    <row r="165" spans="1:34" ht="15" customHeight="1" x14ac:dyDescent="0.45">
      <c r="A165" s="32"/>
      <c r="B165" s="32"/>
      <c r="C165" s="32"/>
      <c r="D165" s="45"/>
      <c r="E165" s="32"/>
      <c r="F165" s="32"/>
      <c r="G165" s="32"/>
      <c r="H165" s="32"/>
      <c r="I165" s="32"/>
      <c r="J165" s="32"/>
      <c r="K165" s="32"/>
      <c r="L165" s="16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937"/>
      <c r="AG165" s="32"/>
      <c r="AH165" s="32"/>
    </row>
    <row r="166" spans="1:34" ht="15" customHeight="1" x14ac:dyDescent="0.45">
      <c r="A166" s="271" t="s">
        <v>1641</v>
      </c>
      <c r="B166" s="271" t="s">
        <v>9</v>
      </c>
      <c r="C166" s="273">
        <v>45336</v>
      </c>
      <c r="D166" s="165" t="s">
        <v>1800</v>
      </c>
      <c r="E166" s="271" t="s">
        <v>214</v>
      </c>
      <c r="F166" s="271" t="s">
        <v>1801</v>
      </c>
      <c r="G166" s="271" t="s">
        <v>1695</v>
      </c>
      <c r="H166" s="271" t="s">
        <v>1802</v>
      </c>
      <c r="I166" s="271">
        <v>133</v>
      </c>
      <c r="J166" s="271">
        <v>379</v>
      </c>
      <c r="K166" s="271"/>
      <c r="L166" s="272">
        <v>360</v>
      </c>
      <c r="M166" s="272">
        <f>SUM(W166:AH166)</f>
        <v>11</v>
      </c>
      <c r="N166" s="271">
        <f>M166*I166</f>
        <v>1463</v>
      </c>
      <c r="O166" s="271">
        <f>M166*J166</f>
        <v>4169</v>
      </c>
      <c r="P166" s="271"/>
      <c r="Q166" s="271">
        <f>P167*I166</f>
        <v>0</v>
      </c>
      <c r="R166" s="271"/>
      <c r="S166" s="271"/>
      <c r="T166" s="271">
        <f>S167*I166</f>
        <v>1463</v>
      </c>
      <c r="U166" s="271"/>
      <c r="V166" s="271"/>
      <c r="W166" s="271"/>
      <c r="X166" s="271"/>
      <c r="Y166" s="271"/>
      <c r="Z166" s="271"/>
      <c r="AA166" s="271"/>
      <c r="AB166" s="271"/>
      <c r="AC166" s="271"/>
      <c r="AD166" s="271">
        <v>2</v>
      </c>
      <c r="AE166" s="271">
        <v>3</v>
      </c>
      <c r="AF166" s="271">
        <v>3</v>
      </c>
      <c r="AG166" s="271">
        <v>2</v>
      </c>
      <c r="AH166" s="271">
        <v>1</v>
      </c>
    </row>
    <row r="167" spans="1:34" ht="15" customHeight="1" x14ac:dyDescent="0.45">
      <c r="A167" s="32"/>
      <c r="B167" s="32"/>
      <c r="C167" s="32"/>
      <c r="D167" s="89"/>
      <c r="E167" s="32"/>
      <c r="F167" s="32"/>
      <c r="G167" s="32"/>
      <c r="H167" s="32"/>
      <c r="I167" s="32"/>
      <c r="J167" s="32"/>
      <c r="K167" s="32"/>
      <c r="L167" s="162"/>
      <c r="M167" s="32"/>
      <c r="N167" s="32"/>
      <c r="O167" s="32"/>
      <c r="P167" s="263">
        <f>SUM(W167:AH167)</f>
        <v>0</v>
      </c>
      <c r="Q167" s="32"/>
      <c r="R167" s="32">
        <f>P167*J166</f>
        <v>0</v>
      </c>
      <c r="S167" s="32">
        <f>M166-P167</f>
        <v>11</v>
      </c>
      <c r="T167" s="32"/>
      <c r="U167" s="32">
        <f>S167*J166</f>
        <v>4169</v>
      </c>
      <c r="V167" s="32"/>
      <c r="W167" s="32"/>
      <c r="X167" s="32"/>
      <c r="Y167" s="32"/>
      <c r="Z167" s="32"/>
      <c r="AA167" s="32"/>
      <c r="AB167" s="32"/>
      <c r="AC167" s="32"/>
      <c r="AD167" s="263">
        <v>0</v>
      </c>
      <c r="AE167" s="263">
        <v>0</v>
      </c>
      <c r="AF167" s="263">
        <v>0</v>
      </c>
      <c r="AG167" s="263">
        <v>0</v>
      </c>
      <c r="AH167" s="263">
        <v>0</v>
      </c>
    </row>
    <row r="168" spans="1:34" ht="15" customHeight="1" x14ac:dyDescent="0.45">
      <c r="A168" s="32"/>
      <c r="B168" s="32"/>
      <c r="C168" s="32"/>
      <c r="D168" s="45"/>
      <c r="E168" s="32"/>
      <c r="F168" s="32"/>
      <c r="G168" s="32"/>
      <c r="H168" s="32"/>
      <c r="I168" s="32"/>
      <c r="J168" s="32"/>
      <c r="K168" s="32"/>
      <c r="L168" s="16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937"/>
      <c r="AG168" s="32"/>
      <c r="AH168" s="32"/>
    </row>
    <row r="169" spans="1:34" ht="15" customHeight="1" x14ac:dyDescent="0.45">
      <c r="A169" s="271" t="s">
        <v>1641</v>
      </c>
      <c r="B169" s="271" t="s">
        <v>9</v>
      </c>
      <c r="C169" s="273">
        <v>45336</v>
      </c>
      <c r="D169" s="255" t="s">
        <v>1803</v>
      </c>
      <c r="E169" s="271" t="s">
        <v>1804</v>
      </c>
      <c r="F169" s="277" t="s">
        <v>1805</v>
      </c>
      <c r="G169" s="271" t="s">
        <v>1762</v>
      </c>
      <c r="H169" s="271" t="s">
        <v>1015</v>
      </c>
      <c r="I169" s="271">
        <v>71</v>
      </c>
      <c r="J169" s="271">
        <v>195</v>
      </c>
      <c r="K169" s="271">
        <v>117</v>
      </c>
      <c r="L169" s="272">
        <v>195</v>
      </c>
      <c r="M169" s="271">
        <f>SUM(W169:AH169)</f>
        <v>6</v>
      </c>
      <c r="N169" s="271">
        <f>M169*I169</f>
        <v>426</v>
      </c>
      <c r="O169" s="271">
        <f>M169*J169</f>
        <v>1170</v>
      </c>
      <c r="P169" s="271"/>
      <c r="Q169" s="271">
        <f>P170*I169</f>
        <v>0</v>
      </c>
      <c r="R169" s="271"/>
      <c r="S169" s="271"/>
      <c r="T169" s="271">
        <f>S170*I169</f>
        <v>426</v>
      </c>
      <c r="U169" s="271"/>
      <c r="V169" s="271"/>
      <c r="W169" s="271">
        <v>2</v>
      </c>
      <c r="X169" s="271">
        <v>2</v>
      </c>
      <c r="Y169" s="271">
        <v>2</v>
      </c>
      <c r="Z169" s="271"/>
      <c r="AA169" s="271"/>
      <c r="AB169" s="271"/>
      <c r="AC169" s="271"/>
      <c r="AD169" s="271"/>
      <c r="AE169" s="271"/>
      <c r="AF169" s="271"/>
      <c r="AG169" s="271"/>
      <c r="AH169" s="271"/>
    </row>
    <row r="170" spans="1:34" ht="15" customHeight="1" x14ac:dyDescent="0.45">
      <c r="A170" s="32"/>
      <c r="B170" s="32"/>
      <c r="C170" s="32"/>
      <c r="D170" s="89" t="s">
        <v>1788</v>
      </c>
      <c r="E170" s="32"/>
      <c r="F170" s="32"/>
      <c r="G170" s="32"/>
      <c r="H170" s="32"/>
      <c r="I170" s="32"/>
      <c r="J170" s="32"/>
      <c r="K170" s="32"/>
      <c r="L170" s="162"/>
      <c r="M170" s="32"/>
      <c r="N170" s="32"/>
      <c r="O170" s="32"/>
      <c r="P170" s="266">
        <f>SUM(W170:AH170)</f>
        <v>0</v>
      </c>
      <c r="Q170" s="32"/>
      <c r="R170" s="32">
        <f>P170*J169</f>
        <v>0</v>
      </c>
      <c r="S170" s="32">
        <f>M169-P170</f>
        <v>6</v>
      </c>
      <c r="T170" s="32"/>
      <c r="U170" s="32">
        <f>S170*J169</f>
        <v>1170</v>
      </c>
      <c r="V170" s="32"/>
      <c r="W170" s="266">
        <v>0</v>
      </c>
      <c r="X170" s="266">
        <v>0</v>
      </c>
      <c r="Y170" s="266">
        <v>0</v>
      </c>
      <c r="Z170" s="32"/>
      <c r="AA170" s="32"/>
      <c r="AB170" s="32"/>
      <c r="AC170" s="32"/>
      <c r="AD170" s="32"/>
      <c r="AE170" s="32"/>
      <c r="AF170" s="32"/>
      <c r="AG170" s="32"/>
      <c r="AH170" s="32"/>
    </row>
    <row r="171" spans="1:34" ht="15" customHeight="1" x14ac:dyDescent="0.45">
      <c r="A171" s="32"/>
      <c r="B171" s="32"/>
      <c r="C171" s="32"/>
      <c r="D171" s="45"/>
      <c r="E171" s="32"/>
      <c r="F171" s="32"/>
      <c r="G171" s="32"/>
      <c r="H171" s="32"/>
      <c r="I171" s="32"/>
      <c r="J171" s="32"/>
      <c r="K171" s="32"/>
      <c r="L171" s="16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>
        <v>2</v>
      </c>
      <c r="X171" s="32">
        <v>1</v>
      </c>
      <c r="Y171" s="32">
        <v>2</v>
      </c>
      <c r="Z171" s="32"/>
      <c r="AA171" s="32"/>
      <c r="AB171" s="32"/>
      <c r="AC171" s="32"/>
      <c r="AD171" s="32"/>
      <c r="AE171" s="32"/>
      <c r="AF171" s="32"/>
      <c r="AG171" s="32"/>
      <c r="AH171" s="32"/>
    </row>
    <row r="172" spans="1:34" ht="15" customHeight="1" x14ac:dyDescent="0.45">
      <c r="A172" s="271" t="s">
        <v>1641</v>
      </c>
      <c r="B172" s="271" t="s">
        <v>9</v>
      </c>
      <c r="C172" s="273">
        <v>45350</v>
      </c>
      <c r="D172" s="921" t="s">
        <v>1806</v>
      </c>
      <c r="E172" s="271" t="s">
        <v>445</v>
      </c>
      <c r="F172" s="271" t="s">
        <v>358</v>
      </c>
      <c r="G172" s="271"/>
      <c r="H172" s="271" t="s">
        <v>1352</v>
      </c>
      <c r="I172" s="271">
        <v>77</v>
      </c>
      <c r="J172" s="271">
        <v>209</v>
      </c>
      <c r="K172" s="271"/>
      <c r="L172" s="272">
        <v>208</v>
      </c>
      <c r="M172" s="271">
        <f>SUM(W172:AH172)</f>
        <v>8</v>
      </c>
      <c r="N172" s="271">
        <f>M172*I172</f>
        <v>616</v>
      </c>
      <c r="O172" s="271">
        <f>M172*J172</f>
        <v>1672</v>
      </c>
      <c r="P172" s="271"/>
      <c r="Q172" s="271">
        <f>P173*I172</f>
        <v>154</v>
      </c>
      <c r="R172" s="271"/>
      <c r="S172" s="271"/>
      <c r="T172" s="271">
        <f>S173*I172</f>
        <v>462</v>
      </c>
      <c r="U172" s="271"/>
      <c r="V172" s="271"/>
      <c r="W172" s="271">
        <v>2</v>
      </c>
      <c r="X172" s="271">
        <v>2</v>
      </c>
      <c r="Y172" s="271">
        <v>2</v>
      </c>
      <c r="Z172" s="271">
        <v>2</v>
      </c>
      <c r="AA172" s="271"/>
      <c r="AB172" s="271"/>
      <c r="AC172" s="271"/>
      <c r="AD172" s="271"/>
      <c r="AE172" s="271"/>
      <c r="AF172" s="271"/>
      <c r="AG172" s="271"/>
      <c r="AH172" s="271"/>
    </row>
    <row r="173" spans="1:34" ht="15" customHeight="1" x14ac:dyDescent="0.45">
      <c r="A173" s="32"/>
      <c r="B173" s="32"/>
      <c r="C173" s="32"/>
      <c r="D173" s="45"/>
      <c r="E173" s="32"/>
      <c r="F173" s="32"/>
      <c r="G173" s="32"/>
      <c r="H173" s="32"/>
      <c r="I173" s="32"/>
      <c r="J173" s="32"/>
      <c r="K173" s="32"/>
      <c r="L173" s="162"/>
      <c r="M173" s="32"/>
      <c r="N173" s="32"/>
      <c r="O173" s="32"/>
      <c r="P173" s="655">
        <f>SUM(W173:AH173)</f>
        <v>2</v>
      </c>
      <c r="Q173" s="32"/>
      <c r="R173" s="32">
        <f>P173*J172</f>
        <v>418</v>
      </c>
      <c r="S173" s="32">
        <f>M172-P173</f>
        <v>6</v>
      </c>
      <c r="T173" s="32"/>
      <c r="U173" s="32">
        <f>S173*J172</f>
        <v>1254</v>
      </c>
      <c r="V173" s="32"/>
      <c r="W173" s="265">
        <v>0</v>
      </c>
      <c r="X173" s="265">
        <v>0</v>
      </c>
      <c r="Y173" s="655">
        <v>1</v>
      </c>
      <c r="Z173" s="655">
        <v>1</v>
      </c>
      <c r="AA173" s="32"/>
      <c r="AB173" s="32"/>
      <c r="AC173" s="32"/>
      <c r="AD173" s="32"/>
      <c r="AE173" s="32"/>
      <c r="AF173" s="32"/>
      <c r="AG173" s="32"/>
      <c r="AH173" s="32"/>
    </row>
    <row r="174" spans="1:34" ht="15" customHeight="1" x14ac:dyDescent="0.45">
      <c r="A174" s="32"/>
      <c r="B174" s="32"/>
      <c r="C174" s="32"/>
      <c r="D174" s="45"/>
      <c r="E174" s="32"/>
      <c r="F174" s="32"/>
      <c r="G174" s="32"/>
      <c r="H174" s="32"/>
      <c r="I174" s="32"/>
      <c r="J174" s="32"/>
      <c r="K174" s="32"/>
      <c r="L174" s="16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937"/>
      <c r="Z174" s="32"/>
      <c r="AA174" s="32"/>
      <c r="AB174" s="32"/>
      <c r="AC174" s="32"/>
      <c r="AD174" s="32"/>
      <c r="AE174" s="32"/>
      <c r="AF174" s="32"/>
      <c r="AG174" s="32"/>
      <c r="AH174" s="32"/>
    </row>
    <row r="175" spans="1:34" ht="15" customHeight="1" x14ac:dyDescent="0.45">
      <c r="A175" s="271" t="s">
        <v>1641</v>
      </c>
      <c r="B175" s="271" t="s">
        <v>9</v>
      </c>
      <c r="C175" s="273">
        <v>45350</v>
      </c>
      <c r="D175" s="165" t="s">
        <v>1807</v>
      </c>
      <c r="E175" s="271" t="s">
        <v>445</v>
      </c>
      <c r="F175" s="271" t="s">
        <v>1330</v>
      </c>
      <c r="G175" s="271"/>
      <c r="H175" s="271" t="s">
        <v>1352</v>
      </c>
      <c r="I175" s="271">
        <v>77</v>
      </c>
      <c r="J175" s="271">
        <v>209</v>
      </c>
      <c r="K175" s="271">
        <v>125.4</v>
      </c>
      <c r="L175" s="272">
        <v>208</v>
      </c>
      <c r="M175" s="271">
        <f>SUM(W175:AH175)</f>
        <v>4</v>
      </c>
      <c r="N175" s="271">
        <f>M175*I175</f>
        <v>308</v>
      </c>
      <c r="O175" s="271">
        <f>M175*J175</f>
        <v>836</v>
      </c>
      <c r="P175" s="271"/>
      <c r="Q175" s="271">
        <f>P176*I175</f>
        <v>0</v>
      </c>
      <c r="R175" s="271"/>
      <c r="S175" s="271"/>
      <c r="T175" s="271">
        <f>S176*I175</f>
        <v>308</v>
      </c>
      <c r="U175" s="271"/>
      <c r="V175" s="271"/>
      <c r="W175" s="271">
        <v>1</v>
      </c>
      <c r="X175" s="271">
        <v>1</v>
      </c>
      <c r="Y175" s="271">
        <v>1</v>
      </c>
      <c r="Z175" s="271">
        <v>1</v>
      </c>
      <c r="AA175" s="271"/>
      <c r="AB175" s="271"/>
      <c r="AC175" s="271"/>
      <c r="AD175" s="271"/>
      <c r="AE175" s="271"/>
      <c r="AF175" s="271"/>
      <c r="AG175" s="271"/>
      <c r="AH175" s="271"/>
    </row>
    <row r="176" spans="1:34" ht="15" customHeight="1" x14ac:dyDescent="0.45">
      <c r="A176" s="32"/>
      <c r="B176" s="32"/>
      <c r="C176" s="32"/>
      <c r="D176" s="89"/>
      <c r="E176" s="32"/>
      <c r="F176" s="32"/>
      <c r="G176" s="32"/>
      <c r="H176" s="32"/>
      <c r="I176" s="32"/>
      <c r="J176" s="32"/>
      <c r="K176" s="32"/>
      <c r="L176" s="162"/>
      <c r="M176" s="32"/>
      <c r="N176" s="32"/>
      <c r="O176" s="32"/>
      <c r="P176" s="263">
        <f>SUM(W176:AH176)</f>
        <v>0</v>
      </c>
      <c r="Q176" s="32"/>
      <c r="R176" s="32">
        <f>P176*J175</f>
        <v>0</v>
      </c>
      <c r="S176" s="32">
        <f>M175-P176</f>
        <v>4</v>
      </c>
      <c r="T176" s="32"/>
      <c r="U176" s="32">
        <f>S176*J175</f>
        <v>836</v>
      </c>
      <c r="V176" s="32"/>
      <c r="W176" s="263">
        <v>0</v>
      </c>
      <c r="X176" s="263">
        <v>0</v>
      </c>
      <c r="Y176" s="263">
        <v>0</v>
      </c>
      <c r="Z176" s="263">
        <v>0</v>
      </c>
      <c r="AA176" s="32"/>
      <c r="AB176" s="32"/>
      <c r="AC176" s="32"/>
      <c r="AD176" s="32"/>
      <c r="AE176" s="32"/>
      <c r="AF176" s="32"/>
      <c r="AG176" s="32"/>
      <c r="AH176" s="32"/>
    </row>
    <row r="177" spans="1:34" ht="15" customHeight="1" x14ac:dyDescent="0.45">
      <c r="A177" s="32"/>
      <c r="B177" s="32"/>
      <c r="C177" s="32"/>
      <c r="D177" s="45"/>
      <c r="E177" s="32"/>
      <c r="F177" s="32"/>
      <c r="G177" s="32"/>
      <c r="H177" s="32"/>
      <c r="I177" s="32"/>
      <c r="J177" s="32"/>
      <c r="K177" s="32"/>
      <c r="L177" s="16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937"/>
      <c r="AA177" s="32"/>
      <c r="AB177" s="32"/>
      <c r="AC177" s="32"/>
      <c r="AD177" s="32"/>
      <c r="AE177" s="32"/>
      <c r="AF177" s="32"/>
      <c r="AG177" s="32"/>
      <c r="AH177" s="32"/>
    </row>
    <row r="178" spans="1:34" ht="15" customHeight="1" x14ac:dyDescent="0.45">
      <c r="A178" s="271" t="s">
        <v>1641</v>
      </c>
      <c r="B178" s="271" t="s">
        <v>9</v>
      </c>
      <c r="C178" s="273">
        <v>45336</v>
      </c>
      <c r="D178" s="255" t="s">
        <v>1808</v>
      </c>
      <c r="E178" s="271" t="s">
        <v>964</v>
      </c>
      <c r="F178" s="271" t="s">
        <v>1809</v>
      </c>
      <c r="G178" s="271" t="s">
        <v>1695</v>
      </c>
      <c r="H178" s="271" t="s">
        <v>205</v>
      </c>
      <c r="I178" s="271">
        <v>57</v>
      </c>
      <c r="J178" s="271">
        <v>169</v>
      </c>
      <c r="K178" s="271">
        <v>101.4</v>
      </c>
      <c r="L178" s="272">
        <v>155</v>
      </c>
      <c r="M178" s="271">
        <f>SUM(W178:AH178)</f>
        <v>6</v>
      </c>
      <c r="N178" s="271">
        <f>M178*I178</f>
        <v>342</v>
      </c>
      <c r="O178" s="271">
        <f>M178*J178</f>
        <v>1014</v>
      </c>
      <c r="P178" s="271"/>
      <c r="Q178" s="271">
        <f>P179*I178</f>
        <v>0</v>
      </c>
      <c r="R178" s="271"/>
      <c r="S178" s="271"/>
      <c r="T178" s="271">
        <f>S179*I178</f>
        <v>342</v>
      </c>
      <c r="U178" s="271"/>
      <c r="V178" s="271"/>
      <c r="W178" s="271"/>
      <c r="X178" s="271"/>
      <c r="Y178" s="271"/>
      <c r="Z178" s="271"/>
      <c r="AA178" s="271"/>
      <c r="AB178" s="271"/>
      <c r="AC178" s="271"/>
      <c r="AD178" s="271"/>
      <c r="AE178" s="271">
        <v>2</v>
      </c>
      <c r="AF178" s="271">
        <v>2</v>
      </c>
      <c r="AG178" s="271">
        <v>2</v>
      </c>
      <c r="AH178" s="271"/>
    </row>
    <row r="179" spans="1:34" ht="15" customHeight="1" x14ac:dyDescent="0.45">
      <c r="A179" s="32"/>
      <c r="B179" s="32"/>
      <c r="C179" s="32"/>
      <c r="D179" s="275" t="s">
        <v>1788</v>
      </c>
      <c r="E179" s="32"/>
      <c r="F179" s="32"/>
      <c r="G179" s="32"/>
      <c r="H179" s="32"/>
      <c r="I179" s="32"/>
      <c r="J179" s="32"/>
      <c r="K179" s="32"/>
      <c r="L179" s="162"/>
      <c r="M179" s="32"/>
      <c r="N179" s="32"/>
      <c r="O179" s="32"/>
      <c r="P179" s="703">
        <f>SUM(W179:AH179)</f>
        <v>0</v>
      </c>
      <c r="Q179" s="32"/>
      <c r="R179" s="32">
        <f>P179*J178</f>
        <v>0</v>
      </c>
      <c r="S179" s="32">
        <f>M178-P179</f>
        <v>6</v>
      </c>
      <c r="T179" s="32"/>
      <c r="U179" s="32">
        <f>S179*J178</f>
        <v>1014</v>
      </c>
      <c r="V179" s="32"/>
      <c r="W179" s="32"/>
      <c r="X179" s="32"/>
      <c r="Y179" s="32"/>
      <c r="Z179" s="32"/>
      <c r="AA179" s="32"/>
      <c r="AB179" s="32"/>
      <c r="AC179" s="32"/>
      <c r="AD179" s="32"/>
      <c r="AE179" s="263">
        <v>0</v>
      </c>
      <c r="AF179" s="937">
        <v>0</v>
      </c>
      <c r="AG179" s="266">
        <v>0</v>
      </c>
      <c r="AH179" s="32"/>
    </row>
    <row r="180" spans="1:34" ht="15" customHeight="1" x14ac:dyDescent="0.45">
      <c r="A180" s="32"/>
      <c r="B180" s="32"/>
      <c r="C180" s="32"/>
      <c r="D180" s="921"/>
      <c r="E180" s="32"/>
      <c r="F180" s="32"/>
      <c r="G180" s="32"/>
      <c r="H180" s="32"/>
      <c r="I180" s="32"/>
      <c r="J180" s="32"/>
      <c r="K180" s="32"/>
      <c r="L180" s="16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208" t="s">
        <v>1792</v>
      </c>
      <c r="AG180" s="32">
        <v>1</v>
      </c>
      <c r="AH180" s="940"/>
    </row>
    <row r="181" spans="1:34" ht="15" customHeight="1" x14ac:dyDescent="0.45">
      <c r="A181" s="271" t="s">
        <v>1641</v>
      </c>
      <c r="B181" s="271" t="s">
        <v>9</v>
      </c>
      <c r="C181" s="273">
        <v>45336</v>
      </c>
      <c r="D181" s="165" t="s">
        <v>1810</v>
      </c>
      <c r="E181" s="271" t="s">
        <v>164</v>
      </c>
      <c r="F181" s="271" t="s">
        <v>1811</v>
      </c>
      <c r="G181" s="271" t="s">
        <v>154</v>
      </c>
      <c r="H181" s="271" t="s">
        <v>1812</v>
      </c>
      <c r="I181" s="271">
        <v>133</v>
      </c>
      <c r="J181" s="271">
        <v>379</v>
      </c>
      <c r="K181" s="271"/>
      <c r="L181" s="272">
        <v>360</v>
      </c>
      <c r="M181" s="271">
        <f>SUM(W181:AH181)</f>
        <v>4</v>
      </c>
      <c r="N181" s="271">
        <f>M181*I181</f>
        <v>532</v>
      </c>
      <c r="O181" s="271">
        <f>M181*J181</f>
        <v>1516</v>
      </c>
      <c r="P181" s="271"/>
      <c r="Q181" s="271">
        <f>P182*I181</f>
        <v>0</v>
      </c>
      <c r="R181" s="271"/>
      <c r="S181" s="271"/>
      <c r="T181" s="271">
        <f>S182*I181</f>
        <v>532</v>
      </c>
      <c r="U181" s="271"/>
      <c r="V181" s="271"/>
      <c r="W181" s="271"/>
      <c r="X181" s="271"/>
      <c r="Y181" s="271"/>
      <c r="Z181" s="271"/>
      <c r="AA181" s="271"/>
      <c r="AB181" s="271"/>
      <c r="AC181" s="271"/>
      <c r="AD181" s="271">
        <v>1</v>
      </c>
      <c r="AE181" s="271">
        <v>1</v>
      </c>
      <c r="AF181" s="271">
        <v>1</v>
      </c>
      <c r="AG181" s="271">
        <v>1</v>
      </c>
      <c r="AH181" s="271"/>
    </row>
    <row r="182" spans="1:34" ht="15" customHeight="1" x14ac:dyDescent="0.45">
      <c r="A182" s="32"/>
      <c r="B182" s="32"/>
      <c r="C182" s="32"/>
      <c r="D182" s="529"/>
      <c r="E182" s="32"/>
      <c r="F182" s="32"/>
      <c r="G182" s="32"/>
      <c r="H182" s="32"/>
      <c r="I182" s="32"/>
      <c r="J182" s="32"/>
      <c r="K182" s="32"/>
      <c r="L182" s="162"/>
      <c r="M182" s="32"/>
      <c r="N182" s="32"/>
      <c r="O182" s="32"/>
      <c r="P182" s="263">
        <f>SUM(W182:AH182)</f>
        <v>0</v>
      </c>
      <c r="Q182" s="32"/>
      <c r="R182" s="32">
        <f>P182*J181</f>
        <v>0</v>
      </c>
      <c r="S182" s="32">
        <f>M181-P182</f>
        <v>4</v>
      </c>
      <c r="T182" s="32"/>
      <c r="U182" s="32">
        <f>S182*J181</f>
        <v>1516</v>
      </c>
      <c r="V182" s="32"/>
      <c r="W182" s="32"/>
      <c r="X182" s="32"/>
      <c r="Y182" s="32"/>
      <c r="Z182" s="32"/>
      <c r="AA182" s="32"/>
      <c r="AB182" s="32"/>
      <c r="AC182" s="32"/>
      <c r="AD182" s="263">
        <v>0</v>
      </c>
      <c r="AE182" s="263">
        <v>0</v>
      </c>
      <c r="AF182" s="263">
        <v>0</v>
      </c>
      <c r="AG182" s="263">
        <v>0</v>
      </c>
      <c r="AH182" s="32"/>
    </row>
    <row r="183" spans="1:34" ht="15" customHeight="1" x14ac:dyDescent="0.45">
      <c r="A183" s="32"/>
      <c r="B183" s="32"/>
      <c r="C183" s="32"/>
      <c r="D183" s="45"/>
      <c r="E183" s="32"/>
      <c r="F183" s="32"/>
      <c r="G183" s="32"/>
      <c r="H183" s="32"/>
      <c r="I183" s="32"/>
      <c r="J183" s="32"/>
      <c r="K183" s="32"/>
      <c r="L183" s="16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</row>
    <row r="184" spans="1:34" ht="15" customHeight="1" x14ac:dyDescent="0.45">
      <c r="A184" s="271" t="s">
        <v>1641</v>
      </c>
      <c r="B184" s="271" t="s">
        <v>9</v>
      </c>
      <c r="C184" s="273">
        <v>45336</v>
      </c>
      <c r="D184" s="165" t="s">
        <v>1813</v>
      </c>
      <c r="E184" s="271" t="s">
        <v>278</v>
      </c>
      <c r="F184" s="271" t="s">
        <v>165</v>
      </c>
      <c r="G184" s="271" t="s">
        <v>1814</v>
      </c>
      <c r="H184" s="271" t="s">
        <v>1815</v>
      </c>
      <c r="I184" s="271">
        <v>77</v>
      </c>
      <c r="J184" s="271">
        <v>209</v>
      </c>
      <c r="K184" s="271"/>
      <c r="L184" s="272"/>
      <c r="M184" s="271">
        <f>SUM(W184:AH184)</f>
        <v>9</v>
      </c>
      <c r="N184" s="271">
        <f>M184*I184</f>
        <v>693</v>
      </c>
      <c r="O184" s="271">
        <f>M184*J184</f>
        <v>1881</v>
      </c>
      <c r="P184" s="271"/>
      <c r="Q184" s="271">
        <f>P185*I184</f>
        <v>0</v>
      </c>
      <c r="R184" s="271"/>
      <c r="S184" s="271"/>
      <c r="T184" s="271">
        <f>S185*I184</f>
        <v>693</v>
      </c>
      <c r="U184" s="271"/>
      <c r="V184" s="271"/>
      <c r="W184" s="271"/>
      <c r="X184" s="271"/>
      <c r="Y184" s="271"/>
      <c r="Z184" s="271"/>
      <c r="AA184" s="271"/>
      <c r="AB184" s="271"/>
      <c r="AC184" s="271"/>
      <c r="AD184" s="271">
        <v>2</v>
      </c>
      <c r="AE184" s="271">
        <v>2</v>
      </c>
      <c r="AF184" s="271">
        <v>2</v>
      </c>
      <c r="AG184" s="271">
        <v>2</v>
      </c>
      <c r="AH184" s="271">
        <v>1</v>
      </c>
    </row>
    <row r="185" spans="1:34" ht="15" customHeight="1" x14ac:dyDescent="0.45">
      <c r="A185" s="32"/>
      <c r="B185" s="32"/>
      <c r="C185" s="32"/>
      <c r="D185" s="89"/>
      <c r="E185" s="32"/>
      <c r="F185" s="32"/>
      <c r="G185" s="32"/>
      <c r="H185" s="32"/>
      <c r="I185" s="32"/>
      <c r="J185" s="32"/>
      <c r="K185" s="32"/>
      <c r="L185" s="162"/>
      <c r="M185" s="32"/>
      <c r="N185" s="32"/>
      <c r="O185" s="32"/>
      <c r="P185" s="265">
        <f>SUM(W185:AH185)</f>
        <v>0</v>
      </c>
      <c r="Q185" s="32"/>
      <c r="R185" s="32">
        <f>P185*J184</f>
        <v>0</v>
      </c>
      <c r="S185" s="32">
        <f>M184-P185</f>
        <v>9</v>
      </c>
      <c r="T185" s="32"/>
      <c r="U185" s="32">
        <f>S185*J184</f>
        <v>1881</v>
      </c>
      <c r="V185" s="32"/>
      <c r="W185" s="32"/>
      <c r="X185" s="32"/>
      <c r="Y185" s="32"/>
      <c r="Z185" s="32"/>
      <c r="AA185" s="32"/>
      <c r="AB185" s="32"/>
      <c r="AC185" s="32"/>
      <c r="AD185" s="265">
        <v>0</v>
      </c>
      <c r="AE185" s="265">
        <v>0</v>
      </c>
      <c r="AF185" s="265">
        <v>0</v>
      </c>
      <c r="AG185" s="265">
        <v>0</v>
      </c>
      <c r="AH185" s="265">
        <v>0</v>
      </c>
    </row>
    <row r="186" spans="1:34" ht="15" customHeight="1" x14ac:dyDescent="0.45">
      <c r="A186" s="32"/>
      <c r="B186" s="32"/>
      <c r="C186" s="32"/>
      <c r="D186" s="45"/>
      <c r="E186" s="32"/>
      <c r="F186" s="32"/>
      <c r="G186" s="32"/>
      <c r="H186" s="32"/>
      <c r="I186" s="32"/>
      <c r="J186" s="32"/>
      <c r="K186" s="32"/>
      <c r="L186" s="16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937"/>
      <c r="AG186" s="32"/>
      <c r="AH186" s="32"/>
    </row>
    <row r="187" spans="1:34" ht="15" customHeight="1" x14ac:dyDescent="0.45">
      <c r="A187" s="271" t="s">
        <v>1641</v>
      </c>
      <c r="B187" s="271" t="s">
        <v>9</v>
      </c>
      <c r="C187" s="273">
        <v>45336</v>
      </c>
      <c r="D187" s="201" t="s">
        <v>1816</v>
      </c>
      <c r="E187" s="271" t="s">
        <v>278</v>
      </c>
      <c r="F187" s="271" t="s">
        <v>1817</v>
      </c>
      <c r="G187" s="271" t="s">
        <v>1814</v>
      </c>
      <c r="H187" s="271" t="s">
        <v>1815</v>
      </c>
      <c r="I187" s="271">
        <v>77</v>
      </c>
      <c r="J187" s="271">
        <v>209</v>
      </c>
      <c r="K187" s="271">
        <v>125.4</v>
      </c>
      <c r="L187" s="272"/>
      <c r="M187" s="271">
        <f>SUM(W187:AH187)</f>
        <v>3</v>
      </c>
      <c r="N187" s="271">
        <f>M187*I187</f>
        <v>231</v>
      </c>
      <c r="O187" s="271">
        <f>M187*J187</f>
        <v>627</v>
      </c>
      <c r="P187" s="271"/>
      <c r="Q187" s="271">
        <f>P188*I187</f>
        <v>0</v>
      </c>
      <c r="R187" s="271"/>
      <c r="S187" s="271"/>
      <c r="T187" s="271">
        <f>S188*I187</f>
        <v>231</v>
      </c>
      <c r="U187" s="271"/>
      <c r="V187" s="271"/>
      <c r="W187" s="271"/>
      <c r="X187" s="271"/>
      <c r="Y187" s="271"/>
      <c r="Z187" s="271"/>
      <c r="AA187" s="271"/>
      <c r="AB187" s="271"/>
      <c r="AC187" s="271"/>
      <c r="AD187" s="271"/>
      <c r="AE187" s="271">
        <v>1</v>
      </c>
      <c r="AF187" s="271">
        <v>1</v>
      </c>
      <c r="AG187" s="271">
        <v>1</v>
      </c>
      <c r="AH187" s="271"/>
    </row>
    <row r="188" spans="1:34" ht="15" customHeight="1" x14ac:dyDescent="0.45">
      <c r="A188" s="32"/>
      <c r="B188" s="32"/>
      <c r="C188" s="32"/>
      <c r="D188" s="89"/>
      <c r="E188" s="32"/>
      <c r="F188" s="32"/>
      <c r="G188" s="32"/>
      <c r="H188" s="32"/>
      <c r="I188" s="32"/>
      <c r="J188" s="32"/>
      <c r="K188" s="32"/>
      <c r="L188" s="162"/>
      <c r="M188" s="32"/>
      <c r="N188" s="32"/>
      <c r="O188" s="32"/>
      <c r="P188" s="265">
        <f>SUM(W188:AH188)</f>
        <v>0</v>
      </c>
      <c r="Q188" s="32"/>
      <c r="R188" s="32">
        <f>P188*J187</f>
        <v>0</v>
      </c>
      <c r="S188" s="32">
        <f>M187-P188</f>
        <v>3</v>
      </c>
      <c r="T188" s="32"/>
      <c r="U188" s="32">
        <f>S188*J187</f>
        <v>627</v>
      </c>
      <c r="V188" s="32"/>
      <c r="W188" s="32"/>
      <c r="X188" s="32"/>
      <c r="Y188" s="32"/>
      <c r="Z188" s="32"/>
      <c r="AA188" s="32"/>
      <c r="AB188" s="32"/>
      <c r="AC188" s="32"/>
      <c r="AD188" s="32"/>
      <c r="AE188" s="265">
        <v>0</v>
      </c>
      <c r="AF188" s="265">
        <v>0</v>
      </c>
      <c r="AG188" s="265">
        <v>0</v>
      </c>
      <c r="AH188" s="32"/>
    </row>
    <row r="189" spans="1:34" ht="14.25" customHeight="1" x14ac:dyDescent="0.45">
      <c r="AG189" s="2"/>
    </row>
    <row r="190" spans="1:34" ht="15" customHeight="1" x14ac:dyDescent="0.45">
      <c r="A190" s="271" t="s">
        <v>1641</v>
      </c>
      <c r="B190" s="271" t="s">
        <v>9</v>
      </c>
      <c r="C190" s="273">
        <v>45336</v>
      </c>
      <c r="D190" s="255" t="s">
        <v>1818</v>
      </c>
      <c r="E190" s="271" t="s">
        <v>180</v>
      </c>
      <c r="F190" s="277" t="s">
        <v>1819</v>
      </c>
      <c r="G190" s="271" t="s">
        <v>1695</v>
      </c>
      <c r="H190" s="271" t="s">
        <v>1820</v>
      </c>
      <c r="I190" s="271">
        <v>134</v>
      </c>
      <c r="J190" s="271">
        <v>360</v>
      </c>
      <c r="K190" s="271"/>
      <c r="L190" s="272">
        <v>360</v>
      </c>
      <c r="M190" s="271">
        <f>SUM(W190:AH190)</f>
        <v>5</v>
      </c>
      <c r="N190" s="271">
        <f>M190*I190</f>
        <v>670</v>
      </c>
      <c r="O190" s="271">
        <f>M190*J190</f>
        <v>1800</v>
      </c>
      <c r="P190" s="271"/>
      <c r="Q190" s="271">
        <f>P191*I190</f>
        <v>0</v>
      </c>
      <c r="R190" s="271"/>
      <c r="S190" s="271"/>
      <c r="T190" s="271">
        <f>S191*I190</f>
        <v>670</v>
      </c>
      <c r="U190" s="271"/>
      <c r="V190" s="271"/>
      <c r="W190" s="271"/>
      <c r="X190" s="271"/>
      <c r="Y190" s="271"/>
      <c r="Z190" s="271"/>
      <c r="AA190" s="271"/>
      <c r="AB190" s="271"/>
      <c r="AC190" s="271">
        <v>1</v>
      </c>
      <c r="AD190" s="271">
        <v>1</v>
      </c>
      <c r="AE190" s="271">
        <v>1</v>
      </c>
      <c r="AF190" s="271">
        <v>1</v>
      </c>
      <c r="AG190" s="271">
        <v>1</v>
      </c>
      <c r="AH190" s="271"/>
    </row>
    <row r="191" spans="1:34" ht="15" customHeight="1" x14ac:dyDescent="0.45">
      <c r="A191" s="32"/>
      <c r="B191" s="32"/>
      <c r="C191" s="32"/>
      <c r="D191" s="89" t="s">
        <v>1821</v>
      </c>
      <c r="E191" s="32"/>
      <c r="F191" s="32"/>
      <c r="G191" s="32"/>
      <c r="H191" s="32"/>
      <c r="I191" s="32"/>
      <c r="J191" s="32">
        <v>335</v>
      </c>
      <c r="K191" s="32"/>
      <c r="L191" s="162"/>
      <c r="M191" s="32"/>
      <c r="N191" s="32"/>
      <c r="O191" s="32"/>
      <c r="P191" s="266">
        <f>SUM(W191:AH191)</f>
        <v>0</v>
      </c>
      <c r="Q191" s="32"/>
      <c r="R191" s="32">
        <f>P191*J190</f>
        <v>0</v>
      </c>
      <c r="S191" s="32">
        <f>M190-P191</f>
        <v>5</v>
      </c>
      <c r="T191" s="32"/>
      <c r="U191" s="32">
        <f>S191*J190</f>
        <v>1800</v>
      </c>
      <c r="V191" s="32"/>
      <c r="W191" s="32"/>
      <c r="X191" s="32"/>
      <c r="Y191" s="32"/>
      <c r="Z191" s="32"/>
      <c r="AA191" s="32"/>
      <c r="AB191" s="32"/>
      <c r="AC191" s="263">
        <v>0</v>
      </c>
      <c r="AD191" s="266">
        <v>0</v>
      </c>
      <c r="AE191" s="266">
        <v>0</v>
      </c>
      <c r="AF191" s="266">
        <v>0</v>
      </c>
      <c r="AG191" s="266">
        <v>0</v>
      </c>
      <c r="AH191" s="32"/>
    </row>
    <row r="192" spans="1:34" ht="15" customHeight="1" x14ac:dyDescent="0.45">
      <c r="A192" s="32"/>
      <c r="B192" s="32"/>
      <c r="C192" s="32"/>
      <c r="D192" s="165"/>
      <c r="E192" s="32"/>
      <c r="F192" s="32"/>
      <c r="G192" s="32"/>
      <c r="H192" s="32"/>
      <c r="I192" s="32"/>
      <c r="J192" s="32"/>
      <c r="K192" s="32"/>
      <c r="L192" s="16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937"/>
      <c r="AF192" s="32"/>
      <c r="AG192" s="32"/>
      <c r="AH192" s="32"/>
    </row>
    <row r="193" spans="1:34" ht="15" customHeight="1" x14ac:dyDescent="0.45">
      <c r="A193" s="271" t="s">
        <v>1641</v>
      </c>
      <c r="B193" s="271" t="s">
        <v>9</v>
      </c>
      <c r="C193" s="273">
        <v>45350</v>
      </c>
      <c r="D193" s="201" t="s">
        <v>1822</v>
      </c>
      <c r="E193" s="271" t="s">
        <v>214</v>
      </c>
      <c r="F193" s="271" t="s">
        <v>1823</v>
      </c>
      <c r="G193" s="271" t="s">
        <v>1695</v>
      </c>
      <c r="H193" s="271" t="s">
        <v>1824</v>
      </c>
      <c r="I193" s="271">
        <v>110</v>
      </c>
      <c r="J193" s="271">
        <v>319</v>
      </c>
      <c r="K193" s="271">
        <v>191.4</v>
      </c>
      <c r="L193" s="272" t="s">
        <v>894</v>
      </c>
      <c r="M193" s="271">
        <f>SUM(W193:AH193)</f>
        <v>8</v>
      </c>
      <c r="N193" s="271">
        <f>M193*I193</f>
        <v>880</v>
      </c>
      <c r="O193" s="271">
        <f>M193*J193</f>
        <v>2552</v>
      </c>
      <c r="P193" s="271"/>
      <c r="Q193" s="271">
        <f>P194*I193</f>
        <v>0</v>
      </c>
      <c r="R193" s="271"/>
      <c r="S193" s="271"/>
      <c r="T193" s="271">
        <f>S194*I193</f>
        <v>880</v>
      </c>
      <c r="U193" s="271"/>
      <c r="V193" s="271"/>
      <c r="W193" s="271"/>
      <c r="X193" s="271"/>
      <c r="Y193" s="271"/>
      <c r="Z193" s="271"/>
      <c r="AA193" s="271"/>
      <c r="AB193" s="271"/>
      <c r="AC193" s="271"/>
      <c r="AD193" s="271">
        <v>1</v>
      </c>
      <c r="AE193" s="271">
        <v>2</v>
      </c>
      <c r="AF193" s="271">
        <v>2</v>
      </c>
      <c r="AG193" s="271">
        <v>2</v>
      </c>
      <c r="AH193" s="271">
        <v>1</v>
      </c>
    </row>
    <row r="194" spans="1:34" ht="15" customHeight="1" x14ac:dyDescent="0.45">
      <c r="A194" s="32"/>
      <c r="B194" s="32"/>
      <c r="C194" s="32"/>
      <c r="D194" s="89"/>
      <c r="E194" s="32"/>
      <c r="F194" s="32"/>
      <c r="G194" s="32"/>
      <c r="H194" s="32"/>
      <c r="I194" s="32"/>
      <c r="J194" s="32"/>
      <c r="K194" s="32"/>
      <c r="L194" s="162"/>
      <c r="M194" s="32"/>
      <c r="N194" s="32"/>
      <c r="O194" s="32"/>
      <c r="P194" s="265">
        <f>SUM(W194:AH194)</f>
        <v>0</v>
      </c>
      <c r="Q194" s="32"/>
      <c r="R194" s="32">
        <f>P194*J193</f>
        <v>0</v>
      </c>
      <c r="S194" s="32">
        <f>M193-P194</f>
        <v>8</v>
      </c>
      <c r="T194" s="32"/>
      <c r="U194" s="32">
        <f>S194*J193</f>
        <v>2552</v>
      </c>
      <c r="V194" s="32"/>
      <c r="W194" s="32"/>
      <c r="X194" s="32"/>
      <c r="Y194" s="32"/>
      <c r="Z194" s="32"/>
      <c r="AA194" s="32"/>
      <c r="AB194" s="32"/>
      <c r="AC194" s="32"/>
      <c r="AD194" s="265">
        <v>0</v>
      </c>
      <c r="AE194" s="265">
        <v>0</v>
      </c>
      <c r="AF194" s="265">
        <v>0</v>
      </c>
      <c r="AG194" s="265">
        <v>0</v>
      </c>
      <c r="AH194" s="265">
        <v>0</v>
      </c>
    </row>
    <row r="195" spans="1:34" ht="15" customHeight="1" x14ac:dyDescent="0.45">
      <c r="A195" s="32"/>
      <c r="B195" s="32"/>
      <c r="C195" s="32"/>
      <c r="D195" s="45"/>
      <c r="E195" s="32"/>
      <c r="F195" s="32"/>
      <c r="G195" s="32"/>
      <c r="H195" s="32"/>
      <c r="I195" s="32"/>
      <c r="J195" s="32"/>
      <c r="K195" s="32"/>
      <c r="L195" s="16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937"/>
      <c r="AG195" s="32"/>
      <c r="AH195" s="32"/>
    </row>
    <row r="196" spans="1:34" ht="15" customHeight="1" x14ac:dyDescent="0.45">
      <c r="A196" s="271" t="s">
        <v>1641</v>
      </c>
      <c r="B196" s="271" t="s">
        <v>9</v>
      </c>
      <c r="C196" s="273">
        <v>45336</v>
      </c>
      <c r="D196" s="255" t="s">
        <v>1825</v>
      </c>
      <c r="E196" s="271" t="s">
        <v>164</v>
      </c>
      <c r="F196" s="271" t="s">
        <v>310</v>
      </c>
      <c r="G196" s="271" t="s">
        <v>942</v>
      </c>
      <c r="H196" s="271" t="s">
        <v>1826</v>
      </c>
      <c r="I196" s="271">
        <v>153</v>
      </c>
      <c r="J196" s="271">
        <v>429</v>
      </c>
      <c r="K196" s="271"/>
      <c r="L196" s="272">
        <v>415</v>
      </c>
      <c r="M196" s="271">
        <f>SUM(W196:AH196)</f>
        <v>3</v>
      </c>
      <c r="N196" s="271">
        <f>M196*I196</f>
        <v>459</v>
      </c>
      <c r="O196" s="271">
        <f>M196*J196</f>
        <v>1287</v>
      </c>
      <c r="P196" s="271"/>
      <c r="Q196" s="271">
        <f>P197*I196</f>
        <v>0</v>
      </c>
      <c r="R196" s="271"/>
      <c r="S196" s="271"/>
      <c r="T196" s="271">
        <f>S197*I196</f>
        <v>459</v>
      </c>
      <c r="U196" s="271"/>
      <c r="V196" s="271"/>
      <c r="W196" s="271"/>
      <c r="X196" s="271"/>
      <c r="Y196" s="271"/>
      <c r="Z196" s="271"/>
      <c r="AA196" s="271"/>
      <c r="AB196" s="271"/>
      <c r="AC196" s="271"/>
      <c r="AD196" s="271"/>
      <c r="AE196" s="271">
        <v>1</v>
      </c>
      <c r="AF196" s="271">
        <v>1</v>
      </c>
      <c r="AG196" s="271">
        <v>1</v>
      </c>
      <c r="AH196" s="271"/>
    </row>
    <row r="197" spans="1:34" ht="15" customHeight="1" x14ac:dyDescent="0.45">
      <c r="A197" s="32"/>
      <c r="B197" s="32"/>
      <c r="C197" s="32"/>
      <c r="D197" s="89" t="s">
        <v>1821</v>
      </c>
      <c r="E197" s="32"/>
      <c r="F197" s="32"/>
      <c r="G197" s="32"/>
      <c r="H197" s="32"/>
      <c r="I197" s="32"/>
      <c r="J197" s="32"/>
      <c r="K197" s="32"/>
      <c r="L197" s="162"/>
      <c r="M197" s="32"/>
      <c r="N197" s="32"/>
      <c r="O197" s="32"/>
      <c r="P197" s="266">
        <f>SUM(W197:AH197)</f>
        <v>0</v>
      </c>
      <c r="Q197" s="32"/>
      <c r="R197" s="32">
        <f>P197*J196</f>
        <v>0</v>
      </c>
      <c r="S197" s="32">
        <f>M196-P197</f>
        <v>3</v>
      </c>
      <c r="T197" s="32"/>
      <c r="U197" s="32">
        <f>S197*J196</f>
        <v>1287</v>
      </c>
      <c r="V197" s="32"/>
      <c r="W197" s="32"/>
      <c r="X197" s="32"/>
      <c r="Y197" s="32"/>
      <c r="Z197" s="32"/>
      <c r="AA197" s="32"/>
      <c r="AB197" s="32"/>
      <c r="AC197" s="32"/>
      <c r="AD197" s="32"/>
      <c r="AE197" s="266">
        <v>0</v>
      </c>
      <c r="AF197" s="266">
        <v>0</v>
      </c>
      <c r="AG197" s="266">
        <v>0</v>
      </c>
      <c r="AH197" s="32"/>
    </row>
    <row r="198" spans="1:34" ht="15" customHeight="1" x14ac:dyDescent="0.45">
      <c r="A198" s="32"/>
      <c r="B198" s="32"/>
      <c r="C198" s="32"/>
      <c r="D198" s="45"/>
      <c r="E198" s="32"/>
      <c r="F198" s="32"/>
      <c r="G198" s="32"/>
      <c r="H198" s="32"/>
      <c r="I198" s="32"/>
      <c r="J198" s="32"/>
      <c r="K198" s="32"/>
      <c r="L198" s="16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</row>
    <row r="199" spans="1:34" ht="15" customHeight="1" x14ac:dyDescent="0.45">
      <c r="A199" s="271" t="s">
        <v>1641</v>
      </c>
      <c r="B199" s="271" t="s">
        <v>9</v>
      </c>
      <c r="C199" s="273">
        <v>45350</v>
      </c>
      <c r="D199" s="255" t="s">
        <v>1827</v>
      </c>
      <c r="E199" s="271" t="s">
        <v>214</v>
      </c>
      <c r="F199" s="271" t="s">
        <v>1828</v>
      </c>
      <c r="G199" s="271"/>
      <c r="H199" s="278" t="s">
        <v>1829</v>
      </c>
      <c r="I199" s="271">
        <v>153</v>
      </c>
      <c r="J199" s="271">
        <v>415</v>
      </c>
      <c r="K199" s="271"/>
      <c r="L199" s="272">
        <v>415</v>
      </c>
      <c r="M199" s="271">
        <f>SUM(W199:AH199)</f>
        <v>8</v>
      </c>
      <c r="N199" s="271">
        <f>M199*I199</f>
        <v>1224</v>
      </c>
      <c r="O199" s="271">
        <f>M199*J199</f>
        <v>3320</v>
      </c>
      <c r="P199" s="271"/>
      <c r="Q199" s="271">
        <f>P200*I199</f>
        <v>0</v>
      </c>
      <c r="R199" s="271"/>
      <c r="S199" s="271"/>
      <c r="T199" s="271">
        <f>S200*I199</f>
        <v>1224</v>
      </c>
      <c r="U199" s="271"/>
      <c r="V199" s="271"/>
      <c r="W199" s="271"/>
      <c r="X199" s="271"/>
      <c r="Y199" s="271"/>
      <c r="Z199" s="271"/>
      <c r="AA199" s="271"/>
      <c r="AB199" s="271"/>
      <c r="AC199" s="271"/>
      <c r="AD199" s="271">
        <v>1</v>
      </c>
      <c r="AE199" s="271">
        <v>2</v>
      </c>
      <c r="AF199" s="271">
        <v>2</v>
      </c>
      <c r="AG199" s="271">
        <v>2</v>
      </c>
      <c r="AH199" s="271">
        <v>1</v>
      </c>
    </row>
    <row r="200" spans="1:34" ht="15" customHeight="1" x14ac:dyDescent="0.45">
      <c r="A200" s="32"/>
      <c r="B200" s="32"/>
      <c r="C200" s="32"/>
      <c r="D200" s="89" t="s">
        <v>1821</v>
      </c>
      <c r="E200" s="32"/>
      <c r="F200" s="32"/>
      <c r="G200" s="32"/>
      <c r="H200" s="32"/>
      <c r="I200" s="32"/>
      <c r="J200" s="32"/>
      <c r="K200" s="32"/>
      <c r="L200" s="162"/>
      <c r="M200" s="32"/>
      <c r="N200" s="32"/>
      <c r="O200" s="32"/>
      <c r="P200" s="266">
        <f>SUM(W200:AH200)</f>
        <v>0</v>
      </c>
      <c r="Q200" s="32"/>
      <c r="R200" s="32">
        <f>P200*J199</f>
        <v>0</v>
      </c>
      <c r="S200" s="32">
        <f>M199-P200</f>
        <v>8</v>
      </c>
      <c r="T200" s="32"/>
      <c r="U200" s="32">
        <f>S200*J199</f>
        <v>3320</v>
      </c>
      <c r="V200" s="32"/>
      <c r="W200" s="32"/>
      <c r="X200" s="32"/>
      <c r="Y200" s="32"/>
      <c r="Z200" s="32"/>
      <c r="AA200" s="32"/>
      <c r="AB200" s="32"/>
      <c r="AC200" s="32"/>
      <c r="AD200" s="266">
        <v>0</v>
      </c>
      <c r="AE200" s="266">
        <v>0</v>
      </c>
      <c r="AF200" s="266">
        <v>0</v>
      </c>
      <c r="AG200" s="266">
        <v>0</v>
      </c>
      <c r="AH200" s="266">
        <v>0</v>
      </c>
    </row>
    <row r="201" spans="1:34" ht="15" customHeight="1" x14ac:dyDescent="0.45">
      <c r="A201" s="32"/>
      <c r="B201" s="32"/>
      <c r="C201" s="32"/>
      <c r="D201" s="45"/>
      <c r="E201" s="32"/>
      <c r="F201" s="32"/>
      <c r="G201" s="32"/>
      <c r="H201" s="32"/>
      <c r="I201" s="32"/>
      <c r="J201" s="32"/>
      <c r="K201" s="32"/>
      <c r="L201" s="16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</row>
    <row r="202" spans="1:34" ht="15" customHeight="1" x14ac:dyDescent="0.45">
      <c r="A202" s="271" t="s">
        <v>1641</v>
      </c>
      <c r="B202" s="271" t="s">
        <v>9</v>
      </c>
      <c r="C202" s="273">
        <v>45336</v>
      </c>
      <c r="D202" s="255" t="s">
        <v>1830</v>
      </c>
      <c r="E202" s="271" t="s">
        <v>180</v>
      </c>
      <c r="F202" s="271" t="s">
        <v>1811</v>
      </c>
      <c r="G202" s="271" t="s">
        <v>366</v>
      </c>
      <c r="H202" s="271" t="s">
        <v>1831</v>
      </c>
      <c r="I202" s="271">
        <v>99</v>
      </c>
      <c r="J202" s="271">
        <v>297</v>
      </c>
      <c r="K202" s="271">
        <v>148.5</v>
      </c>
      <c r="L202" s="272">
        <v>268</v>
      </c>
      <c r="M202" s="271">
        <f>SUM(W202:AH202)</f>
        <v>4</v>
      </c>
      <c r="N202" s="271">
        <f>M202*I202</f>
        <v>396</v>
      </c>
      <c r="O202" s="271">
        <f>M202*J202</f>
        <v>1188</v>
      </c>
      <c r="P202" s="271"/>
      <c r="Q202" s="271">
        <f>P203*I202</f>
        <v>0</v>
      </c>
      <c r="R202" s="271"/>
      <c r="S202" s="271"/>
      <c r="T202" s="271">
        <f>S203*I202</f>
        <v>396</v>
      </c>
      <c r="U202" s="271"/>
      <c r="V202" s="271"/>
      <c r="W202" s="271"/>
      <c r="X202" s="271"/>
      <c r="Y202" s="271"/>
      <c r="Z202" s="271"/>
      <c r="AA202" s="271"/>
      <c r="AB202" s="271"/>
      <c r="AC202" s="271"/>
      <c r="AD202" s="271">
        <v>1</v>
      </c>
      <c r="AE202" s="271">
        <v>1</v>
      </c>
      <c r="AF202" s="271">
        <v>1</v>
      </c>
      <c r="AG202" s="271">
        <v>1</v>
      </c>
      <c r="AH202" s="271"/>
    </row>
    <row r="203" spans="1:34" ht="15" customHeight="1" x14ac:dyDescent="0.45">
      <c r="A203" s="32"/>
      <c r="B203" s="32"/>
      <c r="C203" s="32"/>
      <c r="D203" s="89" t="s">
        <v>1788</v>
      </c>
      <c r="E203" s="32"/>
      <c r="F203" s="32"/>
      <c r="G203" s="32"/>
      <c r="H203" s="32"/>
      <c r="I203" s="32"/>
      <c r="J203" s="32"/>
      <c r="K203" s="32"/>
      <c r="L203" s="162"/>
      <c r="M203" s="32"/>
      <c r="N203" s="32"/>
      <c r="O203" s="32"/>
      <c r="P203" s="266">
        <f>SUM(W203:AH203)</f>
        <v>0</v>
      </c>
      <c r="Q203" s="32"/>
      <c r="R203" s="32">
        <f>P203*J202</f>
        <v>0</v>
      </c>
      <c r="S203" s="32">
        <f>M202-P203</f>
        <v>4</v>
      </c>
      <c r="T203" s="32"/>
      <c r="U203" s="32">
        <f>S203*J202</f>
        <v>1188</v>
      </c>
      <c r="V203" s="32"/>
      <c r="W203" s="32"/>
      <c r="X203" s="32"/>
      <c r="Y203" s="32"/>
      <c r="Z203" s="32"/>
      <c r="AA203" s="32"/>
      <c r="AB203" s="32"/>
      <c r="AC203" s="32"/>
      <c r="AD203" s="263">
        <v>0</v>
      </c>
      <c r="AE203" s="263">
        <v>0</v>
      </c>
      <c r="AF203" s="263">
        <v>0</v>
      </c>
      <c r="AG203" s="263">
        <v>0</v>
      </c>
      <c r="AH203" s="32"/>
    </row>
    <row r="204" spans="1:34" ht="14.25" customHeight="1" x14ac:dyDescent="0.45">
      <c r="AF204" s="279">
        <v>1</v>
      </c>
      <c r="AG204" s="279">
        <v>1</v>
      </c>
    </row>
    <row r="205" spans="1:34" ht="15" customHeight="1" x14ac:dyDescent="0.45">
      <c r="A205" s="271" t="s">
        <v>1641</v>
      </c>
      <c r="B205" s="271" t="s">
        <v>9</v>
      </c>
      <c r="C205" s="273">
        <v>45336</v>
      </c>
      <c r="D205" s="255" t="s">
        <v>1832</v>
      </c>
      <c r="E205" s="271" t="s">
        <v>180</v>
      </c>
      <c r="F205" s="271" t="s">
        <v>248</v>
      </c>
      <c r="G205" s="271"/>
      <c r="H205" s="271" t="s">
        <v>1705</v>
      </c>
      <c r="I205" s="271">
        <v>72</v>
      </c>
      <c r="J205" s="271">
        <v>219</v>
      </c>
      <c r="K205" s="271">
        <v>109.5</v>
      </c>
      <c r="L205" s="272"/>
      <c r="M205" s="271">
        <f>SUM(W205:AH205)</f>
        <v>7</v>
      </c>
      <c r="N205" s="271">
        <f>M205*I205</f>
        <v>504</v>
      </c>
      <c r="O205" s="271">
        <f>M205*J205</f>
        <v>1533</v>
      </c>
      <c r="P205" s="271"/>
      <c r="Q205" s="271">
        <f>P206*I205</f>
        <v>0</v>
      </c>
      <c r="R205" s="271"/>
      <c r="S205" s="271"/>
      <c r="T205" s="271">
        <f>S206*I205</f>
        <v>504</v>
      </c>
      <c r="U205" s="271"/>
      <c r="V205" s="271"/>
      <c r="W205" s="271"/>
      <c r="X205" s="271"/>
      <c r="Y205" s="271"/>
      <c r="Z205" s="271"/>
      <c r="AA205" s="271"/>
      <c r="AB205" s="271"/>
      <c r="AC205" s="271"/>
      <c r="AD205" s="271">
        <v>2</v>
      </c>
      <c r="AE205" s="271">
        <v>2</v>
      </c>
      <c r="AF205" s="271">
        <v>2</v>
      </c>
      <c r="AG205" s="271">
        <v>1</v>
      </c>
    </row>
    <row r="206" spans="1:34" ht="15" customHeight="1" x14ac:dyDescent="0.45">
      <c r="A206" s="32"/>
      <c r="B206" s="32"/>
      <c r="C206" s="32"/>
      <c r="D206" s="89" t="s">
        <v>1788</v>
      </c>
      <c r="E206" s="32"/>
      <c r="F206" s="32"/>
      <c r="G206" s="32"/>
      <c r="H206" s="32"/>
      <c r="I206" s="32"/>
      <c r="J206" s="32"/>
      <c r="K206" s="32"/>
      <c r="L206" s="162"/>
      <c r="M206" s="32"/>
      <c r="N206" s="32"/>
      <c r="O206" s="32"/>
      <c r="P206" s="266">
        <f>SUM(W206:AH206)</f>
        <v>0</v>
      </c>
      <c r="Q206" s="32"/>
      <c r="R206" s="32">
        <f>P206*J205</f>
        <v>0</v>
      </c>
      <c r="S206" s="32">
        <f>M205-P206</f>
        <v>7</v>
      </c>
      <c r="T206" s="32"/>
      <c r="U206" s="32">
        <f>S206*J205</f>
        <v>1533</v>
      </c>
      <c r="V206" s="32"/>
      <c r="W206" s="32"/>
      <c r="X206" s="32"/>
      <c r="Y206" s="32"/>
      <c r="Z206" s="32"/>
      <c r="AA206" s="32"/>
      <c r="AB206" s="32"/>
      <c r="AC206" s="32"/>
      <c r="AD206" s="266">
        <v>0</v>
      </c>
      <c r="AE206" s="266">
        <v>0</v>
      </c>
      <c r="AF206" s="266">
        <v>0</v>
      </c>
      <c r="AG206" s="266">
        <v>0</v>
      </c>
    </row>
    <row r="207" spans="1:34" ht="15" customHeight="1" x14ac:dyDescent="0.45">
      <c r="A207" s="32"/>
      <c r="B207" s="32"/>
      <c r="C207" s="32"/>
      <c r="D207" s="45"/>
      <c r="E207" s="32"/>
      <c r="F207" s="32"/>
      <c r="G207" s="32"/>
      <c r="H207" s="32"/>
      <c r="I207" s="32"/>
      <c r="J207" s="32"/>
      <c r="K207" s="32"/>
      <c r="L207" s="16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>
        <v>1</v>
      </c>
      <c r="AE207" s="32">
        <v>2</v>
      </c>
      <c r="AF207" s="32">
        <v>2</v>
      </c>
      <c r="AG207" s="32">
        <v>1</v>
      </c>
    </row>
    <row r="208" spans="1:34" ht="15" customHeight="1" x14ac:dyDescent="0.45">
      <c r="A208" s="271" t="s">
        <v>1641</v>
      </c>
      <c r="B208" s="271" t="s">
        <v>9</v>
      </c>
      <c r="C208" s="273">
        <v>45336</v>
      </c>
      <c r="D208" s="255" t="s">
        <v>1833</v>
      </c>
      <c r="E208" s="271" t="s">
        <v>180</v>
      </c>
      <c r="F208" s="271" t="s">
        <v>1834</v>
      </c>
      <c r="G208" s="271" t="s">
        <v>1835</v>
      </c>
      <c r="H208" s="271" t="s">
        <v>1791</v>
      </c>
      <c r="I208" s="271">
        <v>99</v>
      </c>
      <c r="J208" s="271">
        <v>297</v>
      </c>
      <c r="K208" s="271"/>
      <c r="L208" s="272">
        <v>268</v>
      </c>
      <c r="M208" s="271">
        <f>SUM(W208:AH208)</f>
        <v>4</v>
      </c>
      <c r="N208" s="271">
        <f>M208*I208</f>
        <v>396</v>
      </c>
      <c r="O208" s="271">
        <f>M208*J208</f>
        <v>1188</v>
      </c>
      <c r="P208" s="271"/>
      <c r="Q208" s="271">
        <f>P209*I208</f>
        <v>0</v>
      </c>
      <c r="R208" s="271"/>
      <c r="S208" s="271"/>
      <c r="T208" s="271">
        <f>S209*I208</f>
        <v>396</v>
      </c>
      <c r="U208" s="271"/>
      <c r="V208" s="271"/>
      <c r="W208" s="271"/>
      <c r="X208" s="271"/>
      <c r="Y208" s="271"/>
      <c r="Z208" s="271"/>
      <c r="AA208" s="271"/>
      <c r="AB208" s="271"/>
      <c r="AC208" s="271">
        <v>1</v>
      </c>
      <c r="AD208" s="271">
        <v>1</v>
      </c>
      <c r="AE208" s="271">
        <v>1</v>
      </c>
      <c r="AF208" s="271">
        <v>1</v>
      </c>
      <c r="AG208" s="271"/>
    </row>
    <row r="209" spans="1:33" ht="15" customHeight="1" x14ac:dyDescent="0.45">
      <c r="A209" s="32"/>
      <c r="B209" s="32"/>
      <c r="C209" s="32"/>
      <c r="D209" s="89" t="s">
        <v>1821</v>
      </c>
      <c r="E209" s="32"/>
      <c r="F209" s="32"/>
      <c r="G209" s="32"/>
      <c r="H209" s="32"/>
      <c r="I209" s="32"/>
      <c r="J209" s="32"/>
      <c r="K209" s="32"/>
      <c r="L209" s="162"/>
      <c r="M209" s="32"/>
      <c r="N209" s="32"/>
      <c r="O209" s="32"/>
      <c r="P209" s="266">
        <f>SUM(W209:AH209)</f>
        <v>0</v>
      </c>
      <c r="Q209" s="32"/>
      <c r="R209" s="32">
        <f>P209*J208</f>
        <v>0</v>
      </c>
      <c r="S209" s="32">
        <f>M208-P209</f>
        <v>4</v>
      </c>
      <c r="T209" s="32"/>
      <c r="U209" s="32">
        <f>S209*J208</f>
        <v>1188</v>
      </c>
      <c r="V209" s="32"/>
      <c r="W209" s="32"/>
      <c r="X209" s="32"/>
      <c r="Y209" s="32"/>
      <c r="Z209" s="32"/>
      <c r="AA209" s="32"/>
      <c r="AB209" s="32"/>
      <c r="AC209" s="266">
        <v>0</v>
      </c>
      <c r="AD209" s="266">
        <v>0</v>
      </c>
      <c r="AE209" s="266">
        <v>0</v>
      </c>
      <c r="AF209" s="266">
        <v>0</v>
      </c>
      <c r="AG209" s="32"/>
    </row>
    <row r="210" spans="1:33" ht="15" customHeight="1" x14ac:dyDescent="0.45">
      <c r="A210" s="32"/>
      <c r="B210" s="32"/>
      <c r="C210" s="32"/>
      <c r="D210" s="165"/>
      <c r="E210" s="32"/>
      <c r="F210" s="32"/>
      <c r="G210" s="32"/>
      <c r="H210" s="32"/>
      <c r="I210" s="32"/>
      <c r="J210" s="32"/>
      <c r="K210" s="32"/>
      <c r="L210" s="16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</row>
    <row r="211" spans="1:33" ht="15" customHeight="1" x14ac:dyDescent="0.45">
      <c r="A211" s="271" t="s">
        <v>1641</v>
      </c>
      <c r="B211" s="271" t="s">
        <v>9</v>
      </c>
      <c r="C211" s="273">
        <v>45336</v>
      </c>
      <c r="D211" s="201" t="s">
        <v>1836</v>
      </c>
      <c r="E211" s="271" t="s">
        <v>282</v>
      </c>
      <c r="F211" s="271" t="s">
        <v>1837</v>
      </c>
      <c r="G211" s="271" t="s">
        <v>942</v>
      </c>
      <c r="H211" s="271" t="s">
        <v>813</v>
      </c>
      <c r="I211" s="271">
        <v>85</v>
      </c>
      <c r="J211" s="271">
        <v>249</v>
      </c>
      <c r="K211" s="271"/>
      <c r="L211" s="272"/>
      <c r="M211" s="271">
        <f>SUM(W211:AH211)</f>
        <v>2</v>
      </c>
      <c r="N211" s="271">
        <f>M211*I211</f>
        <v>170</v>
      </c>
      <c r="O211" s="271">
        <f>M211*J211</f>
        <v>498</v>
      </c>
      <c r="P211" s="271"/>
      <c r="Q211" s="271">
        <f>P212*I211</f>
        <v>0</v>
      </c>
      <c r="R211" s="271"/>
      <c r="S211" s="271"/>
      <c r="T211" s="271">
        <f>S212*I211</f>
        <v>170</v>
      </c>
      <c r="U211" s="271"/>
      <c r="V211" s="271"/>
      <c r="W211" s="271"/>
      <c r="X211" s="271"/>
      <c r="Y211" s="271"/>
      <c r="Z211" s="271"/>
      <c r="AA211" s="271"/>
      <c r="AB211" s="271">
        <v>2</v>
      </c>
      <c r="AC211" s="271"/>
      <c r="AD211" s="271"/>
      <c r="AE211" s="271"/>
      <c r="AF211" s="271"/>
      <c r="AG211" s="271"/>
    </row>
    <row r="212" spans="1:33" ht="15" customHeight="1" x14ac:dyDescent="0.45">
      <c r="A212" s="32"/>
      <c r="B212" s="32"/>
      <c r="C212" s="32"/>
      <c r="D212" s="529"/>
      <c r="E212" s="32"/>
      <c r="F212" s="32"/>
      <c r="G212" s="32"/>
      <c r="H212" s="32"/>
      <c r="I212" s="32"/>
      <c r="J212" s="32"/>
      <c r="K212" s="32"/>
      <c r="L212" s="162"/>
      <c r="M212" s="32"/>
      <c r="N212" s="32"/>
      <c r="O212" s="32"/>
      <c r="P212" s="265">
        <f>SUM(W212:AH212)</f>
        <v>0</v>
      </c>
      <c r="Q212" s="32"/>
      <c r="R212" s="32">
        <f>P212*J211</f>
        <v>0</v>
      </c>
      <c r="S212" s="32">
        <f>M211-P212</f>
        <v>2</v>
      </c>
      <c r="T212" s="32"/>
      <c r="U212" s="32">
        <f>S212*J211</f>
        <v>498</v>
      </c>
      <c r="V212" s="32"/>
      <c r="W212" s="32"/>
      <c r="X212" s="32"/>
      <c r="Y212" s="32"/>
      <c r="Z212" s="32"/>
      <c r="AA212" s="32"/>
      <c r="AB212" s="265">
        <v>0</v>
      </c>
      <c r="AC212" s="32"/>
      <c r="AD212" s="32"/>
      <c r="AE212" s="32"/>
      <c r="AF212" s="32"/>
      <c r="AG212" s="32"/>
    </row>
    <row r="213" spans="1:33" ht="15" customHeight="1" x14ac:dyDescent="0.45">
      <c r="A213" s="32"/>
      <c r="B213" s="32"/>
      <c r="C213" s="32"/>
      <c r="D213" s="45"/>
      <c r="E213" s="32"/>
      <c r="F213" s="32"/>
      <c r="G213" s="32"/>
      <c r="H213" s="32"/>
      <c r="I213" s="32"/>
      <c r="J213" s="32"/>
      <c r="K213" s="32"/>
      <c r="L213" s="16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</row>
    <row r="214" spans="1:33" ht="15" customHeight="1" x14ac:dyDescent="0.45">
      <c r="A214" s="271" t="s">
        <v>1641</v>
      </c>
      <c r="B214" s="271" t="s">
        <v>9</v>
      </c>
      <c r="C214" s="273">
        <v>45336</v>
      </c>
      <c r="D214" s="255" t="s">
        <v>1838</v>
      </c>
      <c r="E214" s="271" t="s">
        <v>180</v>
      </c>
      <c r="F214" s="271" t="s">
        <v>1837</v>
      </c>
      <c r="G214" s="271" t="s">
        <v>1839</v>
      </c>
      <c r="H214" s="271" t="s">
        <v>182</v>
      </c>
      <c r="I214" s="271">
        <v>115</v>
      </c>
      <c r="J214" s="271">
        <v>339</v>
      </c>
      <c r="K214" s="271">
        <v>169.5</v>
      </c>
      <c r="L214" s="272">
        <v>310</v>
      </c>
      <c r="M214" s="271">
        <f>SUM(W214:AH214)</f>
        <v>3</v>
      </c>
      <c r="N214" s="271">
        <f>M214*I214</f>
        <v>345</v>
      </c>
      <c r="O214" s="271">
        <f>M214*J214</f>
        <v>1017</v>
      </c>
      <c r="P214" s="271"/>
      <c r="Q214" s="271">
        <f>P215*I214</f>
        <v>0</v>
      </c>
      <c r="R214" s="271"/>
      <c r="S214" s="271"/>
      <c r="T214" s="271">
        <f>S215*I214</f>
        <v>345</v>
      </c>
      <c r="U214" s="271"/>
      <c r="V214" s="271"/>
      <c r="W214" s="271"/>
      <c r="X214" s="271"/>
      <c r="Y214" s="271"/>
      <c r="Z214" s="271"/>
      <c r="AA214" s="271"/>
      <c r="AB214" s="271"/>
      <c r="AC214" s="271">
        <v>1</v>
      </c>
      <c r="AD214" s="271">
        <v>1</v>
      </c>
      <c r="AE214" s="271">
        <v>1</v>
      </c>
      <c r="AF214" s="271"/>
      <c r="AG214" s="271"/>
    </row>
    <row r="215" spans="1:33" ht="15" customHeight="1" x14ac:dyDescent="0.45">
      <c r="A215" s="32"/>
      <c r="B215" s="32"/>
      <c r="C215" s="32"/>
      <c r="D215" s="89" t="s">
        <v>1788</v>
      </c>
      <c r="E215" s="32"/>
      <c r="F215" s="32"/>
      <c r="G215" s="32"/>
      <c r="H215" s="32"/>
      <c r="I215" s="32"/>
      <c r="J215" s="32"/>
      <c r="K215" s="32"/>
      <c r="L215" s="162"/>
      <c r="M215" s="32"/>
      <c r="N215" s="32"/>
      <c r="O215" s="32"/>
      <c r="P215" s="266">
        <f>SUM(W215:AH215)</f>
        <v>0</v>
      </c>
      <c r="Q215" s="32"/>
      <c r="R215" s="32">
        <f>P215*J214</f>
        <v>0</v>
      </c>
      <c r="S215" s="32">
        <f>M214-P215</f>
        <v>3</v>
      </c>
      <c r="T215" s="32"/>
      <c r="U215" s="32">
        <f>S215*J214</f>
        <v>1017</v>
      </c>
      <c r="V215" s="32"/>
      <c r="W215" s="32"/>
      <c r="X215" s="32"/>
      <c r="Y215" s="32"/>
      <c r="Z215" s="32"/>
      <c r="AA215" s="32"/>
      <c r="AB215" s="32"/>
      <c r="AC215" s="266">
        <v>0</v>
      </c>
      <c r="AD215" s="263">
        <v>0</v>
      </c>
      <c r="AE215" s="263">
        <v>0</v>
      </c>
      <c r="AF215" s="32"/>
      <c r="AG215" s="32"/>
    </row>
    <row r="216" spans="1:33" ht="15" customHeight="1" x14ac:dyDescent="0.45">
      <c r="A216" s="32"/>
      <c r="B216" s="32"/>
      <c r="C216" s="32"/>
      <c r="D216" s="45"/>
      <c r="E216" s="32"/>
      <c r="F216" s="32"/>
      <c r="G216" s="32"/>
      <c r="H216" s="32"/>
      <c r="I216" s="32"/>
      <c r="J216" s="32"/>
      <c r="K216" s="32"/>
      <c r="L216" s="16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>
        <v>1</v>
      </c>
      <c r="AD216" s="32"/>
      <c r="AE216" s="32"/>
      <c r="AF216" s="32"/>
      <c r="AG216" s="32"/>
    </row>
    <row r="217" spans="1:33" ht="15" customHeight="1" x14ac:dyDescent="0.45">
      <c r="A217" s="271" t="s">
        <v>1641</v>
      </c>
      <c r="B217" s="271" t="s">
        <v>9</v>
      </c>
      <c r="C217" s="208"/>
      <c r="D217" s="201" t="s">
        <v>1840</v>
      </c>
      <c r="E217" s="271" t="s">
        <v>556</v>
      </c>
      <c r="F217" s="271"/>
      <c r="G217" s="271"/>
      <c r="H217" s="271"/>
      <c r="I217" s="271"/>
      <c r="J217" s="271"/>
      <c r="K217" s="271"/>
      <c r="L217" s="272"/>
      <c r="M217" s="271">
        <f>SUM(W217:AH217)</f>
        <v>5</v>
      </c>
      <c r="N217" s="271">
        <f>M217*I217</f>
        <v>0</v>
      </c>
      <c r="O217" s="271">
        <f>M217*J217</f>
        <v>0</v>
      </c>
      <c r="P217" s="271"/>
      <c r="Q217" s="271">
        <f>P218*I217</f>
        <v>0</v>
      </c>
      <c r="R217" s="271"/>
      <c r="S217" s="271"/>
      <c r="T217" s="271">
        <f>S218*I217</f>
        <v>0</v>
      </c>
      <c r="U217" s="271"/>
      <c r="V217" s="271"/>
      <c r="W217" s="271"/>
      <c r="X217" s="271"/>
      <c r="Y217" s="271"/>
      <c r="Z217" s="271"/>
      <c r="AA217" s="271"/>
      <c r="AB217" s="271"/>
      <c r="AC217" s="271"/>
      <c r="AD217" s="271">
        <v>1</v>
      </c>
      <c r="AE217" s="271">
        <v>2</v>
      </c>
      <c r="AF217" s="271">
        <v>1</v>
      </c>
      <c r="AG217" s="271">
        <v>1</v>
      </c>
    </row>
    <row r="218" spans="1:33" ht="15" customHeight="1" x14ac:dyDescent="0.45">
      <c r="A218" s="32"/>
      <c r="B218" s="32"/>
      <c r="C218" s="32"/>
      <c r="D218" s="45"/>
      <c r="E218" s="32"/>
      <c r="F218" s="32"/>
      <c r="G218" s="32"/>
      <c r="H218" s="32"/>
      <c r="I218" s="32"/>
      <c r="J218" s="32"/>
      <c r="K218" s="32"/>
      <c r="L218" s="162"/>
      <c r="M218" s="32"/>
      <c r="N218" s="32"/>
      <c r="O218" s="32"/>
      <c r="P218" s="32">
        <f>SUM(W218:AH218)</f>
        <v>0</v>
      </c>
      <c r="Q218" s="32"/>
      <c r="R218" s="32">
        <f>P218*J217</f>
        <v>0</v>
      </c>
      <c r="S218" s="32">
        <f>M217-P218</f>
        <v>5</v>
      </c>
      <c r="T218" s="32"/>
      <c r="U218" s="32">
        <f>S218*J217</f>
        <v>0</v>
      </c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</row>
    <row r="219" spans="1:33" ht="15" customHeight="1" x14ac:dyDescent="0.45">
      <c r="A219" s="32"/>
      <c r="B219" s="32"/>
      <c r="C219" s="32"/>
      <c r="D219" s="45"/>
      <c r="E219" s="32"/>
      <c r="F219" s="32"/>
      <c r="G219" s="32"/>
      <c r="H219" s="32"/>
      <c r="I219" s="32"/>
      <c r="J219" s="32"/>
      <c r="K219" s="32"/>
      <c r="L219" s="16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</row>
    <row r="220" spans="1:33" ht="15" customHeight="1" x14ac:dyDescent="0.45">
      <c r="A220" s="271" t="s">
        <v>1641</v>
      </c>
      <c r="B220" s="271" t="s">
        <v>9</v>
      </c>
      <c r="C220" s="273">
        <v>45350</v>
      </c>
      <c r="D220" s="921" t="s">
        <v>1841</v>
      </c>
      <c r="E220" s="271" t="s">
        <v>1179</v>
      </c>
      <c r="F220" s="277" t="s">
        <v>1842</v>
      </c>
      <c r="G220" s="271" t="s">
        <v>166</v>
      </c>
      <c r="H220" s="271"/>
      <c r="I220" s="271">
        <v>56</v>
      </c>
      <c r="J220" s="271">
        <v>159</v>
      </c>
      <c r="K220" s="271"/>
      <c r="L220" s="272">
        <v>150</v>
      </c>
      <c r="M220" s="271">
        <f>SUM(W220:AH220)</f>
        <v>2</v>
      </c>
      <c r="N220" s="271">
        <f>M220*I220</f>
        <v>112</v>
      </c>
      <c r="O220" s="271">
        <f>M220*J220</f>
        <v>318</v>
      </c>
      <c r="P220" s="271"/>
      <c r="Q220" s="271">
        <f>P221*I220</f>
        <v>56</v>
      </c>
      <c r="R220" s="271"/>
      <c r="S220" s="271"/>
      <c r="T220" s="271">
        <f>S221*I220</f>
        <v>56</v>
      </c>
      <c r="U220" s="271"/>
      <c r="V220" s="271"/>
      <c r="W220" s="271"/>
      <c r="X220" s="271"/>
      <c r="Y220" s="271"/>
      <c r="Z220" s="271"/>
      <c r="AA220" s="271"/>
      <c r="AB220" s="271">
        <v>2</v>
      </c>
      <c r="AC220" s="271"/>
      <c r="AD220" s="271"/>
      <c r="AE220" s="271"/>
      <c r="AF220" s="271"/>
      <c r="AG220" s="271"/>
    </row>
    <row r="221" spans="1:33" ht="15" customHeight="1" x14ac:dyDescent="0.45">
      <c r="A221" s="32"/>
      <c r="B221" s="32"/>
      <c r="C221" s="32"/>
      <c r="D221" s="89"/>
      <c r="E221" s="32"/>
      <c r="F221" s="32"/>
      <c r="G221" s="32"/>
      <c r="H221" s="32"/>
      <c r="I221" s="32"/>
      <c r="J221" s="32"/>
      <c r="K221" s="32"/>
      <c r="L221" s="162"/>
      <c r="M221" s="32"/>
      <c r="N221" s="32"/>
      <c r="O221" s="32"/>
      <c r="P221" s="655">
        <f>SUM(W221:AH221)</f>
        <v>1</v>
      </c>
      <c r="Q221" s="32"/>
      <c r="R221" s="32">
        <f>P221*J220</f>
        <v>159</v>
      </c>
      <c r="S221" s="32">
        <f>M220-P221</f>
        <v>1</v>
      </c>
      <c r="T221" s="32"/>
      <c r="U221" s="32">
        <f>S221*J220</f>
        <v>159</v>
      </c>
      <c r="V221" s="32"/>
      <c r="W221" s="32"/>
      <c r="X221" s="32"/>
      <c r="Y221" s="32"/>
      <c r="Z221" s="32"/>
      <c r="AA221" s="32"/>
      <c r="AB221" s="655">
        <v>1</v>
      </c>
      <c r="AC221" s="32"/>
      <c r="AD221" s="32"/>
      <c r="AE221" s="32"/>
      <c r="AF221" s="32"/>
      <c r="AG221" s="32"/>
    </row>
    <row r="222" spans="1:33" ht="15" customHeight="1" x14ac:dyDescent="0.45">
      <c r="A222" s="32"/>
      <c r="B222" s="32"/>
      <c r="C222" s="32"/>
      <c r="D222" s="45"/>
      <c r="E222" s="32"/>
      <c r="F222" s="32"/>
      <c r="G222" s="32"/>
      <c r="H222" s="32"/>
      <c r="I222" s="32"/>
      <c r="J222" s="32"/>
      <c r="K222" s="32"/>
      <c r="L222" s="16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</row>
    <row r="223" spans="1:33" ht="15" customHeight="1" x14ac:dyDescent="0.45">
      <c r="A223" s="271" t="s">
        <v>1641</v>
      </c>
      <c r="B223" s="271" t="s">
        <v>9</v>
      </c>
      <c r="C223" s="273">
        <v>45336</v>
      </c>
      <c r="D223" s="165" t="s">
        <v>1843</v>
      </c>
      <c r="E223" s="271" t="s">
        <v>180</v>
      </c>
      <c r="F223" s="280" t="s">
        <v>1844</v>
      </c>
      <c r="G223" s="271" t="s">
        <v>1695</v>
      </c>
      <c r="H223" s="271" t="s">
        <v>182</v>
      </c>
      <c r="I223" s="271">
        <v>83</v>
      </c>
      <c r="J223" s="271">
        <v>239</v>
      </c>
      <c r="K223" s="271">
        <v>143.4</v>
      </c>
      <c r="L223" s="272">
        <v>225</v>
      </c>
      <c r="M223" s="271">
        <f>SUM(W223:AH223)</f>
        <v>9</v>
      </c>
      <c r="N223" s="271">
        <f>M223*I223</f>
        <v>747</v>
      </c>
      <c r="O223" s="271">
        <f>M223*J223</f>
        <v>2151</v>
      </c>
      <c r="P223" s="271"/>
      <c r="Q223" s="271">
        <f>P224*I223</f>
        <v>0</v>
      </c>
      <c r="R223" s="271"/>
      <c r="S223" s="271"/>
      <c r="T223" s="271">
        <f>S224*I223</f>
        <v>747</v>
      </c>
      <c r="U223" s="271"/>
      <c r="V223" s="271"/>
      <c r="W223" s="271"/>
      <c r="X223" s="271"/>
      <c r="Y223" s="271"/>
      <c r="Z223" s="271"/>
      <c r="AA223" s="271"/>
      <c r="AB223" s="271"/>
      <c r="AC223" s="271">
        <v>2</v>
      </c>
      <c r="AD223" s="271">
        <v>2</v>
      </c>
      <c r="AE223" s="271">
        <v>2</v>
      </c>
      <c r="AF223" s="271">
        <v>2</v>
      </c>
      <c r="AG223" s="271">
        <v>1</v>
      </c>
    </row>
    <row r="224" spans="1:33" ht="15" customHeight="1" x14ac:dyDescent="0.45">
      <c r="A224" s="32"/>
      <c r="B224" s="32"/>
      <c r="C224" s="32"/>
      <c r="D224" s="89"/>
      <c r="E224" s="32"/>
      <c r="F224" s="32"/>
      <c r="G224" s="32"/>
      <c r="H224" s="32"/>
      <c r="I224" s="32"/>
      <c r="J224" s="32"/>
      <c r="K224" s="32"/>
      <c r="L224" s="162"/>
      <c r="M224" s="32"/>
      <c r="N224" s="32"/>
      <c r="O224" s="32"/>
      <c r="P224" s="265">
        <f>SUM(W224:AH224)</f>
        <v>0</v>
      </c>
      <c r="Q224" s="32"/>
      <c r="R224" s="32">
        <f>P224*J223</f>
        <v>0</v>
      </c>
      <c r="S224" s="32">
        <f>M223-P224</f>
        <v>9</v>
      </c>
      <c r="T224" s="32"/>
      <c r="U224" s="32">
        <f>S224*J223</f>
        <v>2151</v>
      </c>
      <c r="V224" s="32"/>
      <c r="W224" s="32"/>
      <c r="X224" s="32"/>
      <c r="Y224" s="32"/>
      <c r="Z224" s="32"/>
      <c r="AA224" s="32"/>
      <c r="AB224" s="32"/>
      <c r="AC224" s="265">
        <v>0</v>
      </c>
      <c r="AD224" s="265">
        <v>0</v>
      </c>
      <c r="AE224" s="265">
        <v>0</v>
      </c>
      <c r="AF224" s="265">
        <v>0</v>
      </c>
      <c r="AG224" s="265">
        <v>0</v>
      </c>
    </row>
    <row r="225" spans="1:33" ht="15" customHeight="1" x14ac:dyDescent="0.45">
      <c r="A225" s="32"/>
      <c r="B225" s="32"/>
      <c r="C225" s="32"/>
      <c r="D225" s="45"/>
      <c r="E225" s="32"/>
      <c r="F225" s="32"/>
      <c r="G225" s="32"/>
      <c r="H225" s="32"/>
      <c r="I225" s="32"/>
      <c r="J225" s="32"/>
      <c r="K225" s="32"/>
      <c r="L225" s="16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937"/>
      <c r="AG225" s="32"/>
    </row>
    <row r="226" spans="1:33" ht="15" customHeight="1" x14ac:dyDescent="0.45">
      <c r="A226" s="271" t="s">
        <v>1641</v>
      </c>
      <c r="B226" s="271" t="s">
        <v>9</v>
      </c>
      <c r="C226" s="273">
        <v>45377</v>
      </c>
      <c r="D226" s="921" t="s">
        <v>1845</v>
      </c>
      <c r="E226" s="271" t="s">
        <v>742</v>
      </c>
      <c r="F226" s="271" t="s">
        <v>1846</v>
      </c>
      <c r="G226" s="271" t="s">
        <v>1741</v>
      </c>
      <c r="H226" s="271" t="s">
        <v>1847</v>
      </c>
      <c r="I226" s="271">
        <v>107</v>
      </c>
      <c r="J226" s="271">
        <v>290</v>
      </c>
      <c r="K226" s="271"/>
      <c r="L226" s="272">
        <v>290</v>
      </c>
      <c r="M226" s="271">
        <f>SUM(W226:AH226)</f>
        <v>3</v>
      </c>
      <c r="N226" s="271">
        <f>M226*I226</f>
        <v>321</v>
      </c>
      <c r="O226" s="271">
        <f>M226*J226</f>
        <v>870</v>
      </c>
      <c r="P226" s="271"/>
      <c r="Q226" s="271">
        <f>P227*I226</f>
        <v>0</v>
      </c>
      <c r="R226" s="271"/>
      <c r="S226" s="271"/>
      <c r="T226" s="271">
        <f>S227*I226</f>
        <v>321</v>
      </c>
      <c r="U226" s="271"/>
      <c r="V226" s="271"/>
      <c r="W226" s="271"/>
      <c r="X226" s="271"/>
      <c r="Y226" s="271"/>
      <c r="Z226" s="271"/>
      <c r="AA226" s="271"/>
      <c r="AB226" s="271">
        <v>3</v>
      </c>
      <c r="AC226" s="271"/>
      <c r="AD226" s="271"/>
      <c r="AE226" s="271"/>
      <c r="AF226" s="271"/>
      <c r="AG226" s="271"/>
    </row>
    <row r="227" spans="1:33" ht="15" customHeight="1" x14ac:dyDescent="0.45">
      <c r="A227" s="32"/>
      <c r="B227" s="32"/>
      <c r="C227" s="32"/>
      <c r="D227" s="45"/>
      <c r="E227" s="32"/>
      <c r="F227" s="32"/>
      <c r="G227" s="32"/>
      <c r="H227" s="32"/>
      <c r="I227" s="32"/>
      <c r="J227" s="32"/>
      <c r="K227" s="32"/>
      <c r="L227" s="162"/>
      <c r="M227" s="32"/>
      <c r="N227" s="32"/>
      <c r="O227" s="32"/>
      <c r="P227" s="655">
        <f>SUM(W227:AH227)</f>
        <v>0</v>
      </c>
      <c r="Q227" s="32"/>
      <c r="R227" s="32">
        <f>P227*J226</f>
        <v>0</v>
      </c>
      <c r="S227" s="32">
        <f>M226-P227</f>
        <v>3</v>
      </c>
      <c r="T227" s="32"/>
      <c r="U227" s="32">
        <f>S227*J226</f>
        <v>870</v>
      </c>
      <c r="V227" s="32"/>
      <c r="W227" s="32"/>
      <c r="X227" s="32"/>
      <c r="Y227" s="32"/>
      <c r="Z227" s="32"/>
      <c r="AA227" s="32"/>
      <c r="AB227" s="937">
        <v>0</v>
      </c>
      <c r="AC227" s="32"/>
      <c r="AD227" s="32"/>
      <c r="AE227" s="32"/>
      <c r="AF227" s="32"/>
      <c r="AG227" s="32"/>
    </row>
    <row r="228" spans="1:33" ht="15" customHeight="1" x14ac:dyDescent="0.45">
      <c r="A228" s="32"/>
      <c r="B228" s="32"/>
      <c r="C228" s="32"/>
      <c r="D228" s="45"/>
      <c r="E228" s="32"/>
      <c r="F228" s="32"/>
      <c r="G228" s="32"/>
      <c r="H228" s="32"/>
      <c r="I228" s="32"/>
      <c r="J228" s="32"/>
      <c r="K228" s="32"/>
      <c r="L228" s="16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937"/>
      <c r="AC228" s="921"/>
      <c r="AD228" s="32"/>
      <c r="AE228" s="32"/>
      <c r="AF228" s="32"/>
      <c r="AG228" s="32"/>
    </row>
    <row r="229" spans="1:33" ht="15" customHeight="1" x14ac:dyDescent="0.45">
      <c r="A229" s="271" t="s">
        <v>1641</v>
      </c>
      <c r="B229" s="271" t="s">
        <v>9</v>
      </c>
      <c r="C229" s="273">
        <v>45377</v>
      </c>
      <c r="D229" s="921" t="s">
        <v>1848</v>
      </c>
      <c r="E229" s="271" t="s">
        <v>742</v>
      </c>
      <c r="F229" s="271" t="s">
        <v>1849</v>
      </c>
      <c r="G229" s="271" t="s">
        <v>1741</v>
      </c>
      <c r="H229" s="271" t="s">
        <v>1847</v>
      </c>
      <c r="I229" s="271">
        <v>107</v>
      </c>
      <c r="J229" s="271">
        <v>290</v>
      </c>
      <c r="K229" s="271"/>
      <c r="L229" s="272">
        <v>290</v>
      </c>
      <c r="M229" s="271">
        <f>SUM(W229:AH229)</f>
        <v>3</v>
      </c>
      <c r="N229" s="271">
        <f>M229*I229</f>
        <v>321</v>
      </c>
      <c r="O229" s="271">
        <f>M229*J229</f>
        <v>870</v>
      </c>
      <c r="P229" s="271"/>
      <c r="Q229" s="271">
        <f>P230*I229</f>
        <v>0</v>
      </c>
      <c r="R229" s="271"/>
      <c r="S229" s="271"/>
      <c r="T229" s="271">
        <f>S230*I229</f>
        <v>321</v>
      </c>
      <c r="U229" s="271"/>
      <c r="V229" s="271"/>
      <c r="W229" s="271"/>
      <c r="X229" s="271"/>
      <c r="Y229" s="271"/>
      <c r="Z229" s="271"/>
      <c r="AA229" s="271"/>
      <c r="AB229" s="271">
        <v>3</v>
      </c>
      <c r="AC229" s="271"/>
      <c r="AD229" s="271"/>
      <c r="AE229" s="271"/>
      <c r="AF229" s="271"/>
      <c r="AG229" s="271"/>
    </row>
    <row r="230" spans="1:33" ht="15" customHeight="1" x14ac:dyDescent="0.45">
      <c r="A230" s="32"/>
      <c r="B230" s="32"/>
      <c r="C230" s="32"/>
      <c r="D230" s="45"/>
      <c r="E230" s="32"/>
      <c r="F230" s="32"/>
      <c r="G230" s="32"/>
      <c r="H230" s="32"/>
      <c r="I230" s="32"/>
      <c r="J230" s="32"/>
      <c r="K230" s="32"/>
      <c r="L230" s="162"/>
      <c r="M230" s="32"/>
      <c r="N230" s="32"/>
      <c r="O230" s="32"/>
      <c r="P230" s="655">
        <f>SUM(W230:AH230)</f>
        <v>0</v>
      </c>
      <c r="Q230" s="32"/>
      <c r="R230" s="32">
        <f>P230*J229</f>
        <v>0</v>
      </c>
      <c r="S230" s="32">
        <f>M229-P230</f>
        <v>3</v>
      </c>
      <c r="T230" s="32"/>
      <c r="U230" s="32">
        <f>S230*J229</f>
        <v>870</v>
      </c>
      <c r="V230" s="32"/>
      <c r="W230" s="32"/>
      <c r="X230" s="32"/>
      <c r="Y230" s="32"/>
      <c r="Z230" s="32"/>
      <c r="AA230" s="32"/>
      <c r="AB230" s="937">
        <v>0</v>
      </c>
      <c r="AC230" s="32"/>
      <c r="AD230" s="32"/>
      <c r="AE230" s="32"/>
      <c r="AF230" s="32"/>
      <c r="AG230" s="32"/>
    </row>
    <row r="231" spans="1:33" ht="15" customHeight="1" x14ac:dyDescent="0.45">
      <c r="A231" s="32"/>
      <c r="B231" s="32"/>
      <c r="C231" s="32"/>
      <c r="D231" s="45"/>
      <c r="E231" s="32"/>
      <c r="F231" s="32"/>
      <c r="G231" s="32"/>
      <c r="H231" s="32"/>
      <c r="I231" s="32"/>
      <c r="J231" s="32"/>
      <c r="K231" s="32"/>
      <c r="L231" s="16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937"/>
      <c r="AC231" s="32"/>
      <c r="AD231" s="32"/>
      <c r="AE231" s="32"/>
      <c r="AF231" s="32"/>
      <c r="AG231" s="32"/>
    </row>
    <row r="232" spans="1:33" ht="15" customHeight="1" x14ac:dyDescent="0.45">
      <c r="A232" s="271" t="s">
        <v>1641</v>
      </c>
      <c r="B232" s="271" t="s">
        <v>9</v>
      </c>
      <c r="C232" s="273">
        <v>45377</v>
      </c>
      <c r="D232" s="921" t="s">
        <v>1850</v>
      </c>
      <c r="E232" s="271" t="s">
        <v>260</v>
      </c>
      <c r="F232" s="271" t="s">
        <v>1851</v>
      </c>
      <c r="G232" s="271" t="s">
        <v>1741</v>
      </c>
      <c r="H232" s="271" t="s">
        <v>1852</v>
      </c>
      <c r="I232" s="271">
        <v>112</v>
      </c>
      <c r="J232" s="271">
        <v>299</v>
      </c>
      <c r="K232" s="271"/>
      <c r="L232" s="272">
        <v>305</v>
      </c>
      <c r="M232" s="271">
        <f>SUM(W232:AH232)</f>
        <v>2</v>
      </c>
      <c r="N232" s="271">
        <f>M232*I232</f>
        <v>224</v>
      </c>
      <c r="O232" s="271">
        <f>M232*J232</f>
        <v>598</v>
      </c>
      <c r="P232" s="271"/>
      <c r="Q232" s="271">
        <f>P233*I232</f>
        <v>112</v>
      </c>
      <c r="R232" s="271"/>
      <c r="S232" s="271"/>
      <c r="T232" s="271">
        <f>S233*I232</f>
        <v>112</v>
      </c>
      <c r="U232" s="271"/>
      <c r="V232" s="271"/>
      <c r="W232" s="271"/>
      <c r="X232" s="271"/>
      <c r="Y232" s="271"/>
      <c r="Z232" s="271"/>
      <c r="AA232" s="271"/>
      <c r="AB232" s="271">
        <v>2</v>
      </c>
      <c r="AC232" s="271"/>
      <c r="AD232" s="271"/>
      <c r="AE232" s="271"/>
      <c r="AF232" s="271"/>
      <c r="AG232" s="271"/>
    </row>
    <row r="233" spans="1:33" ht="15" customHeight="1" x14ac:dyDescent="0.45">
      <c r="A233" s="32"/>
      <c r="B233" s="32"/>
      <c r="C233" s="32"/>
      <c r="D233" s="45"/>
      <c r="E233" s="32"/>
      <c r="F233" s="32"/>
      <c r="G233" s="32"/>
      <c r="H233" s="32"/>
      <c r="I233" s="32"/>
      <c r="J233" s="32"/>
      <c r="K233" s="32"/>
      <c r="L233" s="162"/>
      <c r="M233" s="32"/>
      <c r="N233" s="32"/>
      <c r="O233" s="32"/>
      <c r="P233" s="695">
        <f>SUM(W233:AH233)</f>
        <v>1</v>
      </c>
      <c r="Q233" s="32"/>
      <c r="R233" s="32">
        <f>P233*J232</f>
        <v>299</v>
      </c>
      <c r="S233" s="32">
        <f>M232-P233</f>
        <v>1</v>
      </c>
      <c r="T233" s="32"/>
      <c r="U233" s="32">
        <f>S233*J232</f>
        <v>299</v>
      </c>
      <c r="V233" s="32"/>
      <c r="W233" s="32"/>
      <c r="X233" s="32"/>
      <c r="Y233" s="32"/>
      <c r="Z233" s="32"/>
      <c r="AA233" s="32"/>
      <c r="AB233" s="653">
        <v>1</v>
      </c>
      <c r="AC233" s="32"/>
      <c r="AD233" s="32"/>
      <c r="AE233" s="32"/>
      <c r="AF233" s="32"/>
      <c r="AG233" s="32"/>
    </row>
    <row r="234" spans="1:33" ht="15" customHeight="1" x14ac:dyDescent="0.45">
      <c r="A234" s="32"/>
      <c r="B234" s="32"/>
      <c r="C234" s="32"/>
      <c r="D234" s="45"/>
      <c r="E234" s="32"/>
      <c r="F234" s="32"/>
      <c r="G234" s="32"/>
      <c r="H234" s="32"/>
      <c r="I234" s="32"/>
      <c r="J234" s="32"/>
      <c r="K234" s="32"/>
      <c r="L234" s="16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119" t="s">
        <v>1853</v>
      </c>
      <c r="AC234" s="32"/>
      <c r="AD234" s="32"/>
      <c r="AE234" s="32"/>
      <c r="AF234" s="32"/>
      <c r="AG234" s="32"/>
    </row>
    <row r="235" spans="1:33" ht="15" customHeight="1" x14ac:dyDescent="0.45">
      <c r="A235" s="271" t="s">
        <v>1641</v>
      </c>
      <c r="B235" s="271" t="s">
        <v>9</v>
      </c>
      <c r="C235" s="273">
        <v>45350</v>
      </c>
      <c r="D235" s="921" t="s">
        <v>1854</v>
      </c>
      <c r="E235" s="271" t="s">
        <v>260</v>
      </c>
      <c r="F235" s="271" t="s">
        <v>1846</v>
      </c>
      <c r="G235" s="271" t="s">
        <v>1741</v>
      </c>
      <c r="H235" s="271" t="s">
        <v>1852</v>
      </c>
      <c r="I235" s="271">
        <v>112</v>
      </c>
      <c r="J235" s="271">
        <v>299</v>
      </c>
      <c r="K235" s="271"/>
      <c r="L235" s="272">
        <v>305</v>
      </c>
      <c r="M235" s="271">
        <f>SUM(W235:AH235)</f>
        <v>3</v>
      </c>
      <c r="N235" s="271">
        <f>M235*I235</f>
        <v>336</v>
      </c>
      <c r="O235" s="271">
        <f>M235*J235</f>
        <v>897</v>
      </c>
      <c r="P235" s="271"/>
      <c r="Q235" s="271">
        <f>P236*I235</f>
        <v>224</v>
      </c>
      <c r="R235" s="271"/>
      <c r="S235" s="271"/>
      <c r="T235" s="271">
        <f>S236*I235</f>
        <v>112</v>
      </c>
      <c r="U235" s="271"/>
      <c r="V235" s="271"/>
      <c r="W235" s="271"/>
      <c r="X235" s="271"/>
      <c r="Y235" s="271"/>
      <c r="Z235" s="271"/>
      <c r="AA235" s="271"/>
      <c r="AB235" s="271">
        <v>3</v>
      </c>
      <c r="AC235" s="271"/>
      <c r="AD235" s="271"/>
      <c r="AE235" s="271"/>
      <c r="AF235" s="271"/>
      <c r="AG235" s="271"/>
    </row>
    <row r="236" spans="1:33" ht="15" customHeight="1" x14ac:dyDescent="0.45">
      <c r="A236" s="32"/>
      <c r="B236" s="32"/>
      <c r="C236" s="32"/>
      <c r="D236" s="45"/>
      <c r="E236" s="32"/>
      <c r="F236" s="32"/>
      <c r="G236" s="32"/>
      <c r="H236" s="32"/>
      <c r="I236" s="32"/>
      <c r="J236" s="32"/>
      <c r="K236" s="32"/>
      <c r="L236" s="162"/>
      <c r="M236" s="32"/>
      <c r="N236" s="32"/>
      <c r="O236" s="32"/>
      <c r="P236" s="655">
        <f>SUM(W236:AH236)</f>
        <v>2</v>
      </c>
      <c r="Q236" s="32"/>
      <c r="R236" s="32">
        <f>P236*J235</f>
        <v>598</v>
      </c>
      <c r="S236" s="32">
        <f>M235-P236</f>
        <v>1</v>
      </c>
      <c r="T236" s="32"/>
      <c r="U236" s="32">
        <f>S236*J235</f>
        <v>299</v>
      </c>
      <c r="V236" s="32"/>
      <c r="W236" s="32"/>
      <c r="X236" s="32"/>
      <c r="Y236" s="32"/>
      <c r="Z236" s="32"/>
      <c r="AA236" s="32"/>
      <c r="AB236" s="655">
        <v>2</v>
      </c>
      <c r="AC236" s="32"/>
      <c r="AD236" s="32"/>
      <c r="AE236" s="32"/>
      <c r="AF236" s="32"/>
      <c r="AG236" s="32"/>
    </row>
    <row r="237" spans="1:33" ht="14.25" customHeight="1" x14ac:dyDescent="0.45">
      <c r="AB237" s="890"/>
    </row>
    <row r="238" spans="1:33" ht="15" customHeight="1" x14ac:dyDescent="0.45">
      <c r="A238" s="271" t="s">
        <v>1641</v>
      </c>
      <c r="B238" s="271" t="s">
        <v>9</v>
      </c>
      <c r="C238" s="273">
        <v>45377</v>
      </c>
      <c r="D238" s="165" t="s">
        <v>1855</v>
      </c>
      <c r="E238" s="271" t="s">
        <v>260</v>
      </c>
      <c r="F238" s="271" t="s">
        <v>1856</v>
      </c>
      <c r="G238" s="271" t="s">
        <v>1741</v>
      </c>
      <c r="H238" s="271" t="s">
        <v>1852</v>
      </c>
      <c r="I238" s="271">
        <v>134</v>
      </c>
      <c r="J238" s="271">
        <v>360</v>
      </c>
      <c r="K238" s="271">
        <v>144</v>
      </c>
      <c r="L238" s="272">
        <v>360</v>
      </c>
      <c r="M238" s="271">
        <f>SUM(W238:AH238)</f>
        <v>1</v>
      </c>
      <c r="N238" s="271">
        <f>M238*I238</f>
        <v>134</v>
      </c>
      <c r="O238" s="271">
        <f>M238*J238</f>
        <v>360</v>
      </c>
      <c r="P238" s="271"/>
      <c r="Q238" s="271">
        <f>P239*I238</f>
        <v>0</v>
      </c>
      <c r="R238" s="271"/>
      <c r="S238" s="271"/>
      <c r="T238" s="271">
        <f>S239*I238</f>
        <v>134</v>
      </c>
      <c r="U238" s="271"/>
      <c r="V238" s="271"/>
      <c r="W238" s="271"/>
      <c r="X238" s="271"/>
      <c r="Y238" s="271"/>
      <c r="Z238" s="271"/>
      <c r="AA238" s="271"/>
      <c r="AB238" s="271">
        <v>1</v>
      </c>
    </row>
    <row r="239" spans="1:33" ht="15" customHeight="1" x14ac:dyDescent="0.45">
      <c r="A239" s="32"/>
      <c r="B239" s="32"/>
      <c r="C239" s="32"/>
      <c r="D239" s="89"/>
      <c r="E239" s="32"/>
      <c r="F239" s="32"/>
      <c r="G239" s="32"/>
      <c r="H239" s="32"/>
      <c r="I239" s="32"/>
      <c r="J239" s="32"/>
      <c r="K239" s="32"/>
      <c r="L239" s="162"/>
      <c r="M239" s="32"/>
      <c r="N239" s="32"/>
      <c r="O239" s="32"/>
      <c r="P239" s="263">
        <f>SUM(W239:AH239)</f>
        <v>0</v>
      </c>
      <c r="Q239" s="32"/>
      <c r="R239" s="32">
        <f>P239*J238</f>
        <v>0</v>
      </c>
      <c r="S239" s="32">
        <f>M238-P239</f>
        <v>1</v>
      </c>
      <c r="T239" s="32"/>
      <c r="U239" s="32">
        <f>S239*J238</f>
        <v>360</v>
      </c>
      <c r="V239" s="32"/>
      <c r="W239" s="32"/>
      <c r="X239" s="32"/>
      <c r="Y239" s="32"/>
      <c r="Z239" s="32"/>
      <c r="AA239" s="32"/>
      <c r="AB239" s="263">
        <v>0</v>
      </c>
    </row>
    <row r="240" spans="1:33" ht="15" customHeight="1" x14ac:dyDescent="0.45">
      <c r="A240" s="32"/>
      <c r="B240" s="32"/>
      <c r="C240" s="32"/>
      <c r="D240" s="45"/>
      <c r="E240" s="32"/>
      <c r="F240" s="32"/>
      <c r="G240" s="32"/>
      <c r="H240" s="32"/>
      <c r="I240" s="32"/>
      <c r="J240" s="32"/>
      <c r="K240" s="32"/>
      <c r="L240" s="16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</row>
    <row r="241" spans="1:34" ht="15" customHeight="1" x14ac:dyDescent="0.45">
      <c r="A241" s="271" t="s">
        <v>1641</v>
      </c>
      <c r="B241" s="271" t="s">
        <v>9</v>
      </c>
      <c r="C241" s="208"/>
      <c r="D241" s="201" t="s">
        <v>1857</v>
      </c>
      <c r="E241" s="271"/>
      <c r="F241" s="271" t="s">
        <v>1858</v>
      </c>
      <c r="G241" s="271"/>
      <c r="H241" s="271"/>
      <c r="I241" s="271"/>
      <c r="J241" s="271"/>
      <c r="K241" s="271"/>
      <c r="L241" s="272"/>
      <c r="M241" s="271">
        <f>SUM(W241:AH241)</f>
        <v>1</v>
      </c>
      <c r="N241" s="271">
        <f>M241*I241</f>
        <v>0</v>
      </c>
      <c r="O241" s="271">
        <f>M241*J241</f>
        <v>0</v>
      </c>
      <c r="P241" s="271"/>
      <c r="Q241" s="271">
        <f>P242*I241</f>
        <v>0</v>
      </c>
      <c r="R241" s="271"/>
      <c r="S241" s="271"/>
      <c r="T241" s="271">
        <f>S242*I241</f>
        <v>0</v>
      </c>
      <c r="U241" s="271"/>
      <c r="V241" s="271"/>
      <c r="W241" s="271"/>
      <c r="X241" s="271"/>
      <c r="Y241" s="271"/>
      <c r="Z241" s="271"/>
      <c r="AA241" s="271"/>
      <c r="AB241" s="271">
        <v>1</v>
      </c>
    </row>
    <row r="242" spans="1:34" ht="15" customHeight="1" x14ac:dyDescent="0.45">
      <c r="A242" s="32"/>
      <c r="B242" s="32"/>
      <c r="C242" s="32"/>
      <c r="D242" s="45"/>
      <c r="E242" s="32"/>
      <c r="F242" s="32"/>
      <c r="G242" s="32"/>
      <c r="H242" s="32"/>
      <c r="I242" s="32"/>
      <c r="J242" s="32"/>
      <c r="K242" s="32"/>
      <c r="L242" s="162"/>
      <c r="M242" s="32"/>
      <c r="N242" s="32"/>
      <c r="O242" s="32"/>
      <c r="P242" s="263">
        <f>SUM(W242:AH242)</f>
        <v>0</v>
      </c>
      <c r="Q242" s="32"/>
      <c r="R242" s="32">
        <f>P242*J241</f>
        <v>0</v>
      </c>
      <c r="S242" s="32">
        <f>M241-P242</f>
        <v>1</v>
      </c>
      <c r="T242" s="32"/>
      <c r="U242" s="32">
        <f>S242*J241</f>
        <v>0</v>
      </c>
      <c r="V242" s="32"/>
      <c r="W242" s="32"/>
      <c r="X242" s="32"/>
      <c r="Y242" s="32"/>
      <c r="Z242" s="32"/>
      <c r="AA242" s="32"/>
      <c r="AB242" s="32"/>
    </row>
    <row r="243" spans="1:34" ht="15" customHeight="1" x14ac:dyDescent="0.45">
      <c r="A243" s="32"/>
      <c r="B243" s="32"/>
      <c r="C243" s="32"/>
      <c r="D243" s="45"/>
      <c r="E243" s="32"/>
      <c r="F243" s="32"/>
      <c r="G243" s="32"/>
      <c r="H243" s="32"/>
      <c r="I243" s="32"/>
      <c r="J243" s="32"/>
      <c r="K243" s="32"/>
      <c r="L243" s="16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</row>
    <row r="244" spans="1:34" ht="15" customHeight="1" x14ac:dyDescent="0.45">
      <c r="A244" s="271" t="s">
        <v>1641</v>
      </c>
      <c r="B244" s="271" t="s">
        <v>9</v>
      </c>
      <c r="C244" s="273">
        <v>45377</v>
      </c>
      <c r="D244" s="165" t="s">
        <v>1859</v>
      </c>
      <c r="E244" s="271" t="s">
        <v>260</v>
      </c>
      <c r="F244" s="271" t="s">
        <v>1860</v>
      </c>
      <c r="G244" s="271" t="s">
        <v>1741</v>
      </c>
      <c r="H244" s="271" t="s">
        <v>1852</v>
      </c>
      <c r="I244" s="271">
        <v>134</v>
      </c>
      <c r="J244" s="271">
        <v>360</v>
      </c>
      <c r="K244" s="271"/>
      <c r="L244" s="272">
        <v>360</v>
      </c>
      <c r="M244" s="271">
        <f>SUM(W244:AH244)</f>
        <v>1</v>
      </c>
      <c r="N244" s="271">
        <f>M244*I244</f>
        <v>134</v>
      </c>
      <c r="O244" s="271">
        <f>M244*J244</f>
        <v>360</v>
      </c>
      <c r="P244" s="271"/>
      <c r="Q244" s="271">
        <f>P245*I244</f>
        <v>0</v>
      </c>
      <c r="R244" s="271"/>
      <c r="S244" s="271"/>
      <c r="T244" s="271">
        <f>S245*I244</f>
        <v>134</v>
      </c>
      <c r="U244" s="271"/>
      <c r="V244" s="271"/>
      <c r="W244" s="271"/>
      <c r="X244" s="271"/>
      <c r="Y244" s="271"/>
      <c r="Z244" s="271"/>
      <c r="AA244" s="271"/>
      <c r="AB244" s="271">
        <v>1</v>
      </c>
    </row>
    <row r="245" spans="1:34" ht="15" customHeight="1" x14ac:dyDescent="0.45">
      <c r="A245" s="32"/>
      <c r="B245" s="32"/>
      <c r="C245" s="32"/>
      <c r="D245" s="45"/>
      <c r="E245" s="32"/>
      <c r="F245" s="32"/>
      <c r="G245" s="32"/>
      <c r="H245" s="32"/>
      <c r="I245" s="32"/>
      <c r="J245" s="32"/>
      <c r="K245" s="32"/>
      <c r="L245" s="162"/>
      <c r="M245" s="32"/>
      <c r="N245" s="32"/>
      <c r="O245" s="32"/>
      <c r="P245" s="263">
        <f>SUM(W245:AH245)</f>
        <v>0</v>
      </c>
      <c r="Q245" s="32"/>
      <c r="R245" s="32">
        <f>P245*J244</f>
        <v>0</v>
      </c>
      <c r="S245" s="32">
        <f>M244-P245</f>
        <v>1</v>
      </c>
      <c r="T245" s="32"/>
      <c r="U245" s="32">
        <f>S245*J244</f>
        <v>360</v>
      </c>
      <c r="V245" s="32"/>
      <c r="W245" s="32"/>
      <c r="X245" s="32"/>
      <c r="Y245" s="32"/>
      <c r="Z245" s="32"/>
      <c r="AA245" s="32"/>
      <c r="AB245" s="263">
        <v>0</v>
      </c>
    </row>
    <row r="246" spans="1:34" ht="15" customHeight="1" x14ac:dyDescent="0.45">
      <c r="A246" s="32"/>
      <c r="B246" s="32"/>
      <c r="C246" s="32"/>
      <c r="D246" s="45"/>
      <c r="E246" s="32"/>
      <c r="F246" s="32"/>
      <c r="G246" s="32"/>
      <c r="H246" s="32"/>
      <c r="I246" s="32"/>
      <c r="J246" s="32"/>
      <c r="K246" s="32"/>
      <c r="L246" s="16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</row>
    <row r="247" spans="1:34" ht="15" customHeight="1" x14ac:dyDescent="0.45">
      <c r="A247" s="271" t="s">
        <v>1641</v>
      </c>
      <c r="B247" s="271" t="s">
        <v>9</v>
      </c>
      <c r="C247" s="273">
        <v>45377</v>
      </c>
      <c r="D247" s="921" t="s">
        <v>1861</v>
      </c>
      <c r="E247" s="271" t="s">
        <v>260</v>
      </c>
      <c r="F247" s="271" t="s">
        <v>1862</v>
      </c>
      <c r="G247" s="271" t="s">
        <v>1863</v>
      </c>
      <c r="H247" s="271" t="s">
        <v>1864</v>
      </c>
      <c r="I247" s="271">
        <v>118</v>
      </c>
      <c r="J247" s="271">
        <v>320</v>
      </c>
      <c r="K247" s="271">
        <v>160</v>
      </c>
      <c r="L247" s="272">
        <v>320</v>
      </c>
      <c r="M247" s="271">
        <f>SUM(W247:AH247)</f>
        <v>3</v>
      </c>
      <c r="N247" s="271">
        <f>M247*I247</f>
        <v>354</v>
      </c>
      <c r="O247" s="271">
        <f>M247*J247</f>
        <v>960</v>
      </c>
      <c r="P247" s="271"/>
      <c r="Q247" s="271">
        <f>P248*I247</f>
        <v>118</v>
      </c>
      <c r="R247" s="271"/>
      <c r="S247" s="271"/>
      <c r="T247" s="271">
        <f>S248*I247</f>
        <v>236</v>
      </c>
      <c r="U247" s="271"/>
      <c r="V247" s="271"/>
      <c r="W247" s="271"/>
      <c r="X247" s="271"/>
      <c r="Y247" s="271"/>
      <c r="Z247" s="271"/>
      <c r="AA247" s="271"/>
      <c r="AB247" s="271">
        <v>3</v>
      </c>
    </row>
    <row r="248" spans="1:34" ht="15" customHeight="1" x14ac:dyDescent="0.45">
      <c r="A248" s="32"/>
      <c r="B248" s="32"/>
      <c r="C248" s="32"/>
      <c r="D248" s="45"/>
      <c r="E248" s="32"/>
      <c r="F248" s="32"/>
      <c r="G248" s="32"/>
      <c r="H248" s="32"/>
      <c r="I248" s="32"/>
      <c r="J248" s="32"/>
      <c r="K248" s="32"/>
      <c r="L248" s="162"/>
      <c r="M248" s="32"/>
      <c r="N248" s="32"/>
      <c r="O248" s="32"/>
      <c r="P248" s="653">
        <f>SUM(W248:AH248)</f>
        <v>1</v>
      </c>
      <c r="Q248" s="32"/>
      <c r="R248" s="32">
        <f>P248*J247</f>
        <v>320</v>
      </c>
      <c r="S248" s="32">
        <f>M247-P248</f>
        <v>2</v>
      </c>
      <c r="T248" s="32"/>
      <c r="U248" s="32">
        <f>S248*J247</f>
        <v>640</v>
      </c>
      <c r="V248" s="32"/>
      <c r="W248" s="32"/>
      <c r="X248" s="32"/>
      <c r="Y248" s="32"/>
      <c r="Z248" s="32"/>
      <c r="AA248" s="32"/>
      <c r="AB248" s="653">
        <v>1</v>
      </c>
    </row>
    <row r="249" spans="1:34" ht="15" customHeight="1" x14ac:dyDescent="0.45">
      <c r="A249" s="32"/>
      <c r="B249" s="32"/>
      <c r="C249" s="32"/>
      <c r="D249" s="45"/>
      <c r="E249" s="32"/>
      <c r="F249" s="32"/>
      <c r="G249" s="32"/>
      <c r="H249" s="32"/>
      <c r="I249" s="32"/>
      <c r="J249" s="32"/>
      <c r="K249" s="32"/>
      <c r="L249" s="16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</row>
    <row r="250" spans="1:34" ht="15" customHeight="1" x14ac:dyDescent="0.45">
      <c r="A250" s="271" t="s">
        <v>1641</v>
      </c>
      <c r="B250" s="271" t="s">
        <v>9</v>
      </c>
      <c r="C250" s="273">
        <v>45350</v>
      </c>
      <c r="D250" s="165" t="s">
        <v>1865</v>
      </c>
      <c r="E250" s="271" t="s">
        <v>1866</v>
      </c>
      <c r="F250" s="271" t="s">
        <v>1867</v>
      </c>
      <c r="G250" s="271" t="s">
        <v>1868</v>
      </c>
      <c r="H250" s="271" t="s">
        <v>1869</v>
      </c>
      <c r="I250" s="271">
        <v>79</v>
      </c>
      <c r="J250" s="271">
        <v>219</v>
      </c>
      <c r="K250" s="271"/>
      <c r="L250" s="272">
        <v>245</v>
      </c>
      <c r="M250" s="271">
        <f>SUM(W250:AH250)</f>
        <v>2</v>
      </c>
      <c r="N250" s="271">
        <f>M250*I250</f>
        <v>158</v>
      </c>
      <c r="O250" s="271">
        <f>M250*J250</f>
        <v>438</v>
      </c>
      <c r="P250" s="271"/>
      <c r="Q250" s="271">
        <f>P251*I250</f>
        <v>0</v>
      </c>
      <c r="R250" s="271"/>
      <c r="S250" s="271"/>
      <c r="T250" s="271">
        <f>S251*I250</f>
        <v>158</v>
      </c>
      <c r="U250" s="271"/>
      <c r="V250" s="271"/>
      <c r="W250" s="271"/>
      <c r="X250" s="271"/>
      <c r="Y250" s="271"/>
      <c r="Z250" s="271"/>
      <c r="AA250" s="271"/>
      <c r="AB250" s="271">
        <v>2</v>
      </c>
    </row>
    <row r="251" spans="1:34" ht="15" customHeight="1" x14ac:dyDescent="0.45">
      <c r="A251" s="32"/>
      <c r="B251" s="32"/>
      <c r="C251" s="32"/>
      <c r="D251" s="45"/>
      <c r="E251" s="32"/>
      <c r="F251" s="32"/>
      <c r="G251" s="32"/>
      <c r="H251" s="32"/>
      <c r="I251" s="32"/>
      <c r="J251" s="32"/>
      <c r="K251" s="32"/>
      <c r="L251" s="162"/>
      <c r="M251" s="32"/>
      <c r="N251" s="32"/>
      <c r="O251" s="32"/>
      <c r="P251" s="263">
        <f>SUM(W251:AH251)</f>
        <v>0</v>
      </c>
      <c r="Q251" s="32"/>
      <c r="R251" s="32">
        <f>P251*J250</f>
        <v>0</v>
      </c>
      <c r="S251" s="32">
        <f>M250-P251</f>
        <v>2</v>
      </c>
      <c r="T251" s="32"/>
      <c r="U251" s="32">
        <f>S251*J250</f>
        <v>438</v>
      </c>
      <c r="V251" s="32"/>
      <c r="W251" s="32"/>
      <c r="X251" s="32"/>
      <c r="Y251" s="32"/>
      <c r="Z251" s="32"/>
      <c r="AA251" s="32"/>
      <c r="AB251" s="263">
        <v>0</v>
      </c>
    </row>
    <row r="252" spans="1:34" ht="14.25" customHeight="1" x14ac:dyDescent="0.4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</row>
    <row r="253" spans="1:34" ht="15" customHeight="1" x14ac:dyDescent="0.45">
      <c r="A253" s="271" t="s">
        <v>1641</v>
      </c>
      <c r="B253" s="271" t="s">
        <v>9</v>
      </c>
      <c r="C253" s="273">
        <v>45336</v>
      </c>
      <c r="D253" s="255" t="s">
        <v>1870</v>
      </c>
      <c r="E253" s="271" t="s">
        <v>1871</v>
      </c>
      <c r="F253" s="271" t="s">
        <v>1809</v>
      </c>
      <c r="G253" s="271" t="s">
        <v>1695</v>
      </c>
      <c r="H253" s="271" t="s">
        <v>1872</v>
      </c>
      <c r="I253" s="271">
        <v>94</v>
      </c>
      <c r="J253" s="271">
        <v>269</v>
      </c>
      <c r="K253" s="271">
        <v>161.4</v>
      </c>
      <c r="L253" s="272"/>
      <c r="M253" s="271">
        <f>SUM(W253:AH253)</f>
        <v>9</v>
      </c>
      <c r="N253" s="271">
        <f>M253*I253</f>
        <v>846</v>
      </c>
      <c r="O253" s="271">
        <f>M253*J253</f>
        <v>2421</v>
      </c>
      <c r="P253" s="271"/>
      <c r="Q253" s="271">
        <f>P254*I253</f>
        <v>0</v>
      </c>
      <c r="R253" s="271"/>
      <c r="S253" s="271"/>
      <c r="T253" s="271">
        <f>S254*I253</f>
        <v>846</v>
      </c>
      <c r="U253" s="271"/>
      <c r="V253" s="271"/>
      <c r="W253" s="271"/>
      <c r="X253" s="271"/>
      <c r="Y253" s="271"/>
      <c r="Z253" s="271"/>
      <c r="AA253" s="271"/>
      <c r="AB253" s="271"/>
      <c r="AC253" s="271"/>
      <c r="AD253" s="271">
        <v>2</v>
      </c>
      <c r="AE253" s="271">
        <v>2</v>
      </c>
      <c r="AF253" s="271">
        <v>2</v>
      </c>
      <c r="AG253" s="271">
        <v>2</v>
      </c>
      <c r="AH253" s="271">
        <v>1</v>
      </c>
    </row>
    <row r="254" spans="1:34" ht="15" customHeight="1" x14ac:dyDescent="0.45">
      <c r="A254" s="32"/>
      <c r="B254" s="32"/>
      <c r="C254" s="32"/>
      <c r="D254" s="89" t="s">
        <v>1788</v>
      </c>
      <c r="E254" s="32"/>
      <c r="F254" s="32"/>
      <c r="G254" s="32"/>
      <c r="H254" s="32"/>
      <c r="I254" s="32"/>
      <c r="J254" s="32"/>
      <c r="K254" s="32"/>
      <c r="L254" s="162"/>
      <c r="M254" s="32"/>
      <c r="N254" s="32"/>
      <c r="O254" s="32"/>
      <c r="P254" s="266">
        <f>SUM(W254:AH254)</f>
        <v>0</v>
      </c>
      <c r="Q254" s="32"/>
      <c r="R254" s="32">
        <f>P254*J253</f>
        <v>0</v>
      </c>
      <c r="S254" s="32">
        <f>M253-P254</f>
        <v>9</v>
      </c>
      <c r="T254" s="32"/>
      <c r="U254" s="32">
        <f>S254*J253</f>
        <v>2421</v>
      </c>
      <c r="V254" s="32"/>
      <c r="W254" s="32"/>
      <c r="X254" s="32"/>
      <c r="Y254" s="32"/>
      <c r="Z254" s="32"/>
      <c r="AA254" s="32"/>
      <c r="AB254" s="32"/>
      <c r="AC254" s="32"/>
      <c r="AD254" s="263">
        <v>0</v>
      </c>
      <c r="AE254" s="263">
        <v>0</v>
      </c>
      <c r="AF254" s="266">
        <v>0</v>
      </c>
      <c r="AG254" s="266">
        <v>0</v>
      </c>
      <c r="AH254" s="266">
        <v>0</v>
      </c>
    </row>
    <row r="255" spans="1:34" ht="15" customHeight="1" x14ac:dyDescent="0.45">
      <c r="A255" s="32"/>
      <c r="B255" s="32"/>
      <c r="C255" s="32"/>
      <c r="D255" s="45"/>
      <c r="E255" s="32"/>
      <c r="F255" s="32"/>
      <c r="G255" s="32"/>
      <c r="H255" s="32"/>
      <c r="I255" s="32"/>
      <c r="J255" s="32"/>
      <c r="K255" s="32"/>
      <c r="L255" s="16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937">
        <v>1</v>
      </c>
      <c r="AG255" s="32">
        <v>2</v>
      </c>
      <c r="AH255" s="32">
        <v>1</v>
      </c>
    </row>
    <row r="256" spans="1:34" ht="27" customHeight="1" x14ac:dyDescent="0.45">
      <c r="A256" s="271" t="s">
        <v>1641</v>
      </c>
      <c r="B256" s="271" t="s">
        <v>9</v>
      </c>
      <c r="C256" s="273">
        <v>45377</v>
      </c>
      <c r="D256" s="201" t="s">
        <v>1873</v>
      </c>
      <c r="E256" s="271" t="s">
        <v>214</v>
      </c>
      <c r="F256" s="271" t="s">
        <v>1809</v>
      </c>
      <c r="G256" s="271" t="s">
        <v>1695</v>
      </c>
      <c r="H256" s="281" t="s">
        <v>1874</v>
      </c>
      <c r="I256" s="271">
        <v>110</v>
      </c>
      <c r="J256" s="271">
        <v>299</v>
      </c>
      <c r="K256" s="271">
        <v>179.4</v>
      </c>
      <c r="L256" s="272">
        <v>298</v>
      </c>
      <c r="M256" s="271">
        <f>SUM(W256:AH256)</f>
        <v>9</v>
      </c>
      <c r="N256" s="271">
        <f>M256*I256</f>
        <v>990</v>
      </c>
      <c r="O256" s="271">
        <f>M256*J256</f>
        <v>2691</v>
      </c>
      <c r="P256" s="271"/>
      <c r="Q256" s="271">
        <f>P257*I256</f>
        <v>0</v>
      </c>
      <c r="R256" s="271"/>
      <c r="S256" s="271"/>
      <c r="T256" s="271">
        <f>S257*I256</f>
        <v>990</v>
      </c>
      <c r="U256" s="271"/>
      <c r="V256" s="271"/>
      <c r="W256" s="271"/>
      <c r="X256" s="271"/>
      <c r="Y256" s="271"/>
      <c r="Z256" s="271"/>
      <c r="AA256" s="271"/>
      <c r="AB256" s="271"/>
      <c r="AC256" s="271"/>
      <c r="AD256" s="271">
        <v>2</v>
      </c>
      <c r="AE256" s="271">
        <v>2</v>
      </c>
      <c r="AF256" s="271">
        <v>2</v>
      </c>
      <c r="AG256" s="271">
        <v>2</v>
      </c>
      <c r="AH256" s="271">
        <v>1</v>
      </c>
    </row>
    <row r="257" spans="1:34" ht="15" customHeight="1" x14ac:dyDescent="0.45">
      <c r="A257" s="32"/>
      <c r="B257" s="32"/>
      <c r="C257" s="32"/>
      <c r="D257" s="89"/>
      <c r="E257" s="32"/>
      <c r="F257" s="32"/>
      <c r="G257" s="32"/>
      <c r="H257" s="32"/>
      <c r="I257" s="32"/>
      <c r="J257" s="32"/>
      <c r="K257" s="32"/>
      <c r="L257" s="162"/>
      <c r="M257" s="32"/>
      <c r="N257" s="32"/>
      <c r="O257" s="32"/>
      <c r="P257" s="265">
        <f>SUM(W257:AH257)</f>
        <v>0</v>
      </c>
      <c r="Q257" s="32"/>
      <c r="R257" s="32">
        <f>P257*J256</f>
        <v>0</v>
      </c>
      <c r="S257" s="32">
        <f>M256-P257</f>
        <v>9</v>
      </c>
      <c r="T257" s="32"/>
      <c r="U257" s="32">
        <f>S257*J256</f>
        <v>2691</v>
      </c>
      <c r="V257" s="32"/>
      <c r="W257" s="32"/>
      <c r="X257" s="32"/>
      <c r="Y257" s="32"/>
      <c r="Z257" s="32"/>
      <c r="AA257" s="32"/>
      <c r="AB257" s="32"/>
      <c r="AC257" s="32"/>
      <c r="AD257" s="265">
        <v>0</v>
      </c>
      <c r="AE257" s="265">
        <v>0</v>
      </c>
      <c r="AF257" s="208" t="s">
        <v>1568</v>
      </c>
      <c r="AG257" s="265">
        <v>0</v>
      </c>
      <c r="AH257" s="265">
        <v>0</v>
      </c>
    </row>
    <row r="258" spans="1:34" ht="15" customHeight="1" x14ac:dyDescent="0.45">
      <c r="A258" s="32"/>
      <c r="B258" s="32"/>
      <c r="C258" s="32"/>
      <c r="D258" s="45"/>
      <c r="E258" s="32"/>
      <c r="F258" s="32"/>
      <c r="G258" s="32"/>
      <c r="H258" s="32"/>
      <c r="I258" s="32"/>
      <c r="J258" s="32"/>
      <c r="K258" s="32"/>
      <c r="L258" s="16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</row>
    <row r="259" spans="1:34" ht="15" customHeight="1" x14ac:dyDescent="0.45">
      <c r="A259" s="271" t="s">
        <v>1641</v>
      </c>
      <c r="B259" s="271" t="s">
        <v>9</v>
      </c>
      <c r="C259" s="273">
        <v>45406</v>
      </c>
      <c r="D259" s="255" t="s">
        <v>1875</v>
      </c>
      <c r="E259" s="271" t="s">
        <v>180</v>
      </c>
      <c r="F259" s="271" t="s">
        <v>1876</v>
      </c>
      <c r="G259" s="271" t="s">
        <v>1695</v>
      </c>
      <c r="H259" s="271" t="s">
        <v>1877</v>
      </c>
      <c r="I259" s="271">
        <v>92</v>
      </c>
      <c r="J259" s="271">
        <v>269</v>
      </c>
      <c r="K259" s="271">
        <v>161.4</v>
      </c>
      <c r="L259" s="272">
        <v>248</v>
      </c>
      <c r="M259" s="271">
        <f>SUM(W259:AH259)</f>
        <v>8</v>
      </c>
      <c r="N259" s="271">
        <f>M259*I259</f>
        <v>736</v>
      </c>
      <c r="O259" s="271">
        <f>M259*J259</f>
        <v>2152</v>
      </c>
      <c r="P259" s="271"/>
      <c r="Q259" s="271">
        <f>P260*I259</f>
        <v>0</v>
      </c>
      <c r="R259" s="271"/>
      <c r="S259" s="271"/>
      <c r="T259" s="271">
        <f>S260*I259</f>
        <v>736</v>
      </c>
      <c r="U259" s="271"/>
      <c r="V259" s="271"/>
      <c r="W259" s="271"/>
      <c r="X259" s="271"/>
      <c r="Y259" s="271"/>
      <c r="Z259" s="271"/>
      <c r="AA259" s="271"/>
      <c r="AB259" s="271"/>
      <c r="AC259" s="271">
        <v>1</v>
      </c>
      <c r="AD259" s="271">
        <v>0</v>
      </c>
      <c r="AE259" s="271">
        <v>3</v>
      </c>
      <c r="AF259" s="271">
        <v>3</v>
      </c>
      <c r="AG259" s="271">
        <v>1</v>
      </c>
      <c r="AH259" s="271"/>
    </row>
    <row r="260" spans="1:34" ht="15" customHeight="1" x14ac:dyDescent="0.45">
      <c r="A260" s="32"/>
      <c r="B260" s="32"/>
      <c r="C260" s="32"/>
      <c r="D260" s="89" t="s">
        <v>1787</v>
      </c>
      <c r="E260" s="32"/>
      <c r="F260" s="32"/>
      <c r="G260" s="32"/>
      <c r="H260" s="32"/>
      <c r="I260" s="32"/>
      <c r="J260" s="32"/>
      <c r="K260" s="32"/>
      <c r="L260" s="162"/>
      <c r="M260" s="32"/>
      <c r="N260" s="32"/>
      <c r="O260" s="32"/>
      <c r="P260" s="266">
        <f>SUM(W260:AH260)</f>
        <v>0</v>
      </c>
      <c r="Q260" s="32"/>
      <c r="R260" s="32">
        <f>P260*J259</f>
        <v>0</v>
      </c>
      <c r="S260" s="32">
        <f>M259-P260</f>
        <v>8</v>
      </c>
      <c r="T260" s="32"/>
      <c r="U260" s="32">
        <f>S260*J259</f>
        <v>2152</v>
      </c>
      <c r="V260" s="32"/>
      <c r="W260" s="32"/>
      <c r="X260" s="32"/>
      <c r="Y260" s="32"/>
      <c r="Z260" s="32"/>
      <c r="AA260" s="32"/>
      <c r="AB260" s="32"/>
      <c r="AC260" s="263">
        <v>0</v>
      </c>
      <c r="AD260" s="263">
        <v>0</v>
      </c>
      <c r="AE260" s="266">
        <v>0</v>
      </c>
      <c r="AF260" s="266">
        <v>0</v>
      </c>
      <c r="AG260" s="266">
        <v>0</v>
      </c>
      <c r="AH260" s="32"/>
    </row>
    <row r="261" spans="1:34" ht="15" customHeight="1" x14ac:dyDescent="0.45">
      <c r="A261" s="32"/>
      <c r="B261" s="32"/>
      <c r="C261" s="32"/>
      <c r="D261" s="89" t="s">
        <v>1788</v>
      </c>
      <c r="E261" s="32"/>
      <c r="F261" s="32"/>
      <c r="G261" s="32"/>
      <c r="H261" s="32"/>
      <c r="I261" s="32"/>
      <c r="J261" s="32"/>
      <c r="K261" s="32"/>
      <c r="L261" s="16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>
        <v>2</v>
      </c>
      <c r="AF261" s="32">
        <v>3</v>
      </c>
      <c r="AG261" s="32">
        <v>1</v>
      </c>
      <c r="AH261" s="32"/>
    </row>
    <row r="262" spans="1:34" ht="15" customHeight="1" x14ac:dyDescent="0.45">
      <c r="A262" s="271" t="s">
        <v>1641</v>
      </c>
      <c r="B262" s="271" t="s">
        <v>9</v>
      </c>
      <c r="C262" s="273">
        <v>45406</v>
      </c>
      <c r="D262" s="201" t="s">
        <v>1878</v>
      </c>
      <c r="E262" s="271" t="s">
        <v>180</v>
      </c>
      <c r="F262" s="271" t="s">
        <v>1879</v>
      </c>
      <c r="G262" s="271" t="s">
        <v>1695</v>
      </c>
      <c r="H262" s="271" t="s">
        <v>1877</v>
      </c>
      <c r="I262" s="271">
        <v>92</v>
      </c>
      <c r="J262" s="271">
        <v>269</v>
      </c>
      <c r="K262" s="271">
        <v>161.4</v>
      </c>
      <c r="L262" s="272">
        <v>248</v>
      </c>
      <c r="M262" s="271">
        <f>SUM(W262:AH262)</f>
        <v>11</v>
      </c>
      <c r="N262" s="271">
        <f>M262*I262</f>
        <v>1012</v>
      </c>
      <c r="O262" s="271">
        <f>M262*J262</f>
        <v>2959</v>
      </c>
      <c r="P262" s="271"/>
      <c r="Q262" s="271">
        <f>P263*I262</f>
        <v>0</v>
      </c>
      <c r="R262" s="271"/>
      <c r="S262" s="271"/>
      <c r="T262" s="271">
        <f>S263*I262</f>
        <v>1012</v>
      </c>
      <c r="U262" s="271"/>
      <c r="V262" s="271"/>
      <c r="W262" s="271"/>
      <c r="X262" s="271"/>
      <c r="Y262" s="271"/>
      <c r="Z262" s="271"/>
      <c r="AA262" s="271"/>
      <c r="AB262" s="271"/>
      <c r="AC262" s="271">
        <v>1</v>
      </c>
      <c r="AD262" s="271">
        <v>3</v>
      </c>
      <c r="AE262" s="271">
        <v>3</v>
      </c>
      <c r="AF262" s="271">
        <v>3</v>
      </c>
      <c r="AG262" s="271">
        <v>1</v>
      </c>
      <c r="AH262" s="271"/>
    </row>
    <row r="263" spans="1:34" ht="15" customHeight="1" x14ac:dyDescent="0.45">
      <c r="A263" s="32"/>
      <c r="B263" s="32"/>
      <c r="C263" s="32"/>
      <c r="D263" s="89" t="s">
        <v>1787</v>
      </c>
      <c r="E263" s="162"/>
      <c r="F263" s="32"/>
      <c r="G263" s="32"/>
      <c r="H263" s="32"/>
      <c r="I263" s="32"/>
      <c r="J263" s="32"/>
      <c r="K263" s="32"/>
      <c r="L263" s="162"/>
      <c r="M263" s="32"/>
      <c r="N263" s="32"/>
      <c r="O263" s="32"/>
      <c r="P263" s="265">
        <f>SUM(W263:AH263)</f>
        <v>0</v>
      </c>
      <c r="Q263" s="32"/>
      <c r="R263" s="32">
        <f>P263*J262</f>
        <v>0</v>
      </c>
      <c r="S263" s="32">
        <f>M262-P263</f>
        <v>11</v>
      </c>
      <c r="T263" s="32"/>
      <c r="U263" s="32">
        <f>S263*J262</f>
        <v>2959</v>
      </c>
      <c r="V263" s="32"/>
      <c r="W263" s="32"/>
      <c r="X263" s="32"/>
      <c r="Y263" s="32"/>
      <c r="Z263" s="32"/>
      <c r="AA263" s="32"/>
      <c r="AB263" s="32"/>
      <c r="AC263" s="265">
        <v>0</v>
      </c>
      <c r="AD263" s="265">
        <v>0</v>
      </c>
      <c r="AE263" s="265">
        <v>0</v>
      </c>
      <c r="AF263" s="265">
        <v>0</v>
      </c>
      <c r="AG263" s="265">
        <v>0</v>
      </c>
      <c r="AH263" s="32"/>
    </row>
    <row r="264" spans="1:34" ht="15" customHeight="1" x14ac:dyDescent="0.45">
      <c r="A264" s="32"/>
      <c r="B264" s="32"/>
      <c r="C264" s="32"/>
      <c r="D264" s="45"/>
      <c r="E264" s="32"/>
      <c r="F264" s="32"/>
      <c r="G264" s="32"/>
      <c r="H264" s="32"/>
      <c r="I264" s="32"/>
      <c r="J264" s="32"/>
      <c r="K264" s="32"/>
      <c r="L264" s="16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</row>
    <row r="265" spans="1:34" ht="15" customHeight="1" x14ac:dyDescent="0.45">
      <c r="A265" s="271" t="s">
        <v>1641</v>
      </c>
      <c r="B265" s="271" t="s">
        <v>9</v>
      </c>
      <c r="C265" s="273">
        <v>45406</v>
      </c>
      <c r="D265" s="165" t="s">
        <v>1880</v>
      </c>
      <c r="E265" s="271" t="s">
        <v>180</v>
      </c>
      <c r="F265" s="271" t="s">
        <v>1811</v>
      </c>
      <c r="G265" s="271" t="s">
        <v>1695</v>
      </c>
      <c r="H265" s="271" t="s">
        <v>1786</v>
      </c>
      <c r="I265" s="271">
        <v>102</v>
      </c>
      <c r="J265" s="271">
        <v>279</v>
      </c>
      <c r="K265" s="271">
        <v>167.4</v>
      </c>
      <c r="L265" s="272">
        <v>275</v>
      </c>
      <c r="M265" s="271">
        <f>SUM(W265:AH265)</f>
        <v>10</v>
      </c>
      <c r="N265" s="271">
        <f>M265*I265</f>
        <v>1020</v>
      </c>
      <c r="O265" s="271">
        <f>M265*J265</f>
        <v>2790</v>
      </c>
      <c r="P265" s="271"/>
      <c r="Q265" s="271">
        <f>P266*I265</f>
        <v>0</v>
      </c>
      <c r="R265" s="271"/>
      <c r="S265" s="271"/>
      <c r="T265" s="271">
        <f>S266*I265</f>
        <v>1020</v>
      </c>
      <c r="U265" s="271"/>
      <c r="V265" s="271"/>
      <c r="W265" s="271"/>
      <c r="X265" s="271"/>
      <c r="Y265" s="271"/>
      <c r="Z265" s="271"/>
      <c r="AA265" s="271"/>
      <c r="AB265" s="271"/>
      <c r="AC265" s="271">
        <v>2</v>
      </c>
      <c r="AD265" s="271">
        <v>3</v>
      </c>
      <c r="AE265" s="271">
        <v>3</v>
      </c>
      <c r="AF265" s="271">
        <v>2</v>
      </c>
      <c r="AG265" s="271"/>
      <c r="AH265" s="271"/>
    </row>
    <row r="266" spans="1:34" ht="15" customHeight="1" x14ac:dyDescent="0.45">
      <c r="A266" s="32"/>
      <c r="B266" s="32"/>
      <c r="C266" s="32"/>
      <c r="D266" s="89" t="s">
        <v>1787</v>
      </c>
      <c r="E266" s="32"/>
      <c r="F266" s="32"/>
      <c r="G266" s="32"/>
      <c r="H266" s="32"/>
      <c r="I266" s="32"/>
      <c r="J266" s="32"/>
      <c r="K266" s="32"/>
      <c r="L266" s="162"/>
      <c r="M266" s="32"/>
      <c r="N266" s="32"/>
      <c r="O266" s="32"/>
      <c r="P266" s="265">
        <f>SUM(W266:AH266)</f>
        <v>0</v>
      </c>
      <c r="Q266" s="32"/>
      <c r="R266" s="32">
        <f>P266*J265</f>
        <v>0</v>
      </c>
      <c r="S266" s="32">
        <f>M265-P266</f>
        <v>10</v>
      </c>
      <c r="T266" s="32"/>
      <c r="U266" s="32">
        <f>S266*J265</f>
        <v>2790</v>
      </c>
      <c r="V266" s="32"/>
      <c r="W266" s="32"/>
      <c r="X266" s="32"/>
      <c r="Y266" s="32"/>
      <c r="Z266" s="32"/>
      <c r="AA266" s="32"/>
      <c r="AB266" s="32"/>
      <c r="AC266" s="265">
        <v>0</v>
      </c>
      <c r="AD266" s="265">
        <v>0</v>
      </c>
      <c r="AE266" s="265">
        <v>0</v>
      </c>
      <c r="AF266" s="265">
        <v>0</v>
      </c>
      <c r="AG266" s="32"/>
      <c r="AH266" s="32"/>
    </row>
    <row r="267" spans="1:34" ht="15" customHeight="1" x14ac:dyDescent="0.45">
      <c r="A267" s="32"/>
      <c r="B267" s="32"/>
      <c r="C267" s="32"/>
      <c r="D267" s="89"/>
      <c r="E267" s="32"/>
      <c r="F267" s="32"/>
      <c r="G267" s="32"/>
      <c r="H267" s="32"/>
      <c r="I267" s="32"/>
      <c r="J267" s="32"/>
      <c r="K267" s="32"/>
      <c r="L267" s="16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937"/>
      <c r="AF267" s="32"/>
      <c r="AG267" s="32"/>
      <c r="AH267" s="32"/>
    </row>
    <row r="268" spans="1:34" ht="15" customHeight="1" x14ac:dyDescent="0.4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282">
        <f t="shared" ref="M268:P268" si="12">SUM(M148:M267)</f>
        <v>227</v>
      </c>
      <c r="N268" s="282">
        <f t="shared" si="12"/>
        <v>21574</v>
      </c>
      <c r="O268" s="282">
        <f t="shared" si="12"/>
        <v>60269</v>
      </c>
      <c r="P268" s="713">
        <f t="shared" si="12"/>
        <v>10</v>
      </c>
      <c r="Q268" s="713">
        <f t="shared" ref="Q268:R268" si="13">SUM(Q148:Q267)</f>
        <v>955</v>
      </c>
      <c r="R268" s="282">
        <f t="shared" si="13"/>
        <v>2587</v>
      </c>
      <c r="S268" s="9"/>
      <c r="T268" s="282">
        <f t="shared" ref="T268:U268" si="14">SUM(T148:T267)</f>
        <v>20619</v>
      </c>
      <c r="U268" s="282">
        <f t="shared" si="14"/>
        <v>57682</v>
      </c>
      <c r="V268" s="9"/>
      <c r="W268" s="9"/>
      <c r="X268" s="9"/>
      <c r="Y268" s="9"/>
      <c r="Z268" s="9"/>
      <c r="AA268" s="9"/>
    </row>
    <row r="269" spans="1:34" ht="15" customHeight="1" x14ac:dyDescent="0.4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 t="s">
        <v>323</v>
      </c>
      <c r="L269" s="9"/>
      <c r="M269" s="9"/>
      <c r="N269" s="9">
        <f t="shared" ref="N269:O269" si="15">Q268+T268</f>
        <v>21574</v>
      </c>
      <c r="O269" s="98">
        <f t="shared" si="15"/>
        <v>60269</v>
      </c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34" ht="15" customHeight="1" x14ac:dyDescent="0.4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8">
        <f>N268/M268</f>
        <v>95.039647577092509</v>
      </c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34" ht="15" customHeight="1" x14ac:dyDescent="0.4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38" t="s">
        <v>324</v>
      </c>
      <c r="L271" s="9"/>
      <c r="M271" s="9"/>
      <c r="N271" s="9"/>
      <c r="O271" s="9"/>
      <c r="P271" s="9"/>
      <c r="Q271" s="97">
        <f>Q268/N268</f>
        <v>4.4266246407712991E-2</v>
      </c>
      <c r="R271" s="9"/>
      <c r="S271" s="9"/>
      <c r="T271" s="97">
        <f>T268/N268</f>
        <v>0.95573375359228696</v>
      </c>
      <c r="U271" s="9"/>
      <c r="V271" s="9"/>
      <c r="W271" s="9"/>
      <c r="X271" s="9"/>
      <c r="Y271" s="9"/>
      <c r="Z271" s="9"/>
      <c r="AA271" s="9"/>
    </row>
    <row r="272" spans="1:34" ht="15" customHeight="1" x14ac:dyDescent="0.4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38" t="s">
        <v>325</v>
      </c>
      <c r="L272" s="9"/>
      <c r="M272" s="9"/>
      <c r="N272" s="9"/>
      <c r="O272" s="9"/>
      <c r="P272" s="9"/>
      <c r="Q272" s="9"/>
      <c r="R272" s="9"/>
      <c r="S272" s="9"/>
      <c r="T272" s="9"/>
      <c r="U272" s="98">
        <f>U268/T268</f>
        <v>2.797516853387652</v>
      </c>
      <c r="V272" s="9"/>
      <c r="W272" s="9"/>
      <c r="X272" s="9"/>
      <c r="Y272" s="9"/>
      <c r="Z272" s="9"/>
      <c r="AA272" s="9"/>
    </row>
    <row r="273" spans="1:34" ht="14.25" customHeight="1" x14ac:dyDescent="0.45"/>
    <row r="274" spans="1:34" ht="14.25" customHeight="1" x14ac:dyDescent="0.45"/>
    <row r="275" spans="1:34" ht="14.25" customHeight="1" x14ac:dyDescent="0.45">
      <c r="D275" s="31" t="s">
        <v>1881</v>
      </c>
      <c r="F275" s="283" t="s">
        <v>1882</v>
      </c>
      <c r="G275" s="283"/>
      <c r="H275" s="283"/>
    </row>
    <row r="276" spans="1:34" ht="14.25" customHeight="1" x14ac:dyDescent="0.45"/>
    <row r="277" spans="1:34" ht="14.25" customHeight="1" x14ac:dyDescent="0.45">
      <c r="A277" s="32" t="s">
        <v>117</v>
      </c>
      <c r="B277" s="32" t="s">
        <v>118</v>
      </c>
      <c r="C277" s="33" t="s">
        <v>1505</v>
      </c>
      <c r="D277" s="32" t="s">
        <v>120</v>
      </c>
      <c r="E277" s="32" t="s">
        <v>121</v>
      </c>
      <c r="F277" s="32" t="s">
        <v>122</v>
      </c>
      <c r="G277" s="32" t="s">
        <v>123</v>
      </c>
      <c r="H277" s="32" t="s">
        <v>124</v>
      </c>
      <c r="I277" s="32" t="s">
        <v>125</v>
      </c>
      <c r="J277" s="32" t="s">
        <v>126</v>
      </c>
      <c r="K277" s="32" t="s">
        <v>127</v>
      </c>
      <c r="L277" s="162" t="s">
        <v>706</v>
      </c>
      <c r="M277" s="34" t="s">
        <v>128</v>
      </c>
      <c r="N277" s="33" t="s">
        <v>129</v>
      </c>
      <c r="O277" s="33" t="s">
        <v>933</v>
      </c>
      <c r="P277" s="52" t="s">
        <v>131</v>
      </c>
      <c r="Q277" s="829" t="s">
        <v>132</v>
      </c>
      <c r="R277" s="828"/>
      <c r="S277" s="33" t="s">
        <v>133</v>
      </c>
      <c r="T277" s="830" t="s">
        <v>134</v>
      </c>
      <c r="U277" s="827"/>
      <c r="V277" s="828"/>
      <c r="W277" s="32" t="s">
        <v>593</v>
      </c>
      <c r="X277" s="32" t="s">
        <v>594</v>
      </c>
      <c r="Y277" s="32" t="s">
        <v>595</v>
      </c>
      <c r="Z277" s="32" t="s">
        <v>596</v>
      </c>
      <c r="AA277" s="32" t="s">
        <v>934</v>
      </c>
      <c r="AB277" s="32" t="s">
        <v>140</v>
      </c>
      <c r="AC277" s="32" t="s">
        <v>1378</v>
      </c>
      <c r="AD277" s="32" t="s">
        <v>1379</v>
      </c>
      <c r="AE277" s="32" t="s">
        <v>1380</v>
      </c>
      <c r="AF277" s="32" t="s">
        <v>1638</v>
      </c>
      <c r="AG277" s="32" t="s">
        <v>1639</v>
      </c>
      <c r="AH277" s="32" t="s">
        <v>1640</v>
      </c>
    </row>
    <row r="278" spans="1:34" ht="14.25" customHeight="1" x14ac:dyDescent="0.45">
      <c r="A278" s="262" t="s">
        <v>1641</v>
      </c>
      <c r="B278" s="262" t="s">
        <v>10</v>
      </c>
      <c r="C278" s="284">
        <v>45488</v>
      </c>
      <c r="D278" s="197" t="s">
        <v>1883</v>
      </c>
      <c r="E278" s="262" t="s">
        <v>205</v>
      </c>
      <c r="F278" s="262" t="s">
        <v>1884</v>
      </c>
      <c r="G278" s="262" t="s">
        <v>186</v>
      </c>
      <c r="H278" s="262"/>
      <c r="I278" s="262">
        <v>87</v>
      </c>
      <c r="J278" s="262">
        <v>239</v>
      </c>
      <c r="K278" s="262"/>
      <c r="L278" s="225"/>
      <c r="M278" s="262">
        <f>SUM(W278:AH278)</f>
        <v>6</v>
      </c>
      <c r="N278" s="262">
        <f>M278*I278</f>
        <v>522</v>
      </c>
      <c r="O278" s="262">
        <f>M278*J278</f>
        <v>1434</v>
      </c>
      <c r="P278" s="262"/>
      <c r="Q278" s="262">
        <f>P279*I278</f>
        <v>0</v>
      </c>
      <c r="R278" s="262"/>
      <c r="S278" s="262"/>
      <c r="T278" s="262">
        <f>S279*I278</f>
        <v>522</v>
      </c>
      <c r="U278" s="262"/>
      <c r="V278" s="285"/>
      <c r="W278" s="262"/>
      <c r="X278" s="262">
        <v>2</v>
      </c>
      <c r="Y278" s="262">
        <v>1</v>
      </c>
      <c r="Z278" s="262">
        <v>3</v>
      </c>
      <c r="AA278" s="262"/>
      <c r="AB278" s="262"/>
      <c r="AC278" s="262"/>
      <c r="AD278" s="262"/>
      <c r="AE278" s="262"/>
      <c r="AF278" s="262"/>
      <c r="AG278" s="262"/>
      <c r="AH278" s="262"/>
    </row>
    <row r="279" spans="1:34" ht="14.25" customHeight="1" x14ac:dyDescent="0.45">
      <c r="A279" s="32"/>
      <c r="B279" s="32"/>
      <c r="C279" s="274">
        <v>45618</v>
      </c>
      <c r="D279" s="89"/>
      <c r="E279" s="32"/>
      <c r="F279" s="32"/>
      <c r="G279" s="32"/>
      <c r="H279" s="32"/>
      <c r="I279" s="32"/>
      <c r="J279" s="32"/>
      <c r="K279" s="32"/>
      <c r="L279" s="162"/>
      <c r="M279" s="32"/>
      <c r="N279" s="32"/>
      <c r="O279" s="32"/>
      <c r="P279" s="265">
        <f>SUM(W279:AH279)</f>
        <v>0</v>
      </c>
      <c r="Q279" s="32"/>
      <c r="R279" s="32">
        <f>P279*J278</f>
        <v>0</v>
      </c>
      <c r="S279" s="32">
        <f>M278-P279</f>
        <v>6</v>
      </c>
      <c r="T279" s="32"/>
      <c r="U279" s="32">
        <f>S279*J278</f>
        <v>1434</v>
      </c>
      <c r="V279" s="286"/>
      <c r="W279" s="32"/>
      <c r="X279" s="265">
        <v>0</v>
      </c>
      <c r="Y279" s="265">
        <v>0</v>
      </c>
      <c r="Z279" s="265">
        <v>0</v>
      </c>
      <c r="AA279" s="32"/>
      <c r="AB279" s="32"/>
      <c r="AC279" s="32"/>
      <c r="AD279" s="32"/>
      <c r="AE279" s="32"/>
      <c r="AF279" s="32"/>
      <c r="AG279" s="32"/>
      <c r="AH279" s="32"/>
    </row>
    <row r="280" spans="1:34" ht="14.25" customHeight="1" x14ac:dyDescent="0.45">
      <c r="A280" s="32"/>
      <c r="B280" s="32"/>
      <c r="C280" s="32" t="s">
        <v>1885</v>
      </c>
      <c r="D280" s="89"/>
      <c r="E280" s="32"/>
      <c r="F280" s="32"/>
      <c r="G280" s="32"/>
      <c r="H280" s="32"/>
      <c r="I280" s="32"/>
      <c r="J280" s="32"/>
      <c r="K280" s="32"/>
      <c r="L280" s="162"/>
      <c r="M280" s="32"/>
      <c r="N280" s="32"/>
      <c r="O280" s="32"/>
      <c r="P280" s="32"/>
      <c r="Q280" s="32"/>
      <c r="R280" s="32"/>
      <c r="S280" s="32"/>
      <c r="T280" s="32"/>
      <c r="U280" s="32"/>
      <c r="V280" s="286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</row>
    <row r="281" spans="1:34" ht="14.25" customHeight="1" x14ac:dyDescent="0.45">
      <c r="A281" s="262" t="s">
        <v>1641</v>
      </c>
      <c r="B281" s="262" t="s">
        <v>10</v>
      </c>
      <c r="C281" s="284">
        <v>45540</v>
      </c>
      <c r="D281" s="197" t="s">
        <v>1886</v>
      </c>
      <c r="E281" s="262" t="s">
        <v>184</v>
      </c>
      <c r="F281" s="262" t="s">
        <v>1884</v>
      </c>
      <c r="G281" s="262" t="s">
        <v>186</v>
      </c>
      <c r="H281" s="262"/>
      <c r="I281" s="262">
        <v>76</v>
      </c>
      <c r="J281" s="262">
        <v>209</v>
      </c>
      <c r="K281" s="262"/>
      <c r="L281" s="225"/>
      <c r="M281" s="262">
        <f>SUM(W281:AH281)</f>
        <v>3</v>
      </c>
      <c r="N281" s="262">
        <f>M281*I281</f>
        <v>228</v>
      </c>
      <c r="O281" s="262">
        <f>M281*J281</f>
        <v>627</v>
      </c>
      <c r="P281" s="262"/>
      <c r="Q281" s="262">
        <f>P282*I281</f>
        <v>0</v>
      </c>
      <c r="R281" s="262"/>
      <c r="S281" s="262"/>
      <c r="T281" s="262">
        <f>S282*I281</f>
        <v>228</v>
      </c>
      <c r="U281" s="262"/>
      <c r="V281" s="285"/>
      <c r="W281" s="262"/>
      <c r="X281" s="262"/>
      <c r="Y281" s="262"/>
      <c r="Z281" s="262"/>
      <c r="AA281" s="262"/>
      <c r="AB281" s="262">
        <v>3</v>
      </c>
      <c r="AC281" s="262"/>
      <c r="AD281" s="262"/>
      <c r="AE281" s="262"/>
      <c r="AF281" s="262"/>
      <c r="AG281" s="262"/>
      <c r="AH281" s="262"/>
    </row>
    <row r="282" spans="1:34" ht="14.25" customHeight="1" x14ac:dyDescent="0.45">
      <c r="A282" s="32"/>
      <c r="B282" s="32"/>
      <c r="C282" s="274"/>
      <c r="D282" s="89"/>
      <c r="E282" s="32"/>
      <c r="F282" s="32"/>
      <c r="G282" s="32"/>
      <c r="H282" s="32"/>
      <c r="I282" s="32"/>
      <c r="J282" s="32"/>
      <c r="K282" s="32"/>
      <c r="L282" s="162"/>
      <c r="M282" s="32"/>
      <c r="N282" s="32"/>
      <c r="O282" s="32"/>
      <c r="P282" s="265">
        <f>SUM(W282:AH282)</f>
        <v>0</v>
      </c>
      <c r="Q282" s="32"/>
      <c r="R282" s="32">
        <f>P282*J281</f>
        <v>0</v>
      </c>
      <c r="S282" s="32">
        <f>M281-P282</f>
        <v>3</v>
      </c>
      <c r="T282" s="32"/>
      <c r="U282" s="32">
        <f>S282*J281</f>
        <v>627</v>
      </c>
      <c r="V282" s="286"/>
      <c r="W282" s="32"/>
      <c r="X282" s="32"/>
      <c r="Y282" s="32"/>
      <c r="Z282" s="32"/>
      <c r="AA282" s="32"/>
      <c r="AB282" s="265">
        <v>0</v>
      </c>
      <c r="AC282" s="32"/>
      <c r="AD282" s="32"/>
      <c r="AE282" s="32"/>
      <c r="AF282" s="32"/>
      <c r="AG282" s="32"/>
      <c r="AH282" s="32"/>
    </row>
    <row r="283" spans="1:34" ht="14.25" customHeight="1" x14ac:dyDescent="0.45">
      <c r="A283" s="32"/>
      <c r="B283" s="32"/>
      <c r="C283" s="32"/>
      <c r="D283" s="45"/>
      <c r="E283" s="32"/>
      <c r="F283" s="32"/>
      <c r="G283" s="32"/>
      <c r="H283" s="32"/>
      <c r="I283" s="32"/>
      <c r="J283" s="32"/>
      <c r="K283" s="32"/>
      <c r="L283" s="162"/>
      <c r="M283" s="32"/>
      <c r="N283" s="32"/>
      <c r="O283" s="32"/>
      <c r="P283" s="32"/>
      <c r="Q283" s="32"/>
      <c r="R283" s="32"/>
      <c r="S283" s="32"/>
      <c r="T283" s="32"/>
      <c r="U283" s="32"/>
      <c r="V283" s="286"/>
      <c r="W283" s="32"/>
      <c r="X283" s="32"/>
      <c r="Y283" s="32"/>
      <c r="Z283" s="32"/>
      <c r="AA283" s="32"/>
      <c r="AB283" s="32"/>
      <c r="AC283" s="45"/>
      <c r="AD283" s="32"/>
      <c r="AE283" s="32"/>
      <c r="AF283" s="32"/>
      <c r="AG283" s="32"/>
      <c r="AH283" s="32"/>
    </row>
    <row r="284" spans="1:34" ht="14.25" customHeight="1" x14ac:dyDescent="0.45">
      <c r="A284" s="262" t="s">
        <v>1641</v>
      </c>
      <c r="B284" s="262" t="s">
        <v>10</v>
      </c>
      <c r="C284" s="284">
        <v>45488</v>
      </c>
      <c r="D284" s="197" t="s">
        <v>1887</v>
      </c>
      <c r="E284" s="262" t="s">
        <v>1306</v>
      </c>
      <c r="F284" s="262" t="s">
        <v>1888</v>
      </c>
      <c r="G284" s="262" t="s">
        <v>186</v>
      </c>
      <c r="H284" s="262" t="s">
        <v>1889</v>
      </c>
      <c r="I284" s="262">
        <v>38</v>
      </c>
      <c r="J284" s="262">
        <v>99</v>
      </c>
      <c r="K284" s="262"/>
      <c r="L284" s="225"/>
      <c r="M284" s="262">
        <f>SUM(W284:AH284)</f>
        <v>3</v>
      </c>
      <c r="N284" s="262">
        <f>M284*I284</f>
        <v>114</v>
      </c>
      <c r="O284" s="262">
        <f>M284*J284</f>
        <v>297</v>
      </c>
      <c r="P284" s="262"/>
      <c r="Q284" s="262">
        <f>P285*I284</f>
        <v>0</v>
      </c>
      <c r="R284" s="262"/>
      <c r="S284" s="262"/>
      <c r="T284" s="262">
        <f>S285*I284</f>
        <v>114</v>
      </c>
      <c r="U284" s="262"/>
      <c r="V284" s="285"/>
      <c r="W284" s="262"/>
      <c r="X284" s="262"/>
      <c r="Y284" s="262"/>
      <c r="Z284" s="262"/>
      <c r="AA284" s="262"/>
      <c r="AB284" s="262">
        <v>3</v>
      </c>
      <c r="AC284" s="262"/>
      <c r="AD284" s="262"/>
      <c r="AE284" s="262"/>
      <c r="AF284" s="262"/>
      <c r="AG284" s="262"/>
      <c r="AH284" s="262"/>
    </row>
    <row r="285" spans="1:34" ht="14.25" customHeight="1" x14ac:dyDescent="0.45">
      <c r="A285" s="32"/>
      <c r="B285" s="32"/>
      <c r="C285" s="32"/>
      <c r="D285" s="89"/>
      <c r="E285" s="32"/>
      <c r="F285" s="32"/>
      <c r="G285" s="32"/>
      <c r="H285" s="32"/>
      <c r="I285" s="32"/>
      <c r="J285" s="32"/>
      <c r="K285" s="32"/>
      <c r="L285" s="162"/>
      <c r="M285" s="32"/>
      <c r="N285" s="32"/>
      <c r="O285" s="32"/>
      <c r="P285" s="263">
        <f>SUM(W285:AH285)</f>
        <v>0</v>
      </c>
      <c r="Q285" s="32"/>
      <c r="R285" s="32">
        <f>P285*J284</f>
        <v>0</v>
      </c>
      <c r="S285" s="32">
        <f>M284-P285</f>
        <v>3</v>
      </c>
      <c r="T285" s="32"/>
      <c r="U285" s="32">
        <f>S285*J284</f>
        <v>297</v>
      </c>
      <c r="V285" s="286"/>
      <c r="W285" s="32"/>
      <c r="X285" s="32"/>
      <c r="Y285" s="32"/>
      <c r="Z285" s="32"/>
      <c r="AA285" s="32"/>
      <c r="AB285" s="263">
        <v>0</v>
      </c>
      <c r="AC285" s="32"/>
      <c r="AD285" s="32"/>
      <c r="AE285" s="32"/>
      <c r="AF285" s="32"/>
      <c r="AG285" s="32"/>
      <c r="AH285" s="32"/>
    </row>
    <row r="286" spans="1:34" ht="14.25" customHeight="1" x14ac:dyDescent="0.45">
      <c r="A286" s="32"/>
      <c r="B286" s="32"/>
      <c r="C286" s="32"/>
      <c r="D286" s="45"/>
      <c r="E286" s="32"/>
      <c r="F286" s="32"/>
      <c r="G286" s="32"/>
      <c r="H286" s="32"/>
      <c r="I286" s="32"/>
      <c r="J286" s="32"/>
      <c r="K286" s="32"/>
      <c r="L286" s="162"/>
      <c r="M286" s="32"/>
      <c r="N286" s="32"/>
      <c r="O286" s="32"/>
      <c r="P286" s="32"/>
      <c r="Q286" s="32"/>
      <c r="R286" s="32"/>
      <c r="S286" s="32"/>
      <c r="T286" s="32"/>
      <c r="U286" s="32"/>
      <c r="V286" s="286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</row>
    <row r="287" spans="1:34" ht="14.25" customHeight="1" x14ac:dyDescent="0.45">
      <c r="A287" s="262" t="s">
        <v>1641</v>
      </c>
      <c r="B287" s="262" t="s">
        <v>10</v>
      </c>
      <c r="C287" s="284">
        <v>45540</v>
      </c>
      <c r="D287" s="165" t="s">
        <v>1890</v>
      </c>
      <c r="E287" s="262" t="s">
        <v>1300</v>
      </c>
      <c r="F287" s="262" t="s">
        <v>1891</v>
      </c>
      <c r="G287" s="262" t="s">
        <v>565</v>
      </c>
      <c r="H287" s="262" t="s">
        <v>473</v>
      </c>
      <c r="I287" s="262">
        <v>103</v>
      </c>
      <c r="J287" s="262">
        <v>279</v>
      </c>
      <c r="K287" s="262"/>
      <c r="L287" s="225"/>
      <c r="M287" s="262">
        <f>SUM(W287:AH287)</f>
        <v>4</v>
      </c>
      <c r="N287" s="262">
        <f>M287*I287</f>
        <v>412</v>
      </c>
      <c r="O287" s="262">
        <f>M287*J287</f>
        <v>1116</v>
      </c>
      <c r="P287" s="262"/>
      <c r="Q287" s="262">
        <f>P288*I287</f>
        <v>0</v>
      </c>
      <c r="R287" s="262"/>
      <c r="S287" s="262"/>
      <c r="T287" s="262">
        <f>S288*I287</f>
        <v>412</v>
      </c>
      <c r="U287" s="262"/>
      <c r="V287" s="285"/>
      <c r="W287" s="262">
        <v>1</v>
      </c>
      <c r="X287" s="262">
        <v>1</v>
      </c>
      <c r="Y287" s="262">
        <v>1</v>
      </c>
      <c r="Z287" s="262">
        <v>1</v>
      </c>
      <c r="AA287" s="262"/>
      <c r="AB287" s="262"/>
      <c r="AC287" s="262"/>
      <c r="AD287" s="262"/>
      <c r="AE287" s="262"/>
      <c r="AF287" s="262"/>
      <c r="AG287" s="262"/>
      <c r="AH287" s="262"/>
    </row>
    <row r="288" spans="1:34" ht="14.25" customHeight="1" x14ac:dyDescent="0.45">
      <c r="A288" s="32"/>
      <c r="B288" s="32"/>
      <c r="C288" s="32"/>
      <c r="D288" s="89"/>
      <c r="E288" s="32"/>
      <c r="F288" s="32"/>
      <c r="G288" s="32"/>
      <c r="H288" s="32"/>
      <c r="I288" s="32"/>
      <c r="J288" s="32"/>
      <c r="K288" s="32"/>
      <c r="L288" s="162"/>
      <c r="M288" s="32"/>
      <c r="N288" s="32"/>
      <c r="O288" s="32"/>
      <c r="P288" s="263">
        <f>SUM(W288:AH288)</f>
        <v>0</v>
      </c>
      <c r="Q288" s="32"/>
      <c r="R288" s="32">
        <f>P288*J287</f>
        <v>0</v>
      </c>
      <c r="S288" s="32">
        <f>M287-P288</f>
        <v>4</v>
      </c>
      <c r="T288" s="32"/>
      <c r="U288" s="32">
        <f>S288*J287</f>
        <v>1116</v>
      </c>
      <c r="V288" s="286"/>
      <c r="W288" s="263">
        <v>0</v>
      </c>
      <c r="X288" s="263">
        <v>0</v>
      </c>
      <c r="Y288" s="263">
        <v>0</v>
      </c>
      <c r="Z288" s="263">
        <v>0</v>
      </c>
      <c r="AA288" s="32"/>
      <c r="AB288" s="32"/>
      <c r="AC288" s="32"/>
      <c r="AD288" s="32"/>
      <c r="AE288" s="32"/>
      <c r="AF288" s="32"/>
      <c r="AG288" s="32"/>
      <c r="AH288" s="32"/>
    </row>
    <row r="289" spans="1:34" ht="14.25" customHeight="1" x14ac:dyDescent="0.45">
      <c r="A289" s="32"/>
      <c r="B289" s="32"/>
      <c r="C289" s="32"/>
      <c r="D289" s="45"/>
      <c r="E289" s="32"/>
      <c r="F289" s="32"/>
      <c r="G289" s="32"/>
      <c r="H289" s="32"/>
      <c r="I289" s="32"/>
      <c r="J289" s="32"/>
      <c r="K289" s="32"/>
      <c r="L289" s="162"/>
      <c r="M289" s="32"/>
      <c r="N289" s="32"/>
      <c r="O289" s="32"/>
      <c r="P289" s="32"/>
      <c r="Q289" s="32"/>
      <c r="R289" s="32"/>
      <c r="S289" s="32"/>
      <c r="T289" s="32"/>
      <c r="U289" s="32"/>
      <c r="V289" s="286"/>
      <c r="W289" s="32"/>
      <c r="X289" s="32"/>
      <c r="Y289" s="32"/>
      <c r="Z289" s="32"/>
      <c r="AA289" s="32"/>
      <c r="AB289" s="32"/>
      <c r="AC289" s="45"/>
      <c r="AD289" s="32"/>
      <c r="AE289" s="32"/>
      <c r="AF289" s="32"/>
      <c r="AG289" s="32"/>
      <c r="AH289" s="32"/>
    </row>
    <row r="290" spans="1:34" ht="14.25" customHeight="1" x14ac:dyDescent="0.45">
      <c r="A290" s="262" t="s">
        <v>1641</v>
      </c>
      <c r="B290" s="262" t="s">
        <v>10</v>
      </c>
      <c r="C290" s="284">
        <v>45539</v>
      </c>
      <c r="D290" s="165" t="s">
        <v>1892</v>
      </c>
      <c r="E290" s="262" t="s">
        <v>180</v>
      </c>
      <c r="F290" s="287" t="s">
        <v>1893</v>
      </c>
      <c r="G290" s="262" t="s">
        <v>366</v>
      </c>
      <c r="H290" s="262" t="s">
        <v>1058</v>
      </c>
      <c r="I290" s="262">
        <v>85</v>
      </c>
      <c r="J290" s="262">
        <v>239</v>
      </c>
      <c r="K290" s="262"/>
      <c r="L290" s="225"/>
      <c r="M290" s="262">
        <f>SUM(W290:AH290)</f>
        <v>8</v>
      </c>
      <c r="N290" s="262">
        <f>M290*I290</f>
        <v>680</v>
      </c>
      <c r="O290" s="262">
        <f>M290*J290</f>
        <v>1912</v>
      </c>
      <c r="P290" s="262"/>
      <c r="Q290" s="262">
        <f>P291*I290</f>
        <v>0</v>
      </c>
      <c r="R290" s="262"/>
      <c r="S290" s="262"/>
      <c r="T290" s="262">
        <f>S291*I290</f>
        <v>680</v>
      </c>
      <c r="U290" s="262"/>
      <c r="V290" s="285"/>
      <c r="W290" s="262"/>
      <c r="X290" s="262"/>
      <c r="Y290" s="262"/>
      <c r="Z290" s="262"/>
      <c r="AA290" s="262"/>
      <c r="AB290" s="262"/>
      <c r="AC290" s="262"/>
      <c r="AD290" s="262">
        <v>1</v>
      </c>
      <c r="AE290" s="262">
        <v>4</v>
      </c>
      <c r="AF290" s="262">
        <v>2</v>
      </c>
      <c r="AG290" s="262">
        <v>1</v>
      </c>
      <c r="AH290" s="262"/>
    </row>
    <row r="291" spans="1:34" ht="14.25" customHeight="1" x14ac:dyDescent="0.45">
      <c r="A291" s="32"/>
      <c r="B291" s="32"/>
      <c r="C291" s="274">
        <v>45618</v>
      </c>
      <c r="D291" s="89"/>
      <c r="E291" s="32"/>
      <c r="F291" s="32"/>
      <c r="G291" s="32"/>
      <c r="H291" s="32"/>
      <c r="I291" s="32"/>
      <c r="J291" s="32"/>
      <c r="K291" s="32"/>
      <c r="L291" s="162"/>
      <c r="M291" s="32"/>
      <c r="N291" s="32"/>
      <c r="O291" s="32"/>
      <c r="P291" s="265">
        <f>SUM(W291:AH291)</f>
        <v>0</v>
      </c>
      <c r="Q291" s="32"/>
      <c r="R291" s="32">
        <f>P291*J290</f>
        <v>0</v>
      </c>
      <c r="S291" s="32">
        <f>M290-P291</f>
        <v>8</v>
      </c>
      <c r="T291" s="32"/>
      <c r="U291" s="32">
        <f>S291*J290</f>
        <v>1912</v>
      </c>
      <c r="V291" s="286"/>
      <c r="W291" s="32"/>
      <c r="X291" s="32"/>
      <c r="Y291" s="32"/>
      <c r="Z291" s="32"/>
      <c r="AA291" s="32"/>
      <c r="AB291" s="32"/>
      <c r="AC291" s="32"/>
      <c r="AD291" s="265">
        <v>0</v>
      </c>
      <c r="AE291" s="265">
        <v>0</v>
      </c>
      <c r="AF291" s="265">
        <v>0</v>
      </c>
      <c r="AG291" s="265">
        <v>0</v>
      </c>
      <c r="AH291" s="32"/>
    </row>
    <row r="292" spans="1:34" ht="14.25" customHeight="1" x14ac:dyDescent="0.45">
      <c r="A292" s="32"/>
      <c r="B292" s="32"/>
      <c r="C292" s="32" t="s">
        <v>1885</v>
      </c>
      <c r="D292" s="45"/>
      <c r="E292" s="32"/>
      <c r="F292" s="32"/>
      <c r="G292" s="32"/>
      <c r="H292" s="32"/>
      <c r="I292" s="32"/>
      <c r="J292" s="32"/>
      <c r="K292" s="32"/>
      <c r="L292" s="162"/>
      <c r="M292" s="32"/>
      <c r="N292" s="32"/>
      <c r="O292" s="32"/>
      <c r="P292" s="32"/>
      <c r="Q292" s="32"/>
      <c r="R292" s="32"/>
      <c r="S292" s="32"/>
      <c r="T292" s="32"/>
      <c r="U292" s="32"/>
      <c r="V292" s="286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</row>
    <row r="293" spans="1:34" ht="14.25" customHeight="1" x14ac:dyDescent="0.45">
      <c r="A293" s="262" t="s">
        <v>1641</v>
      </c>
      <c r="B293" s="262" t="s">
        <v>10</v>
      </c>
      <c r="C293" s="284">
        <v>45488</v>
      </c>
      <c r="D293" s="197" t="s">
        <v>1894</v>
      </c>
      <c r="E293" s="288" t="s">
        <v>198</v>
      </c>
      <c r="F293" s="262" t="s">
        <v>1895</v>
      </c>
      <c r="G293" s="262" t="s">
        <v>1695</v>
      </c>
      <c r="H293" s="262" t="s">
        <v>1896</v>
      </c>
      <c r="I293" s="262">
        <v>110</v>
      </c>
      <c r="J293" s="262">
        <v>319</v>
      </c>
      <c r="K293" s="262">
        <v>159.5</v>
      </c>
      <c r="L293" s="225"/>
      <c r="M293" s="262">
        <f>SUM(W293:AH293)</f>
        <v>5</v>
      </c>
      <c r="N293" s="262">
        <f>M293*I293</f>
        <v>550</v>
      </c>
      <c r="O293" s="262">
        <f>M293*J293</f>
        <v>1595</v>
      </c>
      <c r="P293" s="262"/>
      <c r="Q293" s="262">
        <f>P294*I293</f>
        <v>0</v>
      </c>
      <c r="R293" s="262"/>
      <c r="S293" s="262"/>
      <c r="T293" s="262">
        <f>S294*I293</f>
        <v>550</v>
      </c>
      <c r="U293" s="262"/>
      <c r="V293" s="285"/>
      <c r="W293" s="262"/>
      <c r="X293" s="262"/>
      <c r="Y293" s="262"/>
      <c r="Z293" s="262"/>
      <c r="AA293" s="262"/>
      <c r="AB293" s="262"/>
      <c r="AC293" s="262"/>
      <c r="AD293" s="262">
        <v>1</v>
      </c>
      <c r="AE293" s="262">
        <v>2</v>
      </c>
      <c r="AF293" s="262">
        <v>2</v>
      </c>
      <c r="AG293" s="262"/>
      <c r="AH293" s="262"/>
    </row>
    <row r="294" spans="1:34" ht="14.25" customHeight="1" x14ac:dyDescent="0.45">
      <c r="A294" s="32"/>
      <c r="B294" s="32"/>
      <c r="C294" s="32"/>
      <c r="D294" s="89"/>
      <c r="E294" s="32"/>
      <c r="F294" s="32"/>
      <c r="G294" s="32"/>
      <c r="H294" s="32"/>
      <c r="I294" s="32"/>
      <c r="J294" s="32"/>
      <c r="K294" s="32"/>
      <c r="L294" s="162"/>
      <c r="M294" s="32"/>
      <c r="N294" s="32"/>
      <c r="O294" s="32"/>
      <c r="P294" s="265">
        <f>SUM(W294:AH294)</f>
        <v>0</v>
      </c>
      <c r="Q294" s="32"/>
      <c r="R294" s="32">
        <f>P294*J293</f>
        <v>0</v>
      </c>
      <c r="S294" s="32">
        <f>M293-P294</f>
        <v>5</v>
      </c>
      <c r="T294" s="32"/>
      <c r="U294" s="32">
        <f>S294*J293</f>
        <v>1595</v>
      </c>
      <c r="V294" s="286"/>
      <c r="W294" s="32"/>
      <c r="X294" s="32"/>
      <c r="Y294" s="32"/>
      <c r="Z294" s="32"/>
      <c r="AA294" s="32"/>
      <c r="AB294" s="32"/>
      <c r="AC294" s="32"/>
      <c r="AD294" s="265">
        <v>0</v>
      </c>
      <c r="AE294" s="265">
        <v>0</v>
      </c>
      <c r="AF294" s="265">
        <v>0</v>
      </c>
      <c r="AG294" s="32"/>
      <c r="AH294" s="32"/>
    </row>
    <row r="295" spans="1:34" ht="14.25" customHeight="1" x14ac:dyDescent="0.45">
      <c r="A295" s="32"/>
      <c r="B295" s="32"/>
      <c r="C295" s="32"/>
      <c r="D295" s="45"/>
      <c r="E295" s="32"/>
      <c r="F295" s="32"/>
      <c r="G295" s="32"/>
      <c r="H295" s="32"/>
      <c r="I295" s="32"/>
      <c r="J295" s="32"/>
      <c r="K295" s="32"/>
      <c r="L295" s="162"/>
      <c r="M295" s="32"/>
      <c r="N295" s="32"/>
      <c r="O295" s="32"/>
      <c r="P295" s="32"/>
      <c r="Q295" s="32"/>
      <c r="R295" s="32"/>
      <c r="S295" s="32"/>
      <c r="T295" s="32"/>
      <c r="U295" s="32"/>
      <c r="V295" s="286"/>
      <c r="W295" s="32"/>
      <c r="X295" s="32"/>
      <c r="Y295" s="32"/>
      <c r="Z295" s="32"/>
      <c r="AA295" s="32"/>
      <c r="AB295" s="32"/>
      <c r="AC295" s="32"/>
      <c r="AD295" s="32"/>
      <c r="AE295" s="32"/>
      <c r="AF295" s="288">
        <v>1</v>
      </c>
      <c r="AG295" s="32"/>
      <c r="AH295" s="32"/>
    </row>
    <row r="296" spans="1:34" ht="14.25" customHeight="1" x14ac:dyDescent="0.45">
      <c r="A296" s="262" t="s">
        <v>1641</v>
      </c>
      <c r="B296" s="262" t="s">
        <v>10</v>
      </c>
      <c r="C296" s="284">
        <v>45540</v>
      </c>
      <c r="D296" s="255" t="s">
        <v>1897</v>
      </c>
      <c r="E296" s="262" t="s">
        <v>152</v>
      </c>
      <c r="F296" s="262" t="s">
        <v>1898</v>
      </c>
      <c r="G296" s="262" t="s">
        <v>1695</v>
      </c>
      <c r="H296" s="287" t="s">
        <v>1899</v>
      </c>
      <c r="I296" s="262">
        <v>133</v>
      </c>
      <c r="J296" s="266">
        <v>359</v>
      </c>
      <c r="K296" s="262">
        <v>179.5</v>
      </c>
      <c r="L296" s="225"/>
      <c r="M296" s="262">
        <f>SUM(W296:AH296)</f>
        <v>4</v>
      </c>
      <c r="N296" s="262">
        <f>M296*I296</f>
        <v>532</v>
      </c>
      <c r="O296" s="262">
        <f>M296*J296</f>
        <v>1436</v>
      </c>
      <c r="P296" s="262"/>
      <c r="Q296" s="262">
        <f>P297*I296</f>
        <v>0</v>
      </c>
      <c r="R296" s="262"/>
      <c r="S296" s="262"/>
      <c r="T296" s="262">
        <f>S297*I296</f>
        <v>532</v>
      </c>
      <c r="U296" s="262"/>
      <c r="V296" s="285"/>
      <c r="W296" s="262"/>
      <c r="X296" s="262"/>
      <c r="Y296" s="262"/>
      <c r="Z296" s="262"/>
      <c r="AA296" s="262"/>
      <c r="AB296" s="262"/>
      <c r="AC296" s="262"/>
      <c r="AD296" s="262">
        <v>1</v>
      </c>
      <c r="AE296" s="262">
        <v>2</v>
      </c>
      <c r="AF296" s="262">
        <v>1</v>
      </c>
      <c r="AG296" s="262"/>
      <c r="AH296" s="262"/>
    </row>
    <row r="297" spans="1:34" ht="14.25" customHeight="1" x14ac:dyDescent="0.45">
      <c r="A297" s="32"/>
      <c r="B297" s="32"/>
      <c r="C297" s="32"/>
      <c r="D297" s="45"/>
      <c r="E297" s="32"/>
      <c r="F297" s="32"/>
      <c r="G297" s="32"/>
      <c r="H297" s="32"/>
      <c r="I297" s="32"/>
      <c r="J297" s="32"/>
      <c r="K297" s="32"/>
      <c r="L297" s="162"/>
      <c r="M297" s="32"/>
      <c r="N297" s="32"/>
      <c r="O297" s="32"/>
      <c r="P297" s="263">
        <f>SUM(W297:AH297)</f>
        <v>0</v>
      </c>
      <c r="Q297" s="32"/>
      <c r="R297" s="32">
        <f>P297*J296</f>
        <v>0</v>
      </c>
      <c r="S297" s="32">
        <f>M296-P297</f>
        <v>4</v>
      </c>
      <c r="T297" s="32"/>
      <c r="U297" s="32">
        <f>S297*J296</f>
        <v>1436</v>
      </c>
      <c r="V297" s="286"/>
      <c r="W297" s="32"/>
      <c r="X297" s="32"/>
      <c r="Y297" s="32"/>
      <c r="Z297" s="32"/>
      <c r="AA297" s="32"/>
      <c r="AB297" s="32"/>
      <c r="AC297" s="32"/>
      <c r="AD297" s="263">
        <v>0</v>
      </c>
      <c r="AE297" s="263">
        <v>0</v>
      </c>
      <c r="AF297" s="263">
        <v>0</v>
      </c>
      <c r="AG297" s="32"/>
      <c r="AH297" s="32"/>
    </row>
    <row r="298" spans="1:34" ht="14.25" customHeight="1" x14ac:dyDescent="0.45">
      <c r="A298" s="32"/>
      <c r="B298" s="32"/>
      <c r="C298" s="32"/>
      <c r="D298" s="45"/>
      <c r="E298" s="32"/>
      <c r="F298" s="32"/>
      <c r="G298" s="32"/>
      <c r="H298" s="32"/>
      <c r="I298" s="32"/>
      <c r="J298" s="32"/>
      <c r="K298" s="32"/>
      <c r="L298" s="162"/>
      <c r="M298" s="32"/>
      <c r="N298" s="32"/>
      <c r="O298" s="32"/>
      <c r="P298" s="32"/>
      <c r="Q298" s="32"/>
      <c r="R298" s="32"/>
      <c r="S298" s="32"/>
      <c r="T298" s="32"/>
      <c r="U298" s="32"/>
      <c r="V298" s="286"/>
      <c r="W298" s="32"/>
      <c r="X298" s="32"/>
      <c r="Y298" s="32"/>
      <c r="Z298" s="32"/>
      <c r="AA298" s="32"/>
      <c r="AB298" s="32"/>
      <c r="AC298" s="32"/>
      <c r="AD298" s="266">
        <v>1</v>
      </c>
      <c r="AE298" s="266">
        <v>2</v>
      </c>
      <c r="AF298" s="266">
        <v>1</v>
      </c>
      <c r="AG298" s="32"/>
      <c r="AH298" s="32"/>
    </row>
    <row r="299" spans="1:34" ht="14.25" customHeight="1" x14ac:dyDescent="0.45">
      <c r="A299" s="262" t="s">
        <v>1641</v>
      </c>
      <c r="B299" s="262" t="s">
        <v>10</v>
      </c>
      <c r="C299" s="284">
        <v>45488</v>
      </c>
      <c r="D299" s="165" t="s">
        <v>1900</v>
      </c>
      <c r="E299" s="262" t="s">
        <v>180</v>
      </c>
      <c r="F299" s="262" t="s">
        <v>1898</v>
      </c>
      <c r="G299" s="262" t="s">
        <v>1695</v>
      </c>
      <c r="H299" s="262" t="s">
        <v>1901</v>
      </c>
      <c r="I299" s="262">
        <v>92</v>
      </c>
      <c r="J299" s="266">
        <v>269</v>
      </c>
      <c r="K299" s="262">
        <v>161.4</v>
      </c>
      <c r="L299" s="225"/>
      <c r="M299" s="262">
        <f>SUM(W299:AH299)</f>
        <v>14</v>
      </c>
      <c r="N299" s="262">
        <f>M299*I299</f>
        <v>1288</v>
      </c>
      <c r="O299" s="262">
        <f>M299*J299</f>
        <v>3766</v>
      </c>
      <c r="P299" s="262"/>
      <c r="Q299" s="262">
        <f>P300*I299</f>
        <v>460</v>
      </c>
      <c r="R299" s="262"/>
      <c r="S299" s="262"/>
      <c r="T299" s="262">
        <f>S300*I299</f>
        <v>828</v>
      </c>
      <c r="U299" s="262"/>
      <c r="V299" s="285"/>
      <c r="W299" s="262"/>
      <c r="X299" s="262"/>
      <c r="Y299" s="262"/>
      <c r="Z299" s="262"/>
      <c r="AA299" s="262"/>
      <c r="AB299" s="262"/>
      <c r="AC299" s="262">
        <v>3</v>
      </c>
      <c r="AD299" s="262">
        <v>3</v>
      </c>
      <c r="AE299" s="262">
        <v>3</v>
      </c>
      <c r="AF299" s="262">
        <v>3</v>
      </c>
      <c r="AG299" s="262">
        <v>2</v>
      </c>
      <c r="AH299" s="262"/>
    </row>
    <row r="300" spans="1:34" ht="14.25" customHeight="1" x14ac:dyDescent="0.45">
      <c r="A300" s="32"/>
      <c r="B300" s="32"/>
      <c r="C300" s="32"/>
      <c r="D300" s="652"/>
      <c r="E300" s="162" t="s">
        <v>1902</v>
      </c>
      <c r="F300" s="32"/>
      <c r="G300" s="32"/>
      <c r="H300" s="32"/>
      <c r="I300" s="32"/>
      <c r="J300" s="32"/>
      <c r="K300" s="32"/>
      <c r="L300" s="162"/>
      <c r="M300" s="32"/>
      <c r="N300" s="32"/>
      <c r="O300" s="32"/>
      <c r="P300" s="655">
        <f>SUM(W300:AH300)</f>
        <v>5</v>
      </c>
      <c r="Q300" s="32"/>
      <c r="R300" s="32">
        <f>P300*J299</f>
        <v>1345</v>
      </c>
      <c r="S300" s="32">
        <f>M299-P300</f>
        <v>9</v>
      </c>
      <c r="T300" s="32"/>
      <c r="U300" s="32">
        <f>S300*J299</f>
        <v>2421</v>
      </c>
      <c r="V300" s="286"/>
      <c r="W300" s="32"/>
      <c r="X300" s="32"/>
      <c r="Y300" s="32"/>
      <c r="Z300" s="32"/>
      <c r="AA300" s="32"/>
      <c r="AB300" s="32"/>
      <c r="AC300" s="265">
        <v>0</v>
      </c>
      <c r="AD300" s="265">
        <v>0</v>
      </c>
      <c r="AE300" s="655">
        <v>1</v>
      </c>
      <c r="AF300" s="655">
        <v>2</v>
      </c>
      <c r="AG300" s="655">
        <v>2</v>
      </c>
      <c r="AH300" s="32"/>
    </row>
    <row r="301" spans="1:34" ht="14.25" customHeight="1" x14ac:dyDescent="0.45">
      <c r="A301" s="32"/>
      <c r="B301" s="32"/>
      <c r="C301" s="32"/>
      <c r="D301" s="45"/>
      <c r="E301" s="32"/>
      <c r="F301" s="32"/>
      <c r="G301" s="32"/>
      <c r="H301" s="32"/>
      <c r="I301" s="32"/>
      <c r="J301" s="32"/>
      <c r="K301" s="32"/>
      <c r="L301" s="162"/>
      <c r="M301" s="32"/>
      <c r="N301" s="32"/>
      <c r="O301" s="32"/>
      <c r="P301" s="32"/>
      <c r="Q301" s="32"/>
      <c r="R301" s="32"/>
      <c r="S301" s="32"/>
      <c r="T301" s="32"/>
      <c r="U301" s="32"/>
      <c r="V301" s="286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</row>
    <row r="302" spans="1:34" ht="14.25" customHeight="1" x14ac:dyDescent="0.45">
      <c r="A302" s="262" t="s">
        <v>1641</v>
      </c>
      <c r="B302" s="262" t="s">
        <v>10</v>
      </c>
      <c r="C302" s="284">
        <v>45488</v>
      </c>
      <c r="D302" s="197" t="s">
        <v>1903</v>
      </c>
      <c r="E302" s="262" t="s">
        <v>180</v>
      </c>
      <c r="F302" s="262" t="s">
        <v>1895</v>
      </c>
      <c r="G302" s="262" t="s">
        <v>1695</v>
      </c>
      <c r="H302" s="262" t="s">
        <v>1901</v>
      </c>
      <c r="I302" s="262">
        <v>92</v>
      </c>
      <c r="J302" s="266">
        <v>269</v>
      </c>
      <c r="K302" s="262">
        <v>161.4</v>
      </c>
      <c r="L302" s="225"/>
      <c r="M302" s="262">
        <f>SUM(W302:AH302)</f>
        <v>14</v>
      </c>
      <c r="N302" s="262">
        <f>M302*I302</f>
        <v>1288</v>
      </c>
      <c r="O302" s="262">
        <f>M302*J302</f>
        <v>3766</v>
      </c>
      <c r="P302" s="262"/>
      <c r="Q302" s="262">
        <f>P303*I302</f>
        <v>0</v>
      </c>
      <c r="R302" s="262"/>
      <c r="S302" s="262"/>
      <c r="T302" s="262">
        <f>S303*I302</f>
        <v>1288</v>
      </c>
      <c r="U302" s="262"/>
      <c r="V302" s="285"/>
      <c r="W302" s="262"/>
      <c r="X302" s="262"/>
      <c r="Y302" s="262"/>
      <c r="Z302" s="262"/>
      <c r="AA302" s="262"/>
      <c r="AB302" s="262"/>
      <c r="AC302" s="262">
        <v>3</v>
      </c>
      <c r="AD302" s="262">
        <v>3</v>
      </c>
      <c r="AE302" s="262">
        <v>3</v>
      </c>
      <c r="AF302" s="262">
        <v>3</v>
      </c>
      <c r="AG302" s="262">
        <v>2</v>
      </c>
      <c r="AH302" s="262"/>
    </row>
    <row r="303" spans="1:34" ht="14.25" customHeight="1" x14ac:dyDescent="0.45">
      <c r="A303" s="32"/>
      <c r="B303" s="32"/>
      <c r="C303" s="32"/>
      <c r="D303" s="529"/>
      <c r="E303" s="162" t="s">
        <v>1902</v>
      </c>
      <c r="F303" s="32"/>
      <c r="G303" s="32"/>
      <c r="H303" s="32"/>
      <c r="I303" s="32"/>
      <c r="J303" s="32"/>
      <c r="K303" s="32"/>
      <c r="L303" s="162"/>
      <c r="M303" s="32"/>
      <c r="N303" s="32"/>
      <c r="O303" s="32"/>
      <c r="P303" s="265">
        <f>SUM(W303:AH303)</f>
        <v>0</v>
      </c>
      <c r="Q303" s="32"/>
      <c r="R303" s="32">
        <f>P303*J302</f>
        <v>0</v>
      </c>
      <c r="S303" s="32">
        <f>M302-P303</f>
        <v>14</v>
      </c>
      <c r="T303" s="32"/>
      <c r="U303" s="32">
        <f>S303*J302</f>
        <v>3766</v>
      </c>
      <c r="V303" s="286"/>
      <c r="W303" s="32"/>
      <c r="X303" s="32"/>
      <c r="Y303" s="32"/>
      <c r="Z303" s="32"/>
      <c r="AA303" s="32"/>
      <c r="AB303" s="32"/>
      <c r="AC303" s="265">
        <v>0</v>
      </c>
      <c r="AD303" s="265">
        <v>0</v>
      </c>
      <c r="AE303" s="941">
        <v>0</v>
      </c>
      <c r="AF303" s="265">
        <v>0</v>
      </c>
      <c r="AG303" s="265">
        <v>0</v>
      </c>
      <c r="AH303" s="32"/>
    </row>
    <row r="304" spans="1:34" ht="14.25" customHeight="1" x14ac:dyDescent="0.45">
      <c r="A304" s="32"/>
      <c r="B304" s="32"/>
      <c r="C304" s="32"/>
      <c r="D304" s="45"/>
      <c r="E304" s="32"/>
      <c r="F304" s="32"/>
      <c r="G304" s="32"/>
      <c r="H304" s="32"/>
      <c r="I304" s="32"/>
      <c r="J304" s="32"/>
      <c r="K304" s="32"/>
      <c r="L304" s="162"/>
      <c r="M304" s="32"/>
      <c r="N304" s="32"/>
      <c r="O304" s="32"/>
      <c r="P304" s="32"/>
      <c r="Q304" s="32"/>
      <c r="R304" s="32"/>
      <c r="S304" s="32"/>
      <c r="T304" s="32"/>
      <c r="U304" s="32"/>
      <c r="V304" s="286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</row>
    <row r="305" spans="1:34" ht="14.25" customHeight="1" x14ac:dyDescent="0.45">
      <c r="A305" s="262" t="s">
        <v>1641</v>
      </c>
      <c r="B305" s="262" t="s">
        <v>10</v>
      </c>
      <c r="C305" s="284">
        <v>45488</v>
      </c>
      <c r="D305" s="165" t="s">
        <v>1904</v>
      </c>
      <c r="E305" s="262" t="s">
        <v>180</v>
      </c>
      <c r="F305" s="262" t="s">
        <v>1905</v>
      </c>
      <c r="G305" s="262" t="s">
        <v>1695</v>
      </c>
      <c r="H305" s="262" t="s">
        <v>1901</v>
      </c>
      <c r="I305" s="262">
        <v>92</v>
      </c>
      <c r="J305" s="266">
        <v>269</v>
      </c>
      <c r="K305" s="262">
        <v>161.4</v>
      </c>
      <c r="L305" s="225"/>
      <c r="M305" s="262">
        <f>SUM(W305:AH305)</f>
        <v>14</v>
      </c>
      <c r="N305" s="262">
        <f>M305*I305</f>
        <v>1288</v>
      </c>
      <c r="O305" s="262">
        <f>M305*J305</f>
        <v>3766</v>
      </c>
      <c r="P305" s="262"/>
      <c r="Q305" s="262">
        <f>P306*I305</f>
        <v>460</v>
      </c>
      <c r="R305" s="262"/>
      <c r="S305" s="262"/>
      <c r="T305" s="262">
        <f>S306*I305</f>
        <v>828</v>
      </c>
      <c r="U305" s="262"/>
      <c r="V305" s="285"/>
      <c r="W305" s="262"/>
      <c r="X305" s="262"/>
      <c r="Y305" s="262"/>
      <c r="Z305" s="262"/>
      <c r="AA305" s="262"/>
      <c r="AB305" s="262"/>
      <c r="AC305" s="262">
        <v>3</v>
      </c>
      <c r="AD305" s="262">
        <v>3</v>
      </c>
      <c r="AE305" s="262">
        <v>3</v>
      </c>
      <c r="AF305" s="262">
        <v>3</v>
      </c>
      <c r="AG305" s="262">
        <v>2</v>
      </c>
      <c r="AH305" s="262"/>
    </row>
    <row r="306" spans="1:34" ht="14.25" customHeight="1" x14ac:dyDescent="0.45">
      <c r="A306" s="32"/>
      <c r="B306" s="32"/>
      <c r="C306" s="32"/>
      <c r="D306" s="652"/>
      <c r="E306" s="162" t="s">
        <v>1902</v>
      </c>
      <c r="F306" s="32"/>
      <c r="G306" s="32"/>
      <c r="H306" s="32"/>
      <c r="I306" s="32"/>
      <c r="J306" s="32"/>
      <c r="K306" s="32"/>
      <c r="L306" s="162"/>
      <c r="M306" s="32"/>
      <c r="N306" s="32"/>
      <c r="O306" s="32"/>
      <c r="P306" s="655">
        <f>SUM(W306:AH306)</f>
        <v>5</v>
      </c>
      <c r="Q306" s="32"/>
      <c r="R306" s="32">
        <f>P306*J305</f>
        <v>1345</v>
      </c>
      <c r="S306" s="32">
        <f>M305-P306</f>
        <v>9</v>
      </c>
      <c r="T306" s="32"/>
      <c r="U306" s="32">
        <f>S306*J305</f>
        <v>2421</v>
      </c>
      <c r="V306" s="286"/>
      <c r="W306" s="32"/>
      <c r="X306" s="32"/>
      <c r="Y306" s="32"/>
      <c r="Z306" s="32"/>
      <c r="AA306" s="32"/>
      <c r="AB306" s="32"/>
      <c r="AC306" s="265">
        <v>0</v>
      </c>
      <c r="AD306" s="655">
        <v>2</v>
      </c>
      <c r="AE306" s="655">
        <v>1</v>
      </c>
      <c r="AF306" s="265">
        <v>2</v>
      </c>
      <c r="AG306" s="265">
        <v>0</v>
      </c>
      <c r="AH306" s="32"/>
    </row>
    <row r="307" spans="1:34" ht="14.25" customHeight="1" x14ac:dyDescent="0.45">
      <c r="A307" s="32"/>
      <c r="B307" s="32"/>
      <c r="C307" s="32"/>
      <c r="D307" s="45"/>
      <c r="E307" s="32"/>
      <c r="F307" s="32"/>
      <c r="G307" s="32"/>
      <c r="H307" s="32"/>
      <c r="I307" s="32"/>
      <c r="J307" s="32"/>
      <c r="K307" s="32"/>
      <c r="L307" s="162"/>
      <c r="M307" s="32"/>
      <c r="N307" s="32"/>
      <c r="O307" s="32"/>
      <c r="P307" s="32"/>
      <c r="Q307" s="32"/>
      <c r="R307" s="32"/>
      <c r="S307" s="32"/>
      <c r="T307" s="32"/>
      <c r="U307" s="32"/>
      <c r="V307" s="286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</row>
    <row r="308" spans="1:34" ht="14.25" customHeight="1" x14ac:dyDescent="0.45">
      <c r="A308" s="262" t="s">
        <v>1641</v>
      </c>
      <c r="B308" s="262" t="s">
        <v>10</v>
      </c>
      <c r="C308" s="262"/>
      <c r="D308" s="289" t="s">
        <v>1906</v>
      </c>
      <c r="E308" s="290" t="s">
        <v>198</v>
      </c>
      <c r="F308" s="290" t="s">
        <v>1907</v>
      </c>
      <c r="G308" s="225" t="s">
        <v>1908</v>
      </c>
      <c r="H308" s="262" t="s">
        <v>1909</v>
      </c>
      <c r="I308" s="262"/>
      <c r="J308" s="262"/>
      <c r="K308" s="262"/>
      <c r="L308" s="225"/>
      <c r="M308" s="262">
        <f>SUM(W308:AH308)</f>
        <v>0</v>
      </c>
      <c r="N308" s="262">
        <f>M308*I308</f>
        <v>0</v>
      </c>
      <c r="O308" s="262">
        <f>M308*J308</f>
        <v>0</v>
      </c>
      <c r="P308" s="262"/>
      <c r="Q308" s="262">
        <f>P309*I308</f>
        <v>0</v>
      </c>
      <c r="R308" s="262"/>
      <c r="S308" s="262"/>
      <c r="T308" s="262">
        <f>S309*I308</f>
        <v>0</v>
      </c>
      <c r="U308" s="262"/>
      <c r="V308" s="285"/>
      <c r="W308" s="262"/>
      <c r="X308" s="262"/>
      <c r="Y308" s="262"/>
      <c r="Z308" s="262"/>
      <c r="AA308" s="262"/>
      <c r="AB308" s="262"/>
      <c r="AC308" s="262"/>
      <c r="AD308" s="262"/>
      <c r="AE308" s="262"/>
      <c r="AF308" s="262"/>
      <c r="AG308" s="262"/>
      <c r="AH308" s="262"/>
    </row>
    <row r="309" spans="1:34" ht="14.25" customHeight="1" x14ac:dyDescent="0.45">
      <c r="A309" s="32"/>
      <c r="B309" s="32"/>
      <c r="C309" s="32"/>
      <c r="D309" s="45"/>
      <c r="E309" s="32"/>
      <c r="F309" s="32"/>
      <c r="G309" s="32"/>
      <c r="H309" s="32"/>
      <c r="I309" s="32"/>
      <c r="J309" s="32"/>
      <c r="K309" s="32"/>
      <c r="L309" s="162"/>
      <c r="M309" s="32"/>
      <c r="N309" s="32"/>
      <c r="O309" s="32"/>
      <c r="P309" s="263">
        <f>SUM(W309:AH309)</f>
        <v>0</v>
      </c>
      <c r="Q309" s="32"/>
      <c r="R309" s="32">
        <f>P309*J308</f>
        <v>0</v>
      </c>
      <c r="S309" s="32">
        <f>M308-P309</f>
        <v>0</v>
      </c>
      <c r="T309" s="32"/>
      <c r="U309" s="32">
        <f>S309*J308</f>
        <v>0</v>
      </c>
      <c r="V309" s="286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</row>
    <row r="310" spans="1:34" ht="14.25" customHeight="1" x14ac:dyDescent="0.45">
      <c r="A310" s="32"/>
      <c r="B310" s="32"/>
      <c r="C310" s="32"/>
      <c r="D310" s="45"/>
      <c r="E310" s="32"/>
      <c r="F310" s="32"/>
      <c r="G310" s="32"/>
      <c r="H310" s="32"/>
      <c r="I310" s="32"/>
      <c r="J310" s="32"/>
      <c r="K310" s="32"/>
      <c r="L310" s="162"/>
      <c r="M310" s="32"/>
      <c r="N310" s="32"/>
      <c r="O310" s="32"/>
      <c r="P310" s="32"/>
      <c r="Q310" s="32"/>
      <c r="R310" s="32"/>
      <c r="S310" s="32"/>
      <c r="T310" s="32"/>
      <c r="U310" s="32"/>
      <c r="V310" s="286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</row>
    <row r="311" spans="1:34" ht="14.25" customHeight="1" x14ac:dyDescent="0.45">
      <c r="A311" s="262" t="s">
        <v>1641</v>
      </c>
      <c r="B311" s="262" t="s">
        <v>10</v>
      </c>
      <c r="C311" s="284">
        <v>45539</v>
      </c>
      <c r="D311" s="255" t="s">
        <v>1910</v>
      </c>
      <c r="E311" s="262" t="s">
        <v>368</v>
      </c>
      <c r="F311" s="262" t="s">
        <v>1911</v>
      </c>
      <c r="G311" s="262" t="s">
        <v>1912</v>
      </c>
      <c r="H311" s="262" t="s">
        <v>1913</v>
      </c>
      <c r="I311" s="262">
        <v>153</v>
      </c>
      <c r="J311" s="266">
        <v>399</v>
      </c>
      <c r="K311" s="262"/>
      <c r="L311" s="225">
        <v>415</v>
      </c>
      <c r="M311" s="262">
        <f>SUM(W311:AH311)</f>
        <v>2</v>
      </c>
      <c r="N311" s="262">
        <f>M311*I311</f>
        <v>306</v>
      </c>
      <c r="O311" s="262">
        <f>M311*J311</f>
        <v>798</v>
      </c>
      <c r="P311" s="262"/>
      <c r="Q311" s="262">
        <f>P312*I311</f>
        <v>0</v>
      </c>
      <c r="R311" s="262"/>
      <c r="S311" s="262"/>
      <c r="T311" s="262">
        <f>S312*I311</f>
        <v>306</v>
      </c>
      <c r="U311" s="262"/>
      <c r="V311" s="285"/>
      <c r="W311" s="262"/>
      <c r="X311" s="262"/>
      <c r="Y311" s="262"/>
      <c r="Z311" s="262"/>
      <c r="AA311" s="262"/>
      <c r="AB311" s="262"/>
      <c r="AC311" s="262"/>
      <c r="AD311" s="262"/>
      <c r="AE311" s="262"/>
      <c r="AF311" s="262">
        <v>1</v>
      </c>
      <c r="AG311" s="262">
        <v>1</v>
      </c>
      <c r="AH311" s="262"/>
    </row>
    <row r="312" spans="1:34" ht="14.25" customHeight="1" x14ac:dyDescent="0.45">
      <c r="A312" s="32"/>
      <c r="B312" s="32"/>
      <c r="C312" s="32"/>
      <c r="D312" s="45"/>
      <c r="E312" s="32"/>
      <c r="F312" s="32"/>
      <c r="G312" s="32"/>
      <c r="H312" s="32"/>
      <c r="I312" s="32"/>
      <c r="J312" s="32"/>
      <c r="K312" s="32"/>
      <c r="L312" s="162"/>
      <c r="M312" s="32"/>
      <c r="N312" s="32"/>
      <c r="O312" s="32"/>
      <c r="P312" s="263">
        <f>SUM(W312:AH312)</f>
        <v>0</v>
      </c>
      <c r="Q312" s="32"/>
      <c r="R312" s="32">
        <f>P312*J311</f>
        <v>0</v>
      </c>
      <c r="S312" s="32">
        <f>M311-P312</f>
        <v>2</v>
      </c>
      <c r="T312" s="32"/>
      <c r="U312" s="32">
        <f>S312*J311</f>
        <v>798</v>
      </c>
      <c r="V312" s="286"/>
      <c r="W312" s="32"/>
      <c r="X312" s="32"/>
      <c r="Y312" s="32"/>
      <c r="Z312" s="32"/>
      <c r="AA312" s="32"/>
      <c r="AB312" s="32"/>
      <c r="AC312" s="32"/>
      <c r="AD312" s="32"/>
      <c r="AE312" s="32"/>
      <c r="AF312" s="263">
        <v>0</v>
      </c>
      <c r="AG312" s="263">
        <v>0</v>
      </c>
      <c r="AH312" s="32"/>
    </row>
    <row r="313" spans="1:34" ht="14.25" customHeight="1" x14ac:dyDescent="0.45">
      <c r="A313" s="32"/>
      <c r="B313" s="32"/>
      <c r="C313" s="32"/>
      <c r="D313" s="45"/>
      <c r="E313" s="32"/>
      <c r="F313" s="32"/>
      <c r="G313" s="32"/>
      <c r="H313" s="32"/>
      <c r="I313" s="32"/>
      <c r="J313" s="32"/>
      <c r="K313" s="32"/>
      <c r="L313" s="162"/>
      <c r="M313" s="32"/>
      <c r="N313" s="32"/>
      <c r="O313" s="32"/>
      <c r="P313" s="32"/>
      <c r="Q313" s="32"/>
      <c r="R313" s="32"/>
      <c r="S313" s="32"/>
      <c r="T313" s="32"/>
      <c r="U313" s="32"/>
      <c r="V313" s="286"/>
      <c r="W313" s="32"/>
      <c r="X313" s="32"/>
      <c r="Y313" s="32"/>
      <c r="Z313" s="32"/>
      <c r="AA313" s="32"/>
      <c r="AB313" s="32"/>
      <c r="AC313" s="32"/>
      <c r="AD313" s="32"/>
      <c r="AE313" s="32"/>
      <c r="AF313" s="266">
        <v>1</v>
      </c>
      <c r="AG313" s="266">
        <v>1</v>
      </c>
      <c r="AH313" s="32"/>
    </row>
    <row r="314" spans="1:34" ht="14.25" customHeight="1" x14ac:dyDescent="0.45">
      <c r="A314" s="262" t="s">
        <v>1641</v>
      </c>
      <c r="B314" s="262" t="s">
        <v>10</v>
      </c>
      <c r="C314" s="284">
        <v>45488</v>
      </c>
      <c r="D314" s="255" t="s">
        <v>1914</v>
      </c>
      <c r="E314" s="262" t="s">
        <v>214</v>
      </c>
      <c r="F314" s="262" t="s">
        <v>1911</v>
      </c>
      <c r="G314" s="262" t="s">
        <v>1912</v>
      </c>
      <c r="H314" s="262" t="s">
        <v>1799</v>
      </c>
      <c r="I314" s="262">
        <v>150</v>
      </c>
      <c r="J314" s="266">
        <v>399</v>
      </c>
      <c r="K314" s="262"/>
      <c r="L314" s="225">
        <v>405</v>
      </c>
      <c r="M314" s="262">
        <f>SUM(W314:AH314)</f>
        <v>2</v>
      </c>
      <c r="N314" s="262">
        <f>M314*I314</f>
        <v>300</v>
      </c>
      <c r="O314" s="262">
        <f>M314*J314</f>
        <v>798</v>
      </c>
      <c r="P314" s="262"/>
      <c r="Q314" s="262">
        <f>P315*I314</f>
        <v>0</v>
      </c>
      <c r="R314" s="262"/>
      <c r="S314" s="262"/>
      <c r="T314" s="262">
        <f>S315*I314</f>
        <v>300</v>
      </c>
      <c r="U314" s="262"/>
      <c r="V314" s="285"/>
      <c r="W314" s="262"/>
      <c r="X314" s="262"/>
      <c r="Y314" s="262"/>
      <c r="Z314" s="262"/>
      <c r="AA314" s="262"/>
      <c r="AB314" s="262"/>
      <c r="AC314" s="262"/>
      <c r="AD314" s="262"/>
      <c r="AE314" s="262">
        <v>1</v>
      </c>
      <c r="AF314" s="262">
        <v>1</v>
      </c>
      <c r="AG314" s="262"/>
      <c r="AH314" s="262"/>
    </row>
    <row r="315" spans="1:34" ht="14.25" customHeight="1" x14ac:dyDescent="0.45">
      <c r="A315" s="32"/>
      <c r="B315" s="32"/>
      <c r="C315" s="32"/>
      <c r="D315" s="45"/>
      <c r="E315" s="32"/>
      <c r="F315" s="32"/>
      <c r="G315" s="32"/>
      <c r="H315" s="32"/>
      <c r="I315" s="32"/>
      <c r="J315" s="32"/>
      <c r="K315" s="32"/>
      <c r="L315" s="162"/>
      <c r="M315" s="32"/>
      <c r="N315" s="32"/>
      <c r="O315" s="32"/>
      <c r="P315" s="263">
        <f>SUM(W315:AH315)</f>
        <v>0</v>
      </c>
      <c r="Q315" s="32"/>
      <c r="R315" s="32">
        <f>P315*J314</f>
        <v>0</v>
      </c>
      <c r="S315" s="32">
        <f>M314-P315</f>
        <v>2</v>
      </c>
      <c r="T315" s="32"/>
      <c r="U315" s="32">
        <f>S315*J314</f>
        <v>798</v>
      </c>
      <c r="V315" s="286"/>
      <c r="W315" s="32"/>
      <c r="X315" s="32"/>
      <c r="Y315" s="32"/>
      <c r="Z315" s="32"/>
      <c r="AA315" s="32"/>
      <c r="AB315" s="32"/>
      <c r="AC315" s="32"/>
      <c r="AD315" s="32"/>
      <c r="AE315" s="263">
        <v>0</v>
      </c>
      <c r="AF315" s="263">
        <v>0</v>
      </c>
      <c r="AG315" s="32"/>
      <c r="AH315" s="32"/>
    </row>
    <row r="316" spans="1:34" ht="14.25" customHeight="1" x14ac:dyDescent="0.45">
      <c r="A316" s="32"/>
      <c r="B316" s="32"/>
      <c r="C316" s="32"/>
      <c r="D316" s="45"/>
      <c r="E316" s="32"/>
      <c r="F316" s="32"/>
      <c r="G316" s="32"/>
      <c r="H316" s="32"/>
      <c r="I316" s="32"/>
      <c r="J316" s="32"/>
      <c r="K316" s="32"/>
      <c r="L316" s="162"/>
      <c r="M316" s="32"/>
      <c r="N316" s="32"/>
      <c r="O316" s="32"/>
      <c r="P316" s="32"/>
      <c r="Q316" s="32"/>
      <c r="R316" s="32"/>
      <c r="S316" s="32"/>
      <c r="T316" s="32"/>
      <c r="U316" s="32"/>
      <c r="V316" s="286"/>
      <c r="W316" s="32"/>
      <c r="X316" s="32"/>
      <c r="Y316" s="32"/>
      <c r="Z316" s="32"/>
      <c r="AA316" s="32"/>
      <c r="AB316" s="32"/>
      <c r="AC316" s="32"/>
      <c r="AD316" s="32"/>
      <c r="AE316" s="266">
        <v>1</v>
      </c>
      <c r="AF316" s="266">
        <v>1</v>
      </c>
      <c r="AG316" s="32"/>
      <c r="AH316" s="32"/>
    </row>
    <row r="317" spans="1:34" ht="14.25" customHeight="1" x14ac:dyDescent="0.45">
      <c r="A317" s="262" t="s">
        <v>1641</v>
      </c>
      <c r="B317" s="262" t="s">
        <v>10</v>
      </c>
      <c r="C317" s="291">
        <v>45618</v>
      </c>
      <c r="D317" s="165" t="s">
        <v>1915</v>
      </c>
      <c r="E317" s="288" t="s">
        <v>508</v>
      </c>
      <c r="F317" s="262" t="s">
        <v>716</v>
      </c>
      <c r="G317" s="262" t="s">
        <v>366</v>
      </c>
      <c r="H317" s="262" t="s">
        <v>1916</v>
      </c>
      <c r="I317" s="262">
        <v>230</v>
      </c>
      <c r="J317" s="262">
        <v>620</v>
      </c>
      <c r="K317" s="262"/>
      <c r="L317" s="225">
        <v>620</v>
      </c>
      <c r="M317" s="262">
        <f>SUM(W317:AH317)</f>
        <v>2</v>
      </c>
      <c r="N317" s="262">
        <f>M317*I317</f>
        <v>460</v>
      </c>
      <c r="O317" s="262">
        <f>M317*J317</f>
        <v>1240</v>
      </c>
      <c r="P317" s="262"/>
      <c r="Q317" s="262">
        <f>P318*I317</f>
        <v>0</v>
      </c>
      <c r="R317" s="262"/>
      <c r="S317" s="262"/>
      <c r="T317" s="262">
        <f>S318*I317</f>
        <v>460</v>
      </c>
      <c r="U317" s="262"/>
      <c r="V317" s="285"/>
      <c r="W317" s="262"/>
      <c r="X317" s="262"/>
      <c r="Y317" s="262"/>
      <c r="Z317" s="262"/>
      <c r="AA317" s="262"/>
      <c r="AB317" s="262"/>
      <c r="AC317" s="262"/>
      <c r="AD317" s="262">
        <v>1</v>
      </c>
      <c r="AE317" s="262">
        <v>1</v>
      </c>
      <c r="AF317" s="262"/>
      <c r="AG317" s="262"/>
      <c r="AH317" s="262"/>
    </row>
    <row r="318" spans="1:34" ht="14.25" customHeight="1" x14ac:dyDescent="0.45">
      <c r="A318" s="32"/>
      <c r="B318" s="32"/>
      <c r="C318" s="32" t="s">
        <v>1885</v>
      </c>
      <c r="D318" s="45"/>
      <c r="E318" s="32"/>
      <c r="F318" s="32"/>
      <c r="G318" s="32"/>
      <c r="H318" s="32"/>
      <c r="I318" s="32"/>
      <c r="J318" s="32"/>
      <c r="K318" s="32"/>
      <c r="L318" s="162"/>
      <c r="M318" s="32"/>
      <c r="N318" s="32"/>
      <c r="O318" s="32"/>
      <c r="P318" s="265">
        <f>SUM(W318:AH318)</f>
        <v>0</v>
      </c>
      <c r="Q318" s="32"/>
      <c r="R318" s="32">
        <f>P318*J317</f>
        <v>0</v>
      </c>
      <c r="S318" s="32">
        <f>M317-P318</f>
        <v>2</v>
      </c>
      <c r="T318" s="32"/>
      <c r="U318" s="32">
        <f>S318*J317</f>
        <v>1240</v>
      </c>
      <c r="V318" s="286"/>
      <c r="W318" s="32"/>
      <c r="X318" s="32"/>
      <c r="Y318" s="32"/>
      <c r="Z318" s="32"/>
      <c r="AA318" s="32"/>
      <c r="AB318" s="32"/>
      <c r="AC318" s="32"/>
      <c r="AD318" s="265">
        <v>0</v>
      </c>
      <c r="AE318" s="265">
        <v>0</v>
      </c>
      <c r="AF318" s="32"/>
      <c r="AG318" s="32"/>
      <c r="AH318" s="32"/>
    </row>
    <row r="319" spans="1:34" ht="14.25" customHeight="1" x14ac:dyDescent="0.4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292">
        <v>1</v>
      </c>
      <c r="AE319" s="19"/>
      <c r="AF319" s="19"/>
      <c r="AG319" s="19"/>
      <c r="AH319" s="19"/>
    </row>
    <row r="320" spans="1:34" ht="14.25" customHeight="1" x14ac:dyDescent="0.45">
      <c r="A320" s="262" t="s">
        <v>1641</v>
      </c>
      <c r="B320" s="262" t="s">
        <v>10</v>
      </c>
      <c r="C320" s="291">
        <v>45618</v>
      </c>
      <c r="D320" s="165" t="s">
        <v>1917</v>
      </c>
      <c r="E320" s="288" t="s">
        <v>368</v>
      </c>
      <c r="F320" s="262" t="s">
        <v>716</v>
      </c>
      <c r="G320" s="262" t="s">
        <v>366</v>
      </c>
      <c r="H320" s="262" t="s">
        <v>1916</v>
      </c>
      <c r="I320" s="262">
        <v>172</v>
      </c>
      <c r="J320" s="262">
        <v>465</v>
      </c>
      <c r="K320" s="262"/>
      <c r="L320" s="225">
        <v>465</v>
      </c>
      <c r="M320" s="262">
        <f>SUM(W320:AH320)</f>
        <v>3</v>
      </c>
      <c r="N320" s="262">
        <f>M320*I320</f>
        <v>516</v>
      </c>
      <c r="O320" s="262">
        <f>M320*J320</f>
        <v>1395</v>
      </c>
      <c r="P320" s="262"/>
      <c r="Q320" s="262">
        <f>P321*I320</f>
        <v>0</v>
      </c>
      <c r="R320" s="262"/>
      <c r="S320" s="262"/>
      <c r="T320" s="262">
        <f>S321*I320</f>
        <v>516</v>
      </c>
      <c r="U320" s="262"/>
      <c r="V320" s="285"/>
      <c r="W320" s="262"/>
      <c r="X320" s="262"/>
      <c r="Y320" s="262"/>
      <c r="Z320" s="262"/>
      <c r="AA320" s="262"/>
      <c r="AB320" s="262"/>
      <c r="AC320" s="262"/>
      <c r="AD320" s="262">
        <v>1</v>
      </c>
      <c r="AE320" s="262">
        <v>2</v>
      </c>
      <c r="AF320" s="262"/>
      <c r="AG320" s="262"/>
      <c r="AH320" s="262"/>
    </row>
    <row r="321" spans="1:34" ht="14.25" customHeight="1" x14ac:dyDescent="0.45">
      <c r="A321" s="32"/>
      <c r="B321" s="32"/>
      <c r="C321" s="32" t="s">
        <v>1885</v>
      </c>
      <c r="D321" s="89"/>
      <c r="E321" s="32"/>
      <c r="F321" s="32"/>
      <c r="G321" s="32"/>
      <c r="H321" s="32"/>
      <c r="I321" s="32"/>
      <c r="J321" s="32"/>
      <c r="K321" s="32"/>
      <c r="L321" s="162"/>
      <c r="M321" s="32"/>
      <c r="N321" s="32"/>
      <c r="O321" s="32"/>
      <c r="P321" s="265">
        <f>SUM(W321:AH321)</f>
        <v>0</v>
      </c>
      <c r="Q321" s="32"/>
      <c r="R321" s="32">
        <f>P321*J320</f>
        <v>0</v>
      </c>
      <c r="S321" s="32">
        <f>M320-P321</f>
        <v>3</v>
      </c>
      <c r="T321" s="32"/>
      <c r="U321" s="32">
        <f>S321*J320</f>
        <v>1395</v>
      </c>
      <c r="V321" s="286"/>
      <c r="W321" s="32"/>
      <c r="X321" s="32"/>
      <c r="Y321" s="32"/>
      <c r="Z321" s="32"/>
      <c r="AA321" s="32"/>
      <c r="AB321" s="32"/>
      <c r="AC321" s="32"/>
      <c r="AD321" s="265">
        <v>0</v>
      </c>
      <c r="AE321" s="265">
        <v>0</v>
      </c>
      <c r="AF321" s="32"/>
      <c r="AG321" s="32"/>
      <c r="AH321" s="32"/>
    </row>
    <row r="322" spans="1:34" ht="14.25" customHeight="1" x14ac:dyDescent="0.45">
      <c r="A322" s="32"/>
      <c r="B322" s="32"/>
      <c r="C322" s="32"/>
      <c r="D322" s="45"/>
      <c r="E322" s="32"/>
      <c r="F322" s="32"/>
      <c r="G322" s="32"/>
      <c r="H322" s="32"/>
      <c r="I322" s="32"/>
      <c r="J322" s="32"/>
      <c r="K322" s="32"/>
      <c r="L322" s="162"/>
      <c r="M322" s="32"/>
      <c r="N322" s="32"/>
      <c r="O322" s="32"/>
      <c r="P322" s="32"/>
      <c r="Q322" s="32"/>
      <c r="R322" s="32"/>
      <c r="S322" s="32"/>
      <c r="T322" s="32"/>
      <c r="U322" s="32"/>
      <c r="V322" s="286"/>
      <c r="W322" s="32"/>
      <c r="X322" s="32"/>
      <c r="Y322" s="32"/>
      <c r="Z322" s="32"/>
      <c r="AA322" s="32"/>
      <c r="AB322" s="32"/>
      <c r="AC322" s="32"/>
      <c r="AD322" s="288">
        <v>1</v>
      </c>
      <c r="AE322" s="288">
        <v>1</v>
      </c>
      <c r="AF322" s="32"/>
      <c r="AG322" s="32"/>
      <c r="AH322" s="32"/>
    </row>
    <row r="323" spans="1:34" ht="14.25" customHeight="1" x14ac:dyDescent="0.45">
      <c r="A323" s="262" t="s">
        <v>1641</v>
      </c>
      <c r="B323" s="262" t="s">
        <v>10</v>
      </c>
      <c r="C323" s="262"/>
      <c r="D323" s="197"/>
      <c r="E323" s="262"/>
      <c r="F323" s="262"/>
      <c r="G323" s="262"/>
      <c r="H323" s="262"/>
      <c r="I323" s="262"/>
      <c r="J323" s="262"/>
      <c r="K323" s="262"/>
      <c r="L323" s="225"/>
      <c r="M323" s="262">
        <f>SUM(W323:AH323)</f>
        <v>0</v>
      </c>
      <c r="N323" s="262">
        <f>M323*I323</f>
        <v>0</v>
      </c>
      <c r="O323" s="262">
        <f>M323*J323</f>
        <v>0</v>
      </c>
      <c r="P323" s="262"/>
      <c r="Q323" s="262">
        <f>P324*I323</f>
        <v>0</v>
      </c>
      <c r="R323" s="262"/>
      <c r="S323" s="262"/>
      <c r="T323" s="262">
        <f>S324*I323</f>
        <v>0</v>
      </c>
      <c r="U323" s="262"/>
      <c r="V323" s="285"/>
      <c r="W323" s="262"/>
      <c r="X323" s="262"/>
      <c r="Y323" s="262"/>
      <c r="Z323" s="262"/>
      <c r="AA323" s="262"/>
      <c r="AB323" s="262"/>
      <c r="AC323" s="262"/>
      <c r="AD323" s="262"/>
      <c r="AE323" s="262"/>
      <c r="AF323" s="262"/>
      <c r="AG323" s="262"/>
      <c r="AH323" s="262"/>
    </row>
    <row r="324" spans="1:34" ht="14.25" customHeight="1" x14ac:dyDescent="0.45">
      <c r="A324" s="32"/>
      <c r="B324" s="32"/>
      <c r="C324" s="32"/>
      <c r="D324" s="45"/>
      <c r="E324" s="32"/>
      <c r="F324" s="32"/>
      <c r="G324" s="32"/>
      <c r="H324" s="32"/>
      <c r="I324" s="32"/>
      <c r="J324" s="32"/>
      <c r="K324" s="32"/>
      <c r="L324" s="162"/>
      <c r="M324" s="32"/>
      <c r="N324" s="32"/>
      <c r="O324" s="32"/>
      <c r="P324" s="263">
        <f>SUM(W324:AH324)</f>
        <v>0</v>
      </c>
      <c r="Q324" s="32"/>
      <c r="R324" s="32">
        <f>P324*J323</f>
        <v>0</v>
      </c>
      <c r="S324" s="32">
        <f>M323-P324</f>
        <v>0</v>
      </c>
      <c r="T324" s="32"/>
      <c r="U324" s="32">
        <f>S324*J323</f>
        <v>0</v>
      </c>
      <c r="V324" s="286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</row>
    <row r="325" spans="1:34" ht="14.25" customHeight="1" x14ac:dyDescent="0.45">
      <c r="A325" s="32"/>
      <c r="B325" s="32"/>
      <c r="C325" s="32"/>
      <c r="D325" s="45"/>
      <c r="E325" s="32"/>
      <c r="F325" s="32"/>
      <c r="G325" s="32"/>
      <c r="H325" s="32"/>
      <c r="I325" s="32"/>
      <c r="J325" s="32"/>
      <c r="K325" s="32"/>
      <c r="L325" s="162"/>
      <c r="M325" s="32"/>
      <c r="N325" s="32"/>
      <c r="O325" s="32"/>
      <c r="P325" s="32"/>
      <c r="Q325" s="32"/>
      <c r="R325" s="32"/>
      <c r="S325" s="32"/>
      <c r="T325" s="32"/>
      <c r="U325" s="32"/>
      <c r="V325" s="286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</row>
    <row r="326" spans="1:34" ht="14.25" customHeight="1" x14ac:dyDescent="0.45">
      <c r="A326" s="262" t="s">
        <v>1641</v>
      </c>
      <c r="B326" s="262" t="s">
        <v>10</v>
      </c>
      <c r="C326" s="262"/>
      <c r="D326" s="197"/>
      <c r="E326" s="262"/>
      <c r="F326" s="262"/>
      <c r="G326" s="262"/>
      <c r="H326" s="262"/>
      <c r="I326" s="262"/>
      <c r="J326" s="262"/>
      <c r="K326" s="262"/>
      <c r="L326" s="225"/>
      <c r="M326" s="262">
        <f>SUM(W326:AH326)</f>
        <v>0</v>
      </c>
      <c r="N326" s="262">
        <f>M326*I326</f>
        <v>0</v>
      </c>
      <c r="O326" s="262">
        <f>M326*J326</f>
        <v>0</v>
      </c>
      <c r="P326" s="262"/>
      <c r="Q326" s="262">
        <f>P327*I326</f>
        <v>0</v>
      </c>
      <c r="R326" s="262"/>
      <c r="S326" s="262"/>
      <c r="T326" s="262">
        <f>S327*I326</f>
        <v>0</v>
      </c>
      <c r="U326" s="262"/>
      <c r="V326" s="285"/>
      <c r="W326" s="262"/>
      <c r="X326" s="262"/>
      <c r="Y326" s="262"/>
      <c r="Z326" s="262"/>
      <c r="AA326" s="262"/>
      <c r="AB326" s="262"/>
      <c r="AC326" s="262"/>
      <c r="AD326" s="262"/>
      <c r="AE326" s="262"/>
      <c r="AF326" s="262"/>
      <c r="AG326" s="262"/>
      <c r="AH326" s="262"/>
    </row>
    <row r="327" spans="1:34" ht="14.25" customHeight="1" x14ac:dyDescent="0.45">
      <c r="A327" s="32"/>
      <c r="B327" s="32"/>
      <c r="C327" s="32"/>
      <c r="D327" s="45"/>
      <c r="E327" s="32"/>
      <c r="F327" s="32"/>
      <c r="G327" s="32"/>
      <c r="H327" s="32"/>
      <c r="I327" s="32"/>
      <c r="J327" s="32"/>
      <c r="K327" s="32"/>
      <c r="L327" s="162"/>
      <c r="M327" s="32"/>
      <c r="N327" s="32"/>
      <c r="O327" s="32"/>
      <c r="P327" s="263">
        <f>SUM(W327:AH327)</f>
        <v>0</v>
      </c>
      <c r="Q327" s="32"/>
      <c r="R327" s="32">
        <f>P327*J326</f>
        <v>0</v>
      </c>
      <c r="S327" s="32">
        <f>M326-P327</f>
        <v>0</v>
      </c>
      <c r="T327" s="32"/>
      <c r="U327" s="32">
        <f>S327*J326</f>
        <v>0</v>
      </c>
      <c r="V327" s="286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</row>
    <row r="328" spans="1:34" ht="14.25" customHeight="1" x14ac:dyDescent="0.45">
      <c r="A328" s="32"/>
      <c r="B328" s="32"/>
      <c r="C328" s="32"/>
      <c r="D328" s="45"/>
      <c r="E328" s="32"/>
      <c r="F328" s="32"/>
      <c r="G328" s="32"/>
      <c r="H328" s="32"/>
      <c r="I328" s="32"/>
      <c r="J328" s="32"/>
      <c r="K328" s="32"/>
      <c r="L328" s="162"/>
      <c r="M328" s="32"/>
      <c r="N328" s="32"/>
      <c r="O328" s="32"/>
      <c r="P328" s="32"/>
      <c r="Q328" s="32"/>
      <c r="R328" s="32"/>
      <c r="S328" s="32"/>
      <c r="T328" s="32"/>
      <c r="U328" s="32"/>
      <c r="V328" s="286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</row>
    <row r="329" spans="1:34" ht="14.25" customHeight="1" x14ac:dyDescent="0.45">
      <c r="A329" s="32"/>
      <c r="B329" s="32"/>
      <c r="C329" s="32"/>
      <c r="D329" s="45"/>
      <c r="E329" s="32"/>
      <c r="F329" s="32"/>
      <c r="G329" s="32"/>
      <c r="H329" s="32"/>
      <c r="I329" s="32"/>
      <c r="J329" s="32"/>
      <c r="K329" s="32"/>
      <c r="L329" s="162"/>
      <c r="M329" s="32"/>
      <c r="N329" s="32"/>
      <c r="O329" s="32"/>
      <c r="P329" s="32"/>
      <c r="Q329" s="32"/>
      <c r="R329" s="32"/>
      <c r="S329" s="32"/>
      <c r="T329" s="32"/>
      <c r="U329" s="32"/>
      <c r="V329" s="286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</row>
    <row r="330" spans="1:34" ht="14.25" customHeight="1" x14ac:dyDescent="0.4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282">
        <f t="shared" ref="M330:P330" si="16">SUM(M278:M329)</f>
        <v>84</v>
      </c>
      <c r="N330" s="282">
        <f t="shared" si="16"/>
        <v>8484</v>
      </c>
      <c r="O330" s="282">
        <f t="shared" si="16"/>
        <v>23946</v>
      </c>
      <c r="P330" s="713">
        <f t="shared" si="16"/>
        <v>10</v>
      </c>
      <c r="Q330" s="713">
        <f t="shared" ref="Q330:R330" si="17">SUM(Q278:Q329)</f>
        <v>920</v>
      </c>
      <c r="R330" s="282">
        <f t="shared" si="17"/>
        <v>2690</v>
      </c>
      <c r="S330" s="9"/>
      <c r="T330" s="282">
        <f t="shared" ref="T330:U330" si="18">SUM(T278:T329)</f>
        <v>7564</v>
      </c>
      <c r="U330" s="282">
        <f t="shared" si="18"/>
        <v>21256</v>
      </c>
      <c r="V330" s="9"/>
      <c r="W330" s="9"/>
      <c r="X330" s="9"/>
      <c r="Y330" s="9"/>
      <c r="Z330" s="9"/>
      <c r="AA330" s="9"/>
    </row>
    <row r="331" spans="1:34" ht="14.25" customHeight="1" x14ac:dyDescent="0.4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 t="s">
        <v>323</v>
      </c>
      <c r="L331" s="9"/>
      <c r="M331" s="9"/>
      <c r="N331" s="9">
        <f t="shared" ref="N331:O331" si="19">Q330+T330</f>
        <v>8484</v>
      </c>
      <c r="O331" s="98">
        <f t="shared" si="19"/>
        <v>23946</v>
      </c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34" ht="14.25" customHeight="1" x14ac:dyDescent="0.4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8">
        <f>N330/M330</f>
        <v>101</v>
      </c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34" ht="14.25" customHeight="1" x14ac:dyDescent="0.4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38" t="s">
        <v>324</v>
      </c>
      <c r="L333" s="9"/>
      <c r="M333" s="9"/>
      <c r="N333" s="9"/>
      <c r="O333" s="9"/>
      <c r="P333" s="9"/>
      <c r="Q333" s="97">
        <f>Q330/N330</f>
        <v>0.10843941537010844</v>
      </c>
      <c r="R333" s="9"/>
      <c r="S333" s="9"/>
      <c r="T333" s="97">
        <f>T330/N330</f>
        <v>0.89156058462989152</v>
      </c>
      <c r="U333" s="9"/>
      <c r="V333" s="9"/>
      <c r="W333" s="9"/>
      <c r="X333" s="9"/>
      <c r="Y333" s="9"/>
      <c r="Z333" s="9"/>
      <c r="AA333" s="9"/>
    </row>
    <row r="334" spans="1:34" ht="14.25" customHeight="1" x14ac:dyDescent="0.4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38" t="s">
        <v>325</v>
      </c>
      <c r="L334" s="9"/>
      <c r="M334" s="9"/>
      <c r="N334" s="9"/>
      <c r="O334" s="9"/>
      <c r="P334" s="9"/>
      <c r="Q334" s="9"/>
      <c r="R334" s="9"/>
      <c r="S334" s="9"/>
      <c r="T334" s="9"/>
      <c r="U334" s="98">
        <f>U330/T330</f>
        <v>2.8101533580116342</v>
      </c>
      <c r="V334" s="9"/>
      <c r="W334" s="9"/>
      <c r="X334" s="9"/>
      <c r="Y334" s="9"/>
      <c r="Z334" s="9"/>
      <c r="AA334" s="9"/>
    </row>
    <row r="335" spans="1:34" ht="14.25" customHeight="1" x14ac:dyDescent="0.45"/>
    <row r="336" spans="1:34" ht="14.25" customHeight="1" x14ac:dyDescent="0.45"/>
    <row r="337" spans="1:34" ht="14.25" customHeight="1" x14ac:dyDescent="0.45">
      <c r="D337" s="584" t="s">
        <v>1918</v>
      </c>
    </row>
    <row r="338" spans="1:34" ht="14.25" customHeight="1" x14ac:dyDescent="0.45"/>
    <row r="339" spans="1:34" ht="14.25" customHeight="1" x14ac:dyDescent="0.45">
      <c r="D339" s="31" t="s">
        <v>3809</v>
      </c>
      <c r="G339" s="585"/>
      <c r="H339" s="585"/>
    </row>
    <row r="340" spans="1:34" ht="14.25" customHeight="1" x14ac:dyDescent="0.45"/>
    <row r="341" spans="1:34" ht="27.75" customHeight="1" x14ac:dyDescent="0.45">
      <c r="A341" s="32" t="s">
        <v>117</v>
      </c>
      <c r="B341" s="32" t="s">
        <v>118</v>
      </c>
      <c r="C341" s="33" t="s">
        <v>1505</v>
      </c>
      <c r="D341" s="32" t="s">
        <v>120</v>
      </c>
      <c r="E341" s="32" t="s">
        <v>121</v>
      </c>
      <c r="F341" s="32" t="s">
        <v>122</v>
      </c>
      <c r="G341" s="32" t="s">
        <v>123</v>
      </c>
      <c r="H341" s="32" t="s">
        <v>124</v>
      </c>
      <c r="I341" s="32" t="s">
        <v>125</v>
      </c>
      <c r="J341" s="32" t="s">
        <v>126</v>
      </c>
      <c r="K341" s="32" t="s">
        <v>127</v>
      </c>
      <c r="L341" s="162" t="s">
        <v>706</v>
      </c>
      <c r="M341" s="34" t="s">
        <v>128</v>
      </c>
      <c r="N341" s="33" t="s">
        <v>129</v>
      </c>
      <c r="O341" s="33" t="s">
        <v>933</v>
      </c>
      <c r="P341" s="52" t="s">
        <v>131</v>
      </c>
      <c r="Q341" s="829" t="s">
        <v>132</v>
      </c>
      <c r="R341" s="828"/>
      <c r="S341" s="33" t="s">
        <v>133</v>
      </c>
      <c r="T341" s="830" t="s">
        <v>134</v>
      </c>
      <c r="U341" s="827"/>
      <c r="V341" s="828"/>
      <c r="W341" s="32" t="s">
        <v>593</v>
      </c>
      <c r="X341" s="32" t="s">
        <v>594</v>
      </c>
      <c r="Y341" s="32" t="s">
        <v>595</v>
      </c>
      <c r="Z341" s="32" t="s">
        <v>596</v>
      </c>
      <c r="AA341" s="32" t="s">
        <v>934</v>
      </c>
      <c r="AB341" s="32" t="s">
        <v>140</v>
      </c>
      <c r="AC341" s="32" t="s">
        <v>1378</v>
      </c>
      <c r="AD341" s="32" t="s">
        <v>1379</v>
      </c>
      <c r="AE341" s="32" t="s">
        <v>1380</v>
      </c>
      <c r="AF341" s="32" t="s">
        <v>1638</v>
      </c>
      <c r="AG341" s="32" t="s">
        <v>1639</v>
      </c>
      <c r="AH341" s="32" t="s">
        <v>1640</v>
      </c>
    </row>
    <row r="342" spans="1:34" ht="14.25" customHeight="1" x14ac:dyDescent="0.45">
      <c r="A342" s="293" t="s">
        <v>1641</v>
      </c>
      <c r="B342" s="293" t="s">
        <v>11</v>
      </c>
      <c r="C342" s="294">
        <v>45723</v>
      </c>
      <c r="D342" s="165" t="s">
        <v>1919</v>
      </c>
      <c r="E342" s="293" t="s">
        <v>214</v>
      </c>
      <c r="F342" s="295" t="s">
        <v>1920</v>
      </c>
      <c r="G342" s="293" t="s">
        <v>154</v>
      </c>
      <c r="H342" s="295" t="s">
        <v>1921</v>
      </c>
      <c r="I342" s="293">
        <v>144</v>
      </c>
      <c r="J342" s="293">
        <v>389</v>
      </c>
      <c r="K342" s="293"/>
      <c r="L342" s="227"/>
      <c r="M342" s="293">
        <f>SUM(W342:AH342)</f>
        <v>10</v>
      </c>
      <c r="N342" s="293">
        <f>M342*I342</f>
        <v>1440</v>
      </c>
      <c r="O342" s="293">
        <f>M342*J342</f>
        <v>3890</v>
      </c>
      <c r="P342" s="293"/>
      <c r="Q342" s="293">
        <f>P343*I342</f>
        <v>0</v>
      </c>
      <c r="R342" s="293"/>
      <c r="S342" s="293"/>
      <c r="T342" s="293">
        <f>S343*I342</f>
        <v>1440</v>
      </c>
      <c r="U342" s="293"/>
      <c r="V342" s="296"/>
      <c r="W342" s="293"/>
      <c r="X342" s="293"/>
      <c r="Y342" s="293"/>
      <c r="Z342" s="293"/>
      <c r="AA342" s="293"/>
      <c r="AB342" s="293"/>
      <c r="AC342" s="293"/>
      <c r="AD342" s="293">
        <v>1</v>
      </c>
      <c r="AE342" s="293">
        <v>3</v>
      </c>
      <c r="AF342" s="293">
        <v>3</v>
      </c>
      <c r="AG342" s="293">
        <v>2</v>
      </c>
      <c r="AH342" s="293">
        <v>1</v>
      </c>
    </row>
    <row r="343" spans="1:34" ht="14.25" customHeight="1" x14ac:dyDescent="0.45">
      <c r="A343" s="32"/>
      <c r="B343" s="32"/>
      <c r="C343" s="274"/>
      <c r="D343" s="45"/>
      <c r="E343" s="32"/>
      <c r="F343" s="32"/>
      <c r="G343" s="32"/>
      <c r="H343" s="32"/>
      <c r="I343" s="32"/>
      <c r="J343" s="32"/>
      <c r="K343" s="32"/>
      <c r="L343" s="162"/>
      <c r="M343" s="32"/>
      <c r="N343" s="32"/>
      <c r="O343" s="32"/>
      <c r="P343" s="265">
        <f>SUM(W343:AH343)</f>
        <v>0</v>
      </c>
      <c r="Q343" s="32"/>
      <c r="R343" s="32">
        <f>P343*J342</f>
        <v>0</v>
      </c>
      <c r="S343" s="32">
        <f>M342-P343</f>
        <v>10</v>
      </c>
      <c r="T343" s="32"/>
      <c r="U343" s="32">
        <f>S343*J342</f>
        <v>3890</v>
      </c>
      <c r="V343" s="286"/>
      <c r="W343" s="32"/>
      <c r="X343" s="32"/>
      <c r="Y343" s="32"/>
      <c r="Z343" s="32"/>
      <c r="AA343" s="32"/>
      <c r="AB343" s="32"/>
      <c r="AC343" s="32"/>
      <c r="AD343" s="32">
        <v>0</v>
      </c>
      <c r="AE343" s="32">
        <v>0</v>
      </c>
      <c r="AF343" s="32">
        <v>0</v>
      </c>
      <c r="AG343" s="32">
        <v>0</v>
      </c>
      <c r="AH343" s="32">
        <v>0</v>
      </c>
    </row>
    <row r="344" spans="1:34" ht="14.25" customHeight="1" x14ac:dyDescent="0.45">
      <c r="A344" s="32"/>
      <c r="B344" s="32"/>
      <c r="C344" s="32"/>
      <c r="D344" s="45"/>
      <c r="E344" s="32"/>
      <c r="F344" s="32"/>
      <c r="G344" s="32"/>
      <c r="H344" s="32"/>
      <c r="I344" s="32"/>
      <c r="J344" s="32"/>
      <c r="K344" s="32"/>
      <c r="L344" s="162"/>
      <c r="M344" s="32"/>
      <c r="N344" s="32"/>
      <c r="O344" s="32"/>
      <c r="P344" s="32"/>
      <c r="Q344" s="32"/>
      <c r="R344" s="32"/>
      <c r="S344" s="32"/>
      <c r="T344" s="32"/>
      <c r="U344" s="32"/>
      <c r="V344" s="286"/>
      <c r="W344" s="32"/>
      <c r="X344" s="32"/>
      <c r="Y344" s="32"/>
      <c r="Z344" s="32"/>
      <c r="AA344" s="32"/>
      <c r="AB344" s="32"/>
      <c r="AC344" s="32"/>
      <c r="AD344" s="32"/>
      <c r="AE344" s="937"/>
      <c r="AF344" s="32"/>
      <c r="AG344" s="32"/>
      <c r="AH344" s="32"/>
    </row>
    <row r="345" spans="1:34" ht="14.25" customHeight="1" x14ac:dyDescent="0.45">
      <c r="A345" s="293" t="s">
        <v>1641</v>
      </c>
      <c r="B345" s="293" t="s">
        <v>11</v>
      </c>
      <c r="C345" s="294">
        <v>45723</v>
      </c>
      <c r="D345" s="165" t="s">
        <v>1922</v>
      </c>
      <c r="E345" s="293" t="s">
        <v>214</v>
      </c>
      <c r="F345" s="295" t="s">
        <v>1923</v>
      </c>
      <c r="G345" s="293" t="s">
        <v>154</v>
      </c>
      <c r="H345" s="295" t="s">
        <v>1924</v>
      </c>
      <c r="I345" s="293">
        <v>133</v>
      </c>
      <c r="J345" s="293">
        <v>369</v>
      </c>
      <c r="K345" s="293"/>
      <c r="L345" s="227"/>
      <c r="M345" s="293">
        <f>SUM(W345:AH345)</f>
        <v>8</v>
      </c>
      <c r="N345" s="293">
        <f>M345*I345</f>
        <v>1064</v>
      </c>
      <c r="O345" s="293">
        <f>M345*J345</f>
        <v>2952</v>
      </c>
      <c r="P345" s="293"/>
      <c r="Q345" s="293">
        <f>P346*I345</f>
        <v>133</v>
      </c>
      <c r="R345" s="293"/>
      <c r="S345" s="293"/>
      <c r="T345" s="293">
        <f>S346*I345</f>
        <v>931</v>
      </c>
      <c r="U345" s="293"/>
      <c r="V345" s="296"/>
      <c r="W345" s="293"/>
      <c r="X345" s="293"/>
      <c r="Y345" s="293"/>
      <c r="Z345" s="293"/>
      <c r="AA345" s="293"/>
      <c r="AB345" s="293"/>
      <c r="AC345" s="293"/>
      <c r="AD345" s="293">
        <v>1</v>
      </c>
      <c r="AE345" s="293">
        <v>2</v>
      </c>
      <c r="AF345" s="293">
        <v>2</v>
      </c>
      <c r="AG345" s="293">
        <v>2</v>
      </c>
      <c r="AH345" s="293">
        <v>1</v>
      </c>
    </row>
    <row r="346" spans="1:34" ht="14.25" customHeight="1" x14ac:dyDescent="0.45">
      <c r="A346" s="32"/>
      <c r="B346" s="32"/>
      <c r="C346" s="274"/>
      <c r="D346" s="921"/>
      <c r="E346" s="32"/>
      <c r="F346" s="32"/>
      <c r="G346" s="32"/>
      <c r="H346" s="32"/>
      <c r="I346" s="32"/>
      <c r="J346" s="32"/>
      <c r="K346" s="32"/>
      <c r="L346" s="162"/>
      <c r="M346" s="32"/>
      <c r="N346" s="32"/>
      <c r="O346" s="32"/>
      <c r="P346" s="655">
        <f>SUM(W346:AH346)</f>
        <v>1</v>
      </c>
      <c r="Q346" s="32"/>
      <c r="R346" s="32">
        <f>P346*J345</f>
        <v>369</v>
      </c>
      <c r="S346" s="32">
        <f>M345-P346</f>
        <v>7</v>
      </c>
      <c r="T346" s="32"/>
      <c r="U346" s="32">
        <f>S346*J345</f>
        <v>2583</v>
      </c>
      <c r="V346" s="286"/>
      <c r="W346" s="32"/>
      <c r="X346" s="32"/>
      <c r="Y346" s="32"/>
      <c r="Z346" s="32"/>
      <c r="AA346" s="32"/>
      <c r="AB346" s="32"/>
      <c r="AC346" s="32"/>
      <c r="AD346" s="32">
        <v>0</v>
      </c>
      <c r="AE346" s="32">
        <v>0</v>
      </c>
      <c r="AF346" s="32">
        <v>0</v>
      </c>
      <c r="AG346" s="654">
        <v>1</v>
      </c>
      <c r="AH346" s="32">
        <v>0</v>
      </c>
    </row>
    <row r="347" spans="1:34" ht="14.25" customHeight="1" x14ac:dyDescent="0.45">
      <c r="A347" s="32"/>
      <c r="B347" s="32"/>
      <c r="C347" s="32"/>
      <c r="D347" s="921"/>
      <c r="E347" s="32"/>
      <c r="F347" s="32"/>
      <c r="G347" s="32"/>
      <c r="H347" s="32"/>
      <c r="I347" s="32"/>
      <c r="J347" s="32"/>
      <c r="K347" s="32"/>
      <c r="L347" s="162"/>
      <c r="M347" s="32"/>
      <c r="N347" s="32"/>
      <c r="O347" s="32"/>
      <c r="P347" s="32"/>
      <c r="Q347" s="32"/>
      <c r="R347" s="32"/>
      <c r="S347" s="32"/>
      <c r="T347" s="32"/>
      <c r="U347" s="32"/>
      <c r="V347" s="286"/>
      <c r="W347" s="32"/>
      <c r="X347" s="32"/>
      <c r="Y347" s="32"/>
      <c r="Z347" s="32"/>
      <c r="AA347" s="32"/>
      <c r="AB347" s="32"/>
      <c r="AC347" s="45"/>
      <c r="AD347" s="32"/>
      <c r="AE347" s="937"/>
      <c r="AF347" s="32"/>
      <c r="AG347" s="32"/>
      <c r="AH347" s="32"/>
    </row>
    <row r="348" spans="1:34" ht="31.9" customHeight="1" x14ac:dyDescent="0.45">
      <c r="A348" s="293" t="s">
        <v>1641</v>
      </c>
      <c r="B348" s="293" t="s">
        <v>11</v>
      </c>
      <c r="C348" s="294">
        <v>45723</v>
      </c>
      <c r="D348" s="921" t="s">
        <v>1925</v>
      </c>
      <c r="E348" s="293" t="s">
        <v>180</v>
      </c>
      <c r="F348" s="295" t="s">
        <v>1928</v>
      </c>
      <c r="G348" s="293" t="s">
        <v>154</v>
      </c>
      <c r="H348" s="293" t="s">
        <v>1782</v>
      </c>
      <c r="I348" s="293">
        <v>102</v>
      </c>
      <c r="J348" s="293">
        <v>279</v>
      </c>
      <c r="K348" s="293"/>
      <c r="L348" s="227"/>
      <c r="M348" s="293">
        <f>SUM(W348:AH348)</f>
        <v>9</v>
      </c>
      <c r="N348" s="293">
        <f>M348*I348</f>
        <v>918</v>
      </c>
      <c r="O348" s="293">
        <f>M348*J348</f>
        <v>2511</v>
      </c>
      <c r="P348" s="293"/>
      <c r="Q348" s="293">
        <f>P349*I348</f>
        <v>102</v>
      </c>
      <c r="R348" s="293"/>
      <c r="S348" s="293"/>
      <c r="T348" s="293">
        <f>S349*I348</f>
        <v>816</v>
      </c>
      <c r="U348" s="293"/>
      <c r="V348" s="296"/>
      <c r="W348" s="293"/>
      <c r="X348" s="293"/>
      <c r="Y348" s="293"/>
      <c r="Z348" s="293"/>
      <c r="AA348" s="293"/>
      <c r="AB348" s="293"/>
      <c r="AC348" s="293">
        <v>2</v>
      </c>
      <c r="AD348" s="293">
        <v>2</v>
      </c>
      <c r="AE348" s="293">
        <v>2</v>
      </c>
      <c r="AF348" s="293">
        <v>2</v>
      </c>
      <c r="AG348" s="293">
        <v>1</v>
      </c>
      <c r="AH348" s="293"/>
    </row>
    <row r="349" spans="1:34" ht="14.25" customHeight="1" x14ac:dyDescent="0.45">
      <c r="A349" s="32"/>
      <c r="B349" s="32"/>
      <c r="C349" s="32"/>
      <c r="D349" s="45"/>
      <c r="E349" s="32"/>
      <c r="F349" s="32"/>
      <c r="G349" s="32"/>
      <c r="H349" s="32"/>
      <c r="I349" s="32"/>
      <c r="J349" s="32"/>
      <c r="K349" s="32"/>
      <c r="L349" s="162"/>
      <c r="M349" s="32"/>
      <c r="N349" s="32"/>
      <c r="O349" s="32"/>
      <c r="P349" s="653">
        <f>SUM(W349:AH349)</f>
        <v>1</v>
      </c>
      <c r="Q349" s="32"/>
      <c r="R349" s="32">
        <f>P349*J348</f>
        <v>279</v>
      </c>
      <c r="S349" s="32">
        <f>M348-P349</f>
        <v>8</v>
      </c>
      <c r="T349" s="32"/>
      <c r="U349" s="32">
        <f>S349*J348</f>
        <v>2232</v>
      </c>
      <c r="V349" s="286"/>
      <c r="W349" s="32"/>
      <c r="X349" s="32"/>
      <c r="Y349" s="32"/>
      <c r="Z349" s="32"/>
      <c r="AA349" s="32"/>
      <c r="AB349" s="32"/>
      <c r="AC349" s="32">
        <v>0</v>
      </c>
      <c r="AD349" s="32">
        <v>0</v>
      </c>
      <c r="AE349" s="32">
        <v>0</v>
      </c>
      <c r="AF349" s="32">
        <v>0</v>
      </c>
      <c r="AG349" s="654">
        <v>1</v>
      </c>
      <c r="AH349" s="32"/>
    </row>
    <row r="350" spans="1:34" ht="14.25" customHeight="1" x14ac:dyDescent="0.45">
      <c r="A350" s="32"/>
      <c r="B350" s="32"/>
      <c r="C350" s="32"/>
      <c r="D350" s="45"/>
      <c r="E350" s="32"/>
      <c r="F350" s="32"/>
      <c r="G350" s="32"/>
      <c r="H350" s="32"/>
      <c r="I350" s="32"/>
      <c r="J350" s="32"/>
      <c r="K350" s="32"/>
      <c r="L350" s="162"/>
      <c r="M350" s="32"/>
      <c r="N350" s="32"/>
      <c r="O350" s="32"/>
      <c r="P350" s="32"/>
      <c r="Q350" s="32"/>
      <c r="R350" s="32"/>
      <c r="S350" s="32"/>
      <c r="T350" s="32"/>
      <c r="U350" s="32"/>
      <c r="V350" s="286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</row>
    <row r="351" spans="1:34" ht="27.4" customHeight="1" x14ac:dyDescent="0.45">
      <c r="A351" s="293" t="s">
        <v>1641</v>
      </c>
      <c r="B351" s="293" t="s">
        <v>11</v>
      </c>
      <c r="C351" s="294">
        <v>45723</v>
      </c>
      <c r="D351" s="583" t="s">
        <v>1926</v>
      </c>
      <c r="E351" s="295" t="s">
        <v>1927</v>
      </c>
      <c r="F351" s="295" t="s">
        <v>1928</v>
      </c>
      <c r="G351" s="293" t="s">
        <v>154</v>
      </c>
      <c r="H351" s="295" t="s">
        <v>1929</v>
      </c>
      <c r="I351" s="293">
        <v>96</v>
      </c>
      <c r="J351" s="293">
        <v>259</v>
      </c>
      <c r="K351" s="293"/>
      <c r="L351" s="227"/>
      <c r="M351" s="293">
        <f>SUM(W351:AH351)</f>
        <v>7</v>
      </c>
      <c r="N351" s="293">
        <f>M351*I351</f>
        <v>672</v>
      </c>
      <c r="O351" s="293">
        <f>M351*J351</f>
        <v>1813</v>
      </c>
      <c r="P351" s="293"/>
      <c r="Q351" s="293">
        <f>P352*I351</f>
        <v>0</v>
      </c>
      <c r="R351" s="293"/>
      <c r="S351" s="293"/>
      <c r="T351" s="293">
        <f>S352*I351</f>
        <v>672</v>
      </c>
      <c r="U351" s="293"/>
      <c r="V351" s="296"/>
      <c r="W351" s="293"/>
      <c r="X351" s="293"/>
      <c r="Y351" s="293"/>
      <c r="Z351" s="293"/>
      <c r="AA351" s="293"/>
      <c r="AB351" s="293"/>
      <c r="AC351" s="293"/>
      <c r="AD351" s="293">
        <v>2</v>
      </c>
      <c r="AE351" s="293">
        <v>2</v>
      </c>
      <c r="AF351" s="293">
        <v>2</v>
      </c>
      <c r="AG351" s="293">
        <v>1</v>
      </c>
      <c r="AH351" s="293"/>
    </row>
    <row r="352" spans="1:34" ht="14.25" customHeight="1" x14ac:dyDescent="0.45">
      <c r="A352" s="32"/>
      <c r="B352" s="32"/>
      <c r="C352" s="32"/>
      <c r="D352" s="45"/>
      <c r="E352" s="32"/>
      <c r="F352" s="32"/>
      <c r="G352" s="32"/>
      <c r="H352" s="32"/>
      <c r="I352" s="32"/>
      <c r="J352" s="32"/>
      <c r="K352" s="32"/>
      <c r="L352" s="162"/>
      <c r="M352" s="32"/>
      <c r="N352" s="32"/>
      <c r="O352" s="32"/>
      <c r="P352" s="586">
        <f>SUM(W352:AH352)</f>
        <v>0</v>
      </c>
      <c r="Q352" s="32"/>
      <c r="R352" s="32">
        <f>P352*J351</f>
        <v>0</v>
      </c>
      <c r="S352" s="32">
        <f>M351-P352</f>
        <v>7</v>
      </c>
      <c r="T352" s="32"/>
      <c r="U352" s="32">
        <f>S352*J351</f>
        <v>1813</v>
      </c>
      <c r="V352" s="286"/>
      <c r="W352" s="32"/>
      <c r="X352" s="32"/>
      <c r="Y352" s="32"/>
      <c r="Z352" s="32"/>
      <c r="AA352" s="32"/>
      <c r="AB352" s="32"/>
      <c r="AC352" s="32"/>
      <c r="AD352" s="587">
        <v>0</v>
      </c>
      <c r="AE352" s="587">
        <v>0</v>
      </c>
      <c r="AF352" s="588">
        <v>0</v>
      </c>
      <c r="AG352" s="587">
        <v>0</v>
      </c>
      <c r="AH352" s="32"/>
    </row>
    <row r="353" spans="1:34" ht="14.25" customHeight="1" x14ac:dyDescent="0.45">
      <c r="A353" s="32"/>
      <c r="B353" s="32"/>
      <c r="C353" s="32"/>
      <c r="D353" s="45"/>
      <c r="E353" s="32"/>
      <c r="F353" s="32"/>
      <c r="G353" s="32"/>
      <c r="H353" s="32"/>
      <c r="I353" s="32"/>
      <c r="J353" s="32"/>
      <c r="K353" s="32"/>
      <c r="L353" s="162"/>
      <c r="M353" s="32"/>
      <c r="N353" s="32"/>
      <c r="O353" s="32"/>
      <c r="P353" s="32">
        <v>4</v>
      </c>
      <c r="Q353" s="32"/>
      <c r="R353" s="32"/>
      <c r="S353" s="32"/>
      <c r="T353" s="32"/>
      <c r="U353" s="32"/>
      <c r="V353" s="286"/>
      <c r="W353" s="32"/>
      <c r="X353" s="32"/>
      <c r="Y353" s="32"/>
      <c r="Z353" s="32"/>
      <c r="AA353" s="32"/>
      <c r="AB353" s="32"/>
      <c r="AC353" s="45"/>
      <c r="AD353" s="32">
        <v>1</v>
      </c>
      <c r="AE353" s="32">
        <v>0</v>
      </c>
      <c r="AF353" s="32">
        <v>2</v>
      </c>
      <c r="AG353" s="32">
        <v>1</v>
      </c>
      <c r="AH353" s="32"/>
    </row>
    <row r="354" spans="1:34" ht="14.25" customHeight="1" x14ac:dyDescent="0.45">
      <c r="A354" s="293" t="s">
        <v>1641</v>
      </c>
      <c r="B354" s="293" t="s">
        <v>11</v>
      </c>
      <c r="C354" s="294">
        <v>45719</v>
      </c>
      <c r="D354" s="165" t="s">
        <v>1930</v>
      </c>
      <c r="E354" s="293" t="s">
        <v>180</v>
      </c>
      <c r="F354" s="295" t="s">
        <v>1920</v>
      </c>
      <c r="G354" s="293" t="s">
        <v>154</v>
      </c>
      <c r="H354" s="293" t="s">
        <v>1782</v>
      </c>
      <c r="I354" s="293">
        <v>102</v>
      </c>
      <c r="J354" s="293">
        <v>279</v>
      </c>
      <c r="K354" s="293"/>
      <c r="L354" s="227"/>
      <c r="M354" s="293">
        <f>SUM(W354:AH354)</f>
        <v>9</v>
      </c>
      <c r="N354" s="293">
        <f>M354*I354</f>
        <v>918</v>
      </c>
      <c r="O354" s="293">
        <f>M354*J354</f>
        <v>2511</v>
      </c>
      <c r="P354" s="293"/>
      <c r="Q354" s="293">
        <f>P355*I354</f>
        <v>0</v>
      </c>
      <c r="R354" s="293"/>
      <c r="S354" s="293"/>
      <c r="T354" s="293">
        <f>S355*I354</f>
        <v>918</v>
      </c>
      <c r="U354" s="293"/>
      <c r="V354" s="296"/>
      <c r="W354" s="293"/>
      <c r="X354" s="293"/>
      <c r="Y354" s="293"/>
      <c r="Z354" s="293"/>
      <c r="AA354" s="293"/>
      <c r="AB354" s="293"/>
      <c r="AC354" s="293">
        <v>2</v>
      </c>
      <c r="AD354" s="293">
        <v>2</v>
      </c>
      <c r="AE354" s="293">
        <v>2</v>
      </c>
      <c r="AF354" s="293">
        <v>2</v>
      </c>
      <c r="AG354" s="293">
        <v>1</v>
      </c>
      <c r="AH354" s="293"/>
    </row>
    <row r="355" spans="1:34" ht="14.25" customHeight="1" x14ac:dyDescent="0.45">
      <c r="A355" s="32"/>
      <c r="B355" s="32"/>
      <c r="C355" s="274"/>
      <c r="D355" s="529"/>
      <c r="E355" s="32"/>
      <c r="F355" s="32"/>
      <c r="G355" s="32"/>
      <c r="H355" s="32"/>
      <c r="I355" s="32"/>
      <c r="J355" s="32"/>
      <c r="K355" s="32"/>
      <c r="L355" s="162"/>
      <c r="M355" s="32"/>
      <c r="N355" s="32"/>
      <c r="O355" s="32"/>
      <c r="P355" s="265">
        <f>SUM(W355:AH355)</f>
        <v>0</v>
      </c>
      <c r="Q355" s="32"/>
      <c r="R355" s="32">
        <f>P355*J354</f>
        <v>0</v>
      </c>
      <c r="S355" s="32">
        <f>M354-P355</f>
        <v>9</v>
      </c>
      <c r="T355" s="32"/>
      <c r="U355" s="32">
        <f>S355*J354</f>
        <v>2511</v>
      </c>
      <c r="V355" s="286"/>
      <c r="W355" s="32"/>
      <c r="X355" s="32"/>
      <c r="Y355" s="32"/>
      <c r="Z355" s="32"/>
      <c r="AA355" s="32"/>
      <c r="AB355" s="32"/>
      <c r="AC355" s="32">
        <v>0</v>
      </c>
      <c r="AD355" s="32">
        <v>0</v>
      </c>
      <c r="AE355" s="32">
        <v>0</v>
      </c>
      <c r="AF355" s="32">
        <v>0</v>
      </c>
      <c r="AG355" s="32">
        <v>0</v>
      </c>
      <c r="AH355" s="32"/>
    </row>
    <row r="356" spans="1:34" ht="14.25" customHeight="1" x14ac:dyDescent="0.45">
      <c r="A356" s="32"/>
      <c r="B356" s="32"/>
      <c r="C356" s="32"/>
      <c r="D356" s="45"/>
      <c r="E356" s="32"/>
      <c r="F356" s="32"/>
      <c r="G356" s="32"/>
      <c r="H356" s="32"/>
      <c r="I356" s="32"/>
      <c r="J356" s="32"/>
      <c r="K356" s="32"/>
      <c r="L356" s="162"/>
      <c r="M356" s="32"/>
      <c r="N356" s="32"/>
      <c r="O356" s="32"/>
      <c r="P356" s="32"/>
      <c r="Q356" s="32"/>
      <c r="R356" s="32"/>
      <c r="S356" s="32"/>
      <c r="T356" s="32"/>
      <c r="U356" s="32"/>
      <c r="V356" s="286"/>
      <c r="W356" s="32"/>
      <c r="X356" s="32"/>
      <c r="Y356" s="32"/>
      <c r="Z356" s="32"/>
      <c r="AA356" s="32"/>
      <c r="AB356" s="32"/>
      <c r="AC356" s="32"/>
      <c r="AD356" s="937"/>
      <c r="AE356" s="32"/>
      <c r="AF356" s="32"/>
      <c r="AG356" s="32"/>
      <c r="AH356" s="32"/>
    </row>
    <row r="357" spans="1:34" ht="14.25" customHeight="1" x14ac:dyDescent="0.45">
      <c r="A357" s="293" t="s">
        <v>1641</v>
      </c>
      <c r="B357" s="293" t="s">
        <v>11</v>
      </c>
      <c r="C357" s="294">
        <v>45723</v>
      </c>
      <c r="D357" s="921" t="s">
        <v>1931</v>
      </c>
      <c r="E357" s="293" t="s">
        <v>164</v>
      </c>
      <c r="F357" s="295" t="s">
        <v>1932</v>
      </c>
      <c r="G357" s="293" t="s">
        <v>154</v>
      </c>
      <c r="H357" s="293" t="s">
        <v>1933</v>
      </c>
      <c r="I357" s="293">
        <v>119</v>
      </c>
      <c r="J357" s="293">
        <v>319</v>
      </c>
      <c r="K357" s="293"/>
      <c r="L357" s="227"/>
      <c r="M357" s="293">
        <f>SUM(W357:AH357)</f>
        <v>7</v>
      </c>
      <c r="N357" s="293">
        <f>M357*I357</f>
        <v>833</v>
      </c>
      <c r="O357" s="293">
        <f>M357*J357</f>
        <v>2233</v>
      </c>
      <c r="P357" s="293"/>
      <c r="Q357" s="293">
        <f>P358*I357</f>
        <v>0</v>
      </c>
      <c r="R357" s="293"/>
      <c r="S357" s="293"/>
      <c r="T357" s="293">
        <f>S358*I357</f>
        <v>833</v>
      </c>
      <c r="U357" s="293"/>
      <c r="V357" s="296"/>
      <c r="W357" s="293"/>
      <c r="X357" s="293"/>
      <c r="Y357" s="293"/>
      <c r="Z357" s="293"/>
      <c r="AA357" s="293"/>
      <c r="AB357" s="293"/>
      <c r="AC357" s="293"/>
      <c r="AD357" s="293">
        <v>2</v>
      </c>
      <c r="AE357" s="293">
        <v>2</v>
      </c>
      <c r="AF357" s="293">
        <v>2</v>
      </c>
      <c r="AG357" s="293">
        <v>1</v>
      </c>
      <c r="AH357" s="293"/>
    </row>
    <row r="358" spans="1:34" ht="14.25" customHeight="1" x14ac:dyDescent="0.45">
      <c r="A358" s="32"/>
      <c r="B358" s="32"/>
      <c r="C358" s="32"/>
      <c r="D358" s="89"/>
      <c r="E358" s="32"/>
      <c r="F358" s="32"/>
      <c r="G358" s="32"/>
      <c r="H358" s="32"/>
      <c r="I358" s="32"/>
      <c r="J358" s="32"/>
      <c r="K358" s="32"/>
      <c r="L358" s="162"/>
      <c r="M358" s="32"/>
      <c r="N358" s="32"/>
      <c r="O358" s="32"/>
      <c r="P358" s="655">
        <f>SUM(W358:AH358)</f>
        <v>0</v>
      </c>
      <c r="Q358" s="32"/>
      <c r="R358" s="32">
        <f>P358*J357</f>
        <v>0</v>
      </c>
      <c r="S358" s="32">
        <f>M357-P358</f>
        <v>7</v>
      </c>
      <c r="T358" s="32"/>
      <c r="U358" s="32">
        <f>S358*J357</f>
        <v>2233</v>
      </c>
      <c r="V358" s="286"/>
      <c r="W358" s="32"/>
      <c r="X358" s="32"/>
      <c r="Y358" s="32"/>
      <c r="Z358" s="32"/>
      <c r="AA358" s="32"/>
      <c r="AB358" s="32"/>
      <c r="AC358" s="32"/>
      <c r="AD358" s="32">
        <v>0</v>
      </c>
      <c r="AE358" s="937">
        <v>0</v>
      </c>
      <c r="AF358" s="32">
        <v>0</v>
      </c>
      <c r="AG358" s="32">
        <v>0</v>
      </c>
      <c r="AH358" s="32"/>
    </row>
    <row r="359" spans="1:34" ht="14.25" customHeight="1" x14ac:dyDescent="0.45">
      <c r="A359" s="32"/>
      <c r="B359" s="32"/>
      <c r="C359" s="32"/>
      <c r="D359" s="45"/>
      <c r="E359" s="32"/>
      <c r="F359" s="32"/>
      <c r="G359" s="32"/>
      <c r="H359" s="32"/>
      <c r="I359" s="32"/>
      <c r="J359" s="32"/>
      <c r="K359" s="32"/>
      <c r="L359" s="162"/>
      <c r="M359" s="32"/>
      <c r="N359" s="32"/>
      <c r="O359" s="32"/>
      <c r="P359" s="32"/>
      <c r="Q359" s="32"/>
      <c r="R359" s="32"/>
      <c r="S359" s="32"/>
      <c r="T359" s="32"/>
      <c r="U359" s="32"/>
      <c r="V359" s="286"/>
      <c r="W359" s="32"/>
      <c r="X359" s="32"/>
      <c r="Y359" s="32"/>
      <c r="Z359" s="32"/>
      <c r="AA359" s="32"/>
      <c r="AB359" s="32"/>
      <c r="AC359" s="32"/>
      <c r="AD359" s="32"/>
      <c r="AE359" s="937"/>
      <c r="AF359" s="32"/>
      <c r="AG359" s="32"/>
      <c r="AH359" s="32"/>
    </row>
    <row r="360" spans="1:34" ht="14.25" customHeight="1" x14ac:dyDescent="0.45">
      <c r="A360" s="293" t="s">
        <v>1641</v>
      </c>
      <c r="B360" s="293" t="s">
        <v>11</v>
      </c>
      <c r="C360" s="294">
        <v>45723</v>
      </c>
      <c r="D360" s="165" t="s">
        <v>1934</v>
      </c>
      <c r="E360" s="293" t="s">
        <v>180</v>
      </c>
      <c r="F360" s="293" t="s">
        <v>1935</v>
      </c>
      <c r="G360" s="293"/>
      <c r="H360" s="295" t="s">
        <v>513</v>
      </c>
      <c r="I360" s="293">
        <v>106</v>
      </c>
      <c r="J360" s="293">
        <v>289</v>
      </c>
      <c r="K360" s="293"/>
      <c r="L360" s="227"/>
      <c r="M360" s="293">
        <f>SUM(W360:AH360)</f>
        <v>9</v>
      </c>
      <c r="N360" s="293">
        <f>M360*I360</f>
        <v>954</v>
      </c>
      <c r="O360" s="293">
        <f>M360*J360</f>
        <v>2601</v>
      </c>
      <c r="P360" s="293"/>
      <c r="Q360" s="293">
        <f>P361*I360</f>
        <v>0</v>
      </c>
      <c r="R360" s="293"/>
      <c r="S360" s="293"/>
      <c r="T360" s="293">
        <f>S361*I360</f>
        <v>954</v>
      </c>
      <c r="U360" s="293"/>
      <c r="V360" s="296"/>
      <c r="W360" s="293"/>
      <c r="X360" s="293"/>
      <c r="Y360" s="293"/>
      <c r="Z360" s="293"/>
      <c r="AA360" s="293"/>
      <c r="AB360" s="293"/>
      <c r="AC360" s="293">
        <v>2</v>
      </c>
      <c r="AD360" s="293">
        <v>2</v>
      </c>
      <c r="AE360" s="293">
        <v>2</v>
      </c>
      <c r="AF360" s="293">
        <v>2</v>
      </c>
      <c r="AG360" s="293">
        <v>1</v>
      </c>
      <c r="AH360" s="293"/>
    </row>
    <row r="361" spans="1:34" ht="14.25" customHeight="1" x14ac:dyDescent="0.45">
      <c r="A361" s="32"/>
      <c r="B361" s="32"/>
      <c r="C361" s="32"/>
      <c r="D361" s="529"/>
      <c r="E361" s="32"/>
      <c r="F361" s="32"/>
      <c r="G361" s="32"/>
      <c r="H361" s="32"/>
      <c r="I361" s="32"/>
      <c r="J361" s="32"/>
      <c r="K361" s="32"/>
      <c r="L361" s="162"/>
      <c r="M361" s="32"/>
      <c r="N361" s="32"/>
      <c r="O361" s="32"/>
      <c r="P361" s="263">
        <f>SUM(W361:AH361)</f>
        <v>0</v>
      </c>
      <c r="Q361" s="32"/>
      <c r="R361" s="32">
        <f>P361*J360</f>
        <v>0</v>
      </c>
      <c r="S361" s="32">
        <f>M360-P361</f>
        <v>9</v>
      </c>
      <c r="T361" s="32"/>
      <c r="U361" s="32">
        <f>S361*J360</f>
        <v>2601</v>
      </c>
      <c r="V361" s="286"/>
      <c r="W361" s="32"/>
      <c r="X361" s="32"/>
      <c r="Y361" s="32"/>
      <c r="Z361" s="32"/>
      <c r="AA361" s="32"/>
      <c r="AB361" s="32"/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/>
    </row>
    <row r="362" spans="1:34" ht="14.25" customHeight="1" x14ac:dyDescent="0.45">
      <c r="A362" s="32"/>
      <c r="B362" s="32"/>
      <c r="C362" s="32"/>
      <c r="D362" s="45"/>
      <c r="E362" s="32"/>
      <c r="F362" s="32"/>
      <c r="G362" s="32"/>
      <c r="H362" s="32"/>
      <c r="I362" s="32"/>
      <c r="J362" s="32"/>
      <c r="K362" s="32"/>
      <c r="L362" s="162"/>
      <c r="M362" s="32"/>
      <c r="N362" s="32"/>
      <c r="O362" s="32"/>
      <c r="P362" s="32"/>
      <c r="Q362" s="32"/>
      <c r="R362" s="32"/>
      <c r="S362" s="32"/>
      <c r="T362" s="32"/>
      <c r="U362" s="32"/>
      <c r="V362" s="286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</row>
    <row r="363" spans="1:34" ht="14.25" customHeight="1" x14ac:dyDescent="0.45">
      <c r="A363" s="293" t="s">
        <v>1641</v>
      </c>
      <c r="B363" s="293" t="s">
        <v>11</v>
      </c>
      <c r="C363" s="294">
        <v>45743</v>
      </c>
      <c r="D363" s="589" t="s">
        <v>1936</v>
      </c>
      <c r="E363" s="293" t="s">
        <v>198</v>
      </c>
      <c r="F363" s="293" t="s">
        <v>1935</v>
      </c>
      <c r="G363" s="293" t="s">
        <v>154</v>
      </c>
      <c r="H363" s="293" t="s">
        <v>1937</v>
      </c>
      <c r="I363" s="293">
        <v>98</v>
      </c>
      <c r="J363" s="293">
        <v>269</v>
      </c>
      <c r="K363" s="293"/>
      <c r="L363" s="227"/>
      <c r="M363" s="293">
        <f>SUM(W363:AH363)</f>
        <v>9</v>
      </c>
      <c r="N363" s="293">
        <f>M363*I363</f>
        <v>882</v>
      </c>
      <c r="O363" s="293">
        <f>M363*J363</f>
        <v>2421</v>
      </c>
      <c r="P363" s="293"/>
      <c r="Q363" s="293">
        <f>P364*I363</f>
        <v>0</v>
      </c>
      <c r="R363" s="293"/>
      <c r="S363" s="293"/>
      <c r="T363" s="293">
        <f>S364*I363</f>
        <v>882</v>
      </c>
      <c r="U363" s="293"/>
      <c r="V363" s="296"/>
      <c r="W363" s="293"/>
      <c r="X363" s="293"/>
      <c r="Y363" s="293"/>
      <c r="Z363" s="293"/>
      <c r="AA363" s="293"/>
      <c r="AB363" s="293"/>
      <c r="AC363" s="293"/>
      <c r="AD363" s="293">
        <v>2</v>
      </c>
      <c r="AE363" s="293">
        <v>2</v>
      </c>
      <c r="AF363" s="293">
        <v>2</v>
      </c>
      <c r="AG363" s="293">
        <v>2</v>
      </c>
      <c r="AH363" s="293">
        <v>1</v>
      </c>
    </row>
    <row r="364" spans="1:34" ht="14.25" customHeight="1" x14ac:dyDescent="0.45">
      <c r="A364" s="32"/>
      <c r="B364" s="32"/>
      <c r="C364" s="32"/>
      <c r="D364" s="45"/>
      <c r="E364" s="32"/>
      <c r="F364" s="32"/>
      <c r="G364" s="32"/>
      <c r="H364" s="32"/>
      <c r="I364" s="32"/>
      <c r="J364" s="32"/>
      <c r="K364" s="32"/>
      <c r="L364" s="162"/>
      <c r="M364" s="32"/>
      <c r="N364" s="32"/>
      <c r="O364" s="32"/>
      <c r="P364" s="590">
        <f>SUM(W364:AH364)</f>
        <v>0</v>
      </c>
      <c r="Q364" s="32"/>
      <c r="R364" s="32">
        <f>P364*J363</f>
        <v>0</v>
      </c>
      <c r="S364" s="32">
        <f>M363-P364</f>
        <v>9</v>
      </c>
      <c r="T364" s="32"/>
      <c r="U364" s="32">
        <f>S364*J363</f>
        <v>2421</v>
      </c>
      <c r="V364" s="286"/>
      <c r="W364" s="32"/>
      <c r="X364" s="32"/>
      <c r="Y364" s="32"/>
      <c r="Z364" s="32"/>
      <c r="AA364" s="32"/>
      <c r="AB364" s="32"/>
      <c r="AC364" s="32"/>
      <c r="AD364" s="587">
        <v>0</v>
      </c>
      <c r="AE364" s="587">
        <v>0</v>
      </c>
      <c r="AF364" s="587">
        <v>0</v>
      </c>
      <c r="AG364" s="587">
        <v>0</v>
      </c>
      <c r="AH364" s="587">
        <v>0</v>
      </c>
    </row>
    <row r="365" spans="1:34" ht="14.25" customHeight="1" x14ac:dyDescent="0.45">
      <c r="A365" s="32"/>
      <c r="B365" s="32"/>
      <c r="C365" s="32"/>
      <c r="D365" s="45"/>
      <c r="E365" s="32"/>
      <c r="F365" s="32"/>
      <c r="G365" s="32"/>
      <c r="H365" s="32"/>
      <c r="I365" s="32"/>
      <c r="J365" s="32"/>
      <c r="K365" s="32"/>
      <c r="L365" s="162"/>
      <c r="M365" s="32"/>
      <c r="N365" s="32"/>
      <c r="O365" s="32"/>
      <c r="P365" s="32">
        <v>6</v>
      </c>
      <c r="Q365" s="32"/>
      <c r="R365" s="32"/>
      <c r="S365" s="32"/>
      <c r="T365" s="32"/>
      <c r="U365" s="32"/>
      <c r="V365" s="286"/>
      <c r="W365" s="32"/>
      <c r="X365" s="32"/>
      <c r="Y365" s="32"/>
      <c r="Z365" s="32"/>
      <c r="AA365" s="32"/>
      <c r="AB365" s="32"/>
      <c r="AC365" s="32"/>
      <c r="AD365" s="32">
        <v>2</v>
      </c>
      <c r="AE365" s="32">
        <v>1</v>
      </c>
      <c r="AF365" s="32">
        <v>1</v>
      </c>
      <c r="AG365" s="32">
        <v>2</v>
      </c>
      <c r="AH365" s="32">
        <v>0</v>
      </c>
    </row>
    <row r="366" spans="1:34" ht="14.25" customHeight="1" x14ac:dyDescent="0.45">
      <c r="A366" s="293" t="s">
        <v>1641</v>
      </c>
      <c r="B366" s="293" t="s">
        <v>11</v>
      </c>
      <c r="C366" s="294">
        <v>45723</v>
      </c>
      <c r="D366" s="921" t="s">
        <v>1938</v>
      </c>
      <c r="E366" s="293" t="s">
        <v>180</v>
      </c>
      <c r="F366" s="293" t="s">
        <v>1939</v>
      </c>
      <c r="G366" s="293"/>
      <c r="H366" s="295" t="s">
        <v>513</v>
      </c>
      <c r="I366" s="293">
        <v>106</v>
      </c>
      <c r="J366" s="293">
        <v>289</v>
      </c>
      <c r="K366" s="293"/>
      <c r="L366" s="227"/>
      <c r="M366" s="293">
        <f>SUM(W366:AH366)</f>
        <v>9</v>
      </c>
      <c r="N366" s="293">
        <f>M366*I366</f>
        <v>954</v>
      </c>
      <c r="O366" s="293">
        <f>M366*J366</f>
        <v>2601</v>
      </c>
      <c r="P366" s="293"/>
      <c r="Q366" s="293">
        <f>P367*I366</f>
        <v>106</v>
      </c>
      <c r="R366" s="293"/>
      <c r="S366" s="293"/>
      <c r="T366" s="293">
        <f>S367*I366</f>
        <v>848</v>
      </c>
      <c r="U366" s="293"/>
      <c r="V366" s="296"/>
      <c r="W366" s="293"/>
      <c r="X366" s="293"/>
      <c r="Y366" s="293"/>
      <c r="Z366" s="293"/>
      <c r="AA366" s="293"/>
      <c r="AB366" s="293"/>
      <c r="AC366" s="293">
        <v>2</v>
      </c>
      <c r="AD366" s="293">
        <v>2</v>
      </c>
      <c r="AE366" s="293">
        <v>2</v>
      </c>
      <c r="AF366" s="293">
        <v>2</v>
      </c>
      <c r="AG366" s="293">
        <v>1</v>
      </c>
      <c r="AH366" s="293"/>
    </row>
    <row r="367" spans="1:34" ht="14.25" customHeight="1" x14ac:dyDescent="0.45">
      <c r="A367" s="32"/>
      <c r="B367" s="32"/>
      <c r="C367" s="32"/>
      <c r="D367" s="45"/>
      <c r="E367" s="32"/>
      <c r="F367" s="32"/>
      <c r="G367" s="32"/>
      <c r="H367" s="32"/>
      <c r="I367" s="32"/>
      <c r="J367" s="32"/>
      <c r="K367" s="32"/>
      <c r="L367" s="162"/>
      <c r="M367" s="32"/>
      <c r="N367" s="32"/>
      <c r="O367" s="32"/>
      <c r="P367" s="655">
        <f>SUM(W367:AH367)</f>
        <v>1</v>
      </c>
      <c r="Q367" s="32"/>
      <c r="R367" s="32">
        <f>P367*J366</f>
        <v>289</v>
      </c>
      <c r="S367" s="32">
        <f>M366-P367</f>
        <v>8</v>
      </c>
      <c r="T367" s="32"/>
      <c r="U367" s="32">
        <f>S367*J366</f>
        <v>2312</v>
      </c>
      <c r="V367" s="286"/>
      <c r="W367" s="32"/>
      <c r="X367" s="32"/>
      <c r="Y367" s="32"/>
      <c r="Z367" s="32"/>
      <c r="AA367" s="32"/>
      <c r="AB367" s="32"/>
      <c r="AC367" s="32">
        <v>0</v>
      </c>
      <c r="AD367" s="32">
        <v>0</v>
      </c>
      <c r="AE367" s="32">
        <v>0</v>
      </c>
      <c r="AF367" s="937">
        <v>0</v>
      </c>
      <c r="AG367" s="654">
        <v>1</v>
      </c>
      <c r="AH367" s="32"/>
    </row>
    <row r="368" spans="1:34" ht="14.25" customHeight="1" x14ac:dyDescent="0.45">
      <c r="A368" s="32"/>
      <c r="B368" s="32"/>
      <c r="C368" s="32"/>
      <c r="D368" s="45"/>
      <c r="E368" s="32"/>
      <c r="F368" s="32"/>
      <c r="G368" s="32"/>
      <c r="H368" s="32"/>
      <c r="I368" s="32"/>
      <c r="J368" s="32"/>
      <c r="K368" s="32"/>
      <c r="L368" s="162"/>
      <c r="M368" s="32"/>
      <c r="N368" s="32"/>
      <c r="O368" s="32"/>
      <c r="P368" s="32"/>
      <c r="Q368" s="32"/>
      <c r="R368" s="32"/>
      <c r="S368" s="32"/>
      <c r="T368" s="32"/>
      <c r="U368" s="32"/>
      <c r="V368" s="286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</row>
    <row r="369" spans="1:34" ht="14.25" customHeight="1" x14ac:dyDescent="0.45">
      <c r="A369" s="293" t="s">
        <v>1641</v>
      </c>
      <c r="B369" s="293" t="s">
        <v>11</v>
      </c>
      <c r="C369" s="294">
        <v>45736</v>
      </c>
      <c r="D369" s="583" t="s">
        <v>1940</v>
      </c>
      <c r="E369" s="293" t="s">
        <v>1237</v>
      </c>
      <c r="F369" s="293" t="s">
        <v>1941</v>
      </c>
      <c r="G369" s="293" t="s">
        <v>154</v>
      </c>
      <c r="H369" s="293" t="s">
        <v>1352</v>
      </c>
      <c r="I369" s="293">
        <v>93</v>
      </c>
      <c r="J369" s="293">
        <v>249</v>
      </c>
      <c r="K369" s="293"/>
      <c r="L369" s="227"/>
      <c r="M369" s="293">
        <f>SUM(W369:AH369)</f>
        <v>4</v>
      </c>
      <c r="N369" s="293">
        <f>M369*I369</f>
        <v>372</v>
      </c>
      <c r="O369" s="293">
        <f>M369*J369</f>
        <v>996</v>
      </c>
      <c r="P369" s="293"/>
      <c r="Q369" s="293">
        <f>P370*I369</f>
        <v>0</v>
      </c>
      <c r="R369" s="293"/>
      <c r="S369" s="293"/>
      <c r="T369" s="293">
        <f>S370*I369</f>
        <v>372</v>
      </c>
      <c r="U369" s="293"/>
      <c r="V369" s="296"/>
      <c r="W369" s="293">
        <v>1</v>
      </c>
      <c r="X369" s="293">
        <v>1</v>
      </c>
      <c r="Y369" s="293">
        <v>1</v>
      </c>
      <c r="Z369" s="293">
        <v>1</v>
      </c>
      <c r="AA369" s="293"/>
      <c r="AB369" s="293"/>
      <c r="AC369" s="293"/>
      <c r="AD369" s="293"/>
      <c r="AE369" s="293"/>
      <c r="AF369" s="293"/>
      <c r="AG369" s="293"/>
      <c r="AH369" s="293"/>
    </row>
    <row r="370" spans="1:34" ht="14.25" customHeight="1" x14ac:dyDescent="0.45">
      <c r="A370" s="32"/>
      <c r="B370" s="32"/>
      <c r="C370" s="32"/>
      <c r="D370" s="89"/>
      <c r="E370" s="32"/>
      <c r="F370" s="32"/>
      <c r="G370" s="32"/>
      <c r="H370" s="32"/>
      <c r="I370" s="32"/>
      <c r="J370" s="32"/>
      <c r="K370" s="32"/>
      <c r="L370" s="162"/>
      <c r="M370" s="32"/>
      <c r="N370" s="32"/>
      <c r="O370" s="32"/>
      <c r="P370" s="655">
        <f>SUM(W370:AH370)</f>
        <v>0</v>
      </c>
      <c r="Q370" s="32"/>
      <c r="R370" s="32">
        <f>P370*J369</f>
        <v>0</v>
      </c>
      <c r="S370" s="32">
        <f>M369-P370</f>
        <v>4</v>
      </c>
      <c r="T370" s="32"/>
      <c r="U370" s="32">
        <f>S370*J369</f>
        <v>996</v>
      </c>
      <c r="V370" s="286"/>
      <c r="W370" s="587">
        <v>0</v>
      </c>
      <c r="X370" s="937">
        <v>0</v>
      </c>
      <c r="Y370" s="587">
        <v>0</v>
      </c>
      <c r="Z370" s="587">
        <v>0</v>
      </c>
      <c r="AA370" s="32"/>
      <c r="AB370" s="32"/>
      <c r="AC370" s="32"/>
      <c r="AD370" s="32"/>
      <c r="AE370" s="32"/>
      <c r="AF370" s="32"/>
      <c r="AG370" s="32"/>
      <c r="AH370" s="32"/>
    </row>
    <row r="371" spans="1:34" ht="14.25" customHeight="1" x14ac:dyDescent="0.45">
      <c r="A371" s="32"/>
      <c r="B371" s="32"/>
      <c r="C371" s="32"/>
      <c r="D371" s="45"/>
      <c r="E371" s="32"/>
      <c r="F371" s="32"/>
      <c r="G371" s="32"/>
      <c r="H371" s="32"/>
      <c r="I371" s="32"/>
      <c r="J371" s="32"/>
      <c r="K371" s="32"/>
      <c r="L371" s="162"/>
      <c r="M371" s="32"/>
      <c r="N371" s="32"/>
      <c r="O371" s="32"/>
      <c r="P371" s="32">
        <v>2</v>
      </c>
      <c r="Q371" s="32"/>
      <c r="R371" s="32"/>
      <c r="S371" s="32"/>
      <c r="T371" s="32"/>
      <c r="U371" s="32"/>
      <c r="V371" s="286"/>
      <c r="W371" s="32">
        <v>0</v>
      </c>
      <c r="X371" s="32">
        <v>0</v>
      </c>
      <c r="Y371" s="32">
        <v>1</v>
      </c>
      <c r="Z371" s="32">
        <v>1</v>
      </c>
      <c r="AA371" s="32"/>
      <c r="AB371" s="32"/>
      <c r="AC371" s="32"/>
      <c r="AD371" s="32"/>
      <c r="AE371" s="32"/>
      <c r="AF371" s="32"/>
      <c r="AG371" s="32"/>
      <c r="AH371" s="32"/>
    </row>
    <row r="372" spans="1:34" ht="14.25" customHeight="1" x14ac:dyDescent="0.45">
      <c r="A372" s="293" t="s">
        <v>1641</v>
      </c>
      <c r="B372" s="293" t="s">
        <v>11</v>
      </c>
      <c r="C372" s="294">
        <v>45723</v>
      </c>
      <c r="D372" s="165" t="s">
        <v>1942</v>
      </c>
      <c r="E372" s="293" t="s">
        <v>180</v>
      </c>
      <c r="F372" s="295" t="s">
        <v>1943</v>
      </c>
      <c r="G372" s="293"/>
      <c r="H372" s="295" t="s">
        <v>1944</v>
      </c>
      <c r="I372" s="293">
        <v>135</v>
      </c>
      <c r="J372" s="293">
        <v>349</v>
      </c>
      <c r="K372" s="293"/>
      <c r="L372" s="227"/>
      <c r="M372" s="293">
        <f>SUM(W372:AH372)</f>
        <v>5</v>
      </c>
      <c r="N372" s="293">
        <f>M372*I372</f>
        <v>675</v>
      </c>
      <c r="O372" s="293">
        <f>M372*J372</f>
        <v>1745</v>
      </c>
      <c r="P372" s="293"/>
      <c r="Q372" s="293">
        <f>P373*I372</f>
        <v>135</v>
      </c>
      <c r="R372" s="293"/>
      <c r="S372" s="293"/>
      <c r="T372" s="293">
        <f>S373*I372</f>
        <v>540</v>
      </c>
      <c r="U372" s="293"/>
      <c r="V372" s="296"/>
      <c r="W372" s="293"/>
      <c r="X372" s="293"/>
      <c r="Y372" s="293"/>
      <c r="Z372" s="293"/>
      <c r="AA372" s="293"/>
      <c r="AB372" s="293"/>
      <c r="AC372" s="293">
        <v>1</v>
      </c>
      <c r="AD372" s="293">
        <v>1</v>
      </c>
      <c r="AE372" s="293">
        <v>1</v>
      </c>
      <c r="AF372" s="293">
        <v>1</v>
      </c>
      <c r="AG372" s="293">
        <v>1</v>
      </c>
      <c r="AH372" s="293"/>
    </row>
    <row r="373" spans="1:34" ht="14.25" customHeight="1" x14ac:dyDescent="0.45">
      <c r="A373" s="32"/>
      <c r="B373" s="32"/>
      <c r="C373" s="32"/>
      <c r="D373" s="921"/>
      <c r="E373" s="32"/>
      <c r="F373" s="32"/>
      <c r="G373" s="32"/>
      <c r="H373" s="32"/>
      <c r="I373" s="32"/>
      <c r="J373" s="32"/>
      <c r="K373" s="32"/>
      <c r="L373" s="162"/>
      <c r="M373" s="32"/>
      <c r="N373" s="32"/>
      <c r="O373" s="32"/>
      <c r="P373" s="653">
        <f>SUM(W373:AH373)</f>
        <v>1</v>
      </c>
      <c r="Q373" s="32"/>
      <c r="R373" s="32">
        <f>P373*J372</f>
        <v>349</v>
      </c>
      <c r="S373" s="32">
        <f>M372-P373</f>
        <v>4</v>
      </c>
      <c r="T373" s="32"/>
      <c r="U373" s="32">
        <f>S373*J372</f>
        <v>1396</v>
      </c>
      <c r="V373" s="286"/>
      <c r="W373" s="32"/>
      <c r="X373" s="32"/>
      <c r="Y373" s="32"/>
      <c r="Z373" s="32"/>
      <c r="AA373" s="32"/>
      <c r="AB373" s="32"/>
      <c r="AC373" s="937">
        <v>0</v>
      </c>
      <c r="AD373" s="32">
        <v>0</v>
      </c>
      <c r="AE373" s="32">
        <v>0</v>
      </c>
      <c r="AF373" s="654">
        <v>1</v>
      </c>
      <c r="AG373" s="32">
        <v>0</v>
      </c>
      <c r="AH373" s="32"/>
    </row>
    <row r="374" spans="1:34" ht="14.25" customHeight="1" x14ac:dyDescent="0.45">
      <c r="A374" s="32"/>
      <c r="B374" s="32"/>
      <c r="C374" s="32"/>
      <c r="D374" s="45"/>
      <c r="E374" s="32"/>
      <c r="F374" s="32"/>
      <c r="G374" s="32"/>
      <c r="H374" s="32"/>
      <c r="I374" s="32"/>
      <c r="J374" s="32"/>
      <c r="K374" s="32"/>
      <c r="L374" s="162"/>
      <c r="M374" s="32"/>
      <c r="N374" s="32"/>
      <c r="O374" s="32"/>
      <c r="P374" s="32"/>
      <c r="Q374" s="32"/>
      <c r="R374" s="32"/>
      <c r="S374" s="32"/>
      <c r="T374" s="32"/>
      <c r="U374" s="32"/>
      <c r="V374" s="286"/>
      <c r="W374" s="32"/>
      <c r="X374" s="32"/>
      <c r="Y374" s="32"/>
      <c r="Z374" s="32"/>
      <c r="AA374" s="32"/>
      <c r="AB374" s="32"/>
      <c r="AC374" s="937"/>
      <c r="AD374" s="32"/>
      <c r="AE374" s="32"/>
      <c r="AF374" s="32"/>
      <c r="AG374" s="32"/>
      <c r="AH374" s="32"/>
    </row>
    <row r="375" spans="1:34" ht="14.25" customHeight="1" x14ac:dyDescent="0.45">
      <c r="A375" s="293" t="s">
        <v>1641</v>
      </c>
      <c r="B375" s="293" t="s">
        <v>11</v>
      </c>
      <c r="C375" s="294">
        <v>45719</v>
      </c>
      <c r="D375" s="165" t="s">
        <v>1945</v>
      </c>
      <c r="E375" s="293" t="s">
        <v>180</v>
      </c>
      <c r="F375" s="295" t="s">
        <v>1946</v>
      </c>
      <c r="G375" s="293" t="s">
        <v>154</v>
      </c>
      <c r="H375" s="293" t="s">
        <v>988</v>
      </c>
      <c r="I375" s="293">
        <v>98</v>
      </c>
      <c r="J375" s="293">
        <v>269</v>
      </c>
      <c r="K375" s="293"/>
      <c r="L375" s="227"/>
      <c r="M375" s="293">
        <f>SUM(W375:AH375)</f>
        <v>9</v>
      </c>
      <c r="N375" s="293">
        <f>M375*I375</f>
        <v>882</v>
      </c>
      <c r="O375" s="293">
        <f>M375*J375</f>
        <v>2421</v>
      </c>
      <c r="P375" s="293"/>
      <c r="Q375" s="293">
        <f>P376*I375</f>
        <v>98</v>
      </c>
      <c r="R375" s="293"/>
      <c r="S375" s="293"/>
      <c r="T375" s="293">
        <f>S376*I375</f>
        <v>784</v>
      </c>
      <c r="U375" s="293"/>
      <c r="V375" s="296"/>
      <c r="W375" s="293"/>
      <c r="X375" s="293"/>
      <c r="Y375" s="293"/>
      <c r="Z375" s="293"/>
      <c r="AA375" s="293"/>
      <c r="AB375" s="293"/>
      <c r="AC375" s="293">
        <v>2</v>
      </c>
      <c r="AD375" s="293">
        <v>2</v>
      </c>
      <c r="AE375" s="293">
        <v>2</v>
      </c>
      <c r="AF375" s="293">
        <v>2</v>
      </c>
      <c r="AG375" s="293">
        <v>1</v>
      </c>
      <c r="AH375" s="293"/>
    </row>
    <row r="376" spans="1:34" ht="14.25" customHeight="1" x14ac:dyDescent="0.45">
      <c r="A376" s="32"/>
      <c r="B376" s="32"/>
      <c r="C376" s="32"/>
      <c r="D376" s="921"/>
      <c r="E376" s="32"/>
      <c r="F376" s="32"/>
      <c r="G376" s="32"/>
      <c r="H376" s="32"/>
      <c r="I376" s="32"/>
      <c r="J376" s="32"/>
      <c r="K376" s="32"/>
      <c r="L376" s="162"/>
      <c r="M376" s="32"/>
      <c r="N376" s="32"/>
      <c r="O376" s="32"/>
      <c r="P376" s="653">
        <f>SUM(W376:AH376)</f>
        <v>1</v>
      </c>
      <c r="Q376" s="32"/>
      <c r="R376" s="32">
        <f>P376*J375</f>
        <v>269</v>
      </c>
      <c r="S376" s="32">
        <f>M375-P376</f>
        <v>8</v>
      </c>
      <c r="T376" s="32"/>
      <c r="U376" s="32">
        <f>S376*J375</f>
        <v>2152</v>
      </c>
      <c r="V376" s="286"/>
      <c r="W376" s="32"/>
      <c r="X376" s="32"/>
      <c r="Y376" s="32"/>
      <c r="Z376" s="32"/>
      <c r="AA376" s="32"/>
      <c r="AB376" s="32"/>
      <c r="AC376" s="32">
        <v>0</v>
      </c>
      <c r="AD376" s="32">
        <v>0</v>
      </c>
      <c r="AE376" s="32">
        <v>0</v>
      </c>
      <c r="AF376" s="32">
        <v>0</v>
      </c>
      <c r="AG376" s="654">
        <v>1</v>
      </c>
      <c r="AH376" s="32"/>
    </row>
    <row r="377" spans="1:34" ht="14.25" customHeight="1" x14ac:dyDescent="0.45">
      <c r="A377" s="32"/>
      <c r="B377" s="32"/>
      <c r="C377" s="32"/>
      <c r="D377" s="45"/>
      <c r="E377" s="32"/>
      <c r="F377" s="32"/>
      <c r="G377" s="32"/>
      <c r="H377" s="32"/>
      <c r="I377" s="32"/>
      <c r="J377" s="32"/>
      <c r="K377" s="32"/>
      <c r="L377" s="162"/>
      <c r="M377" s="32"/>
      <c r="N377" s="32"/>
      <c r="O377" s="32"/>
      <c r="P377" s="32"/>
      <c r="Q377" s="32"/>
      <c r="R377" s="32"/>
      <c r="S377" s="32"/>
      <c r="T377" s="32"/>
      <c r="U377" s="32"/>
      <c r="V377" s="286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</row>
    <row r="378" spans="1:34" ht="14.25" customHeight="1" x14ac:dyDescent="0.45">
      <c r="A378" s="293" t="s">
        <v>1641</v>
      </c>
      <c r="B378" s="293" t="s">
        <v>11</v>
      </c>
      <c r="C378" s="294">
        <v>45723</v>
      </c>
      <c r="D378" s="921" t="s">
        <v>1947</v>
      </c>
      <c r="E378" s="293" t="s">
        <v>1237</v>
      </c>
      <c r="F378" s="295" t="s">
        <v>1946</v>
      </c>
      <c r="G378" s="293"/>
      <c r="H378" s="295" t="s">
        <v>1948</v>
      </c>
      <c r="I378" s="293">
        <v>91</v>
      </c>
      <c r="J378" s="293">
        <v>239</v>
      </c>
      <c r="K378" s="293"/>
      <c r="L378" s="227"/>
      <c r="M378" s="293">
        <f>SUM(W378:AH378)</f>
        <v>4</v>
      </c>
      <c r="N378" s="293">
        <f>M378*I378</f>
        <v>364</v>
      </c>
      <c r="O378" s="293">
        <f>M378*J378</f>
        <v>956</v>
      </c>
      <c r="P378" s="293"/>
      <c r="Q378" s="293">
        <f>P379*I378</f>
        <v>91</v>
      </c>
      <c r="R378" s="293"/>
      <c r="S378" s="293"/>
      <c r="T378" s="293">
        <f>S379*I378</f>
        <v>273</v>
      </c>
      <c r="U378" s="293"/>
      <c r="V378" s="296"/>
      <c r="W378" s="293"/>
      <c r="X378" s="293"/>
      <c r="Y378" s="293"/>
      <c r="Z378" s="293"/>
      <c r="AA378" s="293"/>
      <c r="AB378" s="293"/>
      <c r="AC378" s="293"/>
      <c r="AD378" s="293">
        <v>1</v>
      </c>
      <c r="AE378" s="293">
        <v>1</v>
      </c>
      <c r="AF378" s="293">
        <v>1</v>
      </c>
      <c r="AG378" s="293">
        <v>1</v>
      </c>
      <c r="AH378" s="293"/>
    </row>
    <row r="379" spans="1:34" ht="14.25" customHeight="1" x14ac:dyDescent="0.45">
      <c r="A379" s="32"/>
      <c r="B379" s="32"/>
      <c r="C379" s="32"/>
      <c r="D379" s="45"/>
      <c r="E379" s="32"/>
      <c r="F379" s="32"/>
      <c r="G379" s="32"/>
      <c r="H379" s="32"/>
      <c r="I379" s="32"/>
      <c r="J379" s="32"/>
      <c r="K379" s="32"/>
      <c r="L379" s="162"/>
      <c r="M379" s="32"/>
      <c r="N379" s="32"/>
      <c r="O379" s="32"/>
      <c r="P379" s="653">
        <f>SUM(W379:AH379)</f>
        <v>1</v>
      </c>
      <c r="Q379" s="32"/>
      <c r="R379" s="32">
        <f>P379*J378</f>
        <v>239</v>
      </c>
      <c r="S379" s="32">
        <f>M378-P379</f>
        <v>3</v>
      </c>
      <c r="T379" s="32"/>
      <c r="U379" s="32">
        <f>S379*J378</f>
        <v>717</v>
      </c>
      <c r="V379" s="286"/>
      <c r="W379" s="32"/>
      <c r="X379" s="32"/>
      <c r="Y379" s="32"/>
      <c r="Z379" s="32"/>
      <c r="AA379" s="32"/>
      <c r="AB379" s="32"/>
      <c r="AC379" s="32"/>
      <c r="AD379" s="32">
        <v>0</v>
      </c>
      <c r="AE379" s="32">
        <v>0</v>
      </c>
      <c r="AF379" s="32">
        <v>0</v>
      </c>
      <c r="AG379" s="654">
        <v>1</v>
      </c>
      <c r="AH379" s="32"/>
    </row>
    <row r="380" spans="1:34" ht="14.25" customHeight="1" x14ac:dyDescent="0.45">
      <c r="A380" s="32"/>
      <c r="B380" s="32"/>
      <c r="C380" s="32"/>
      <c r="D380" s="45"/>
      <c r="E380" s="32"/>
      <c r="F380" s="32"/>
      <c r="G380" s="32"/>
      <c r="H380" s="32"/>
      <c r="I380" s="32"/>
      <c r="J380" s="32"/>
      <c r="K380" s="32"/>
      <c r="L380" s="162"/>
      <c r="M380" s="32"/>
      <c r="N380" s="32"/>
      <c r="O380" s="32"/>
      <c r="P380" s="32"/>
      <c r="Q380" s="32"/>
      <c r="R380" s="32"/>
      <c r="S380" s="32"/>
      <c r="T380" s="32"/>
      <c r="U380" s="32"/>
      <c r="V380" s="286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</row>
    <row r="381" spans="1:34" ht="14.25" customHeight="1" x14ac:dyDescent="0.45">
      <c r="A381" s="293" t="s">
        <v>1641</v>
      </c>
      <c r="B381" s="293" t="s">
        <v>11</v>
      </c>
      <c r="C381" s="297">
        <v>45719</v>
      </c>
      <c r="D381" s="921" t="s">
        <v>1949</v>
      </c>
      <c r="E381" s="293" t="s">
        <v>180</v>
      </c>
      <c r="F381" s="293" t="s">
        <v>1950</v>
      </c>
      <c r="G381" s="293" t="s">
        <v>154</v>
      </c>
      <c r="H381" s="293" t="s">
        <v>513</v>
      </c>
      <c r="I381" s="293">
        <v>72</v>
      </c>
      <c r="J381" s="293">
        <v>229</v>
      </c>
      <c r="K381" s="293"/>
      <c r="L381" s="227"/>
      <c r="M381" s="293">
        <f>SUM(W381:AH381)</f>
        <v>5</v>
      </c>
      <c r="N381" s="293">
        <f>M381*I381</f>
        <v>360</v>
      </c>
      <c r="O381" s="293">
        <f>M381*J381</f>
        <v>1145</v>
      </c>
      <c r="P381" s="293"/>
      <c r="Q381" s="293">
        <f>P382*I381</f>
        <v>72</v>
      </c>
      <c r="R381" s="293"/>
      <c r="S381" s="293"/>
      <c r="T381" s="293">
        <f>S382*I381</f>
        <v>288</v>
      </c>
      <c r="U381" s="293"/>
      <c r="V381" s="296"/>
      <c r="W381" s="293"/>
      <c r="X381" s="293"/>
      <c r="Y381" s="293"/>
      <c r="Z381" s="293"/>
      <c r="AA381" s="293"/>
      <c r="AB381" s="293"/>
      <c r="AC381" s="293">
        <v>1</v>
      </c>
      <c r="AD381" s="293">
        <v>1</v>
      </c>
      <c r="AE381" s="293">
        <v>1</v>
      </c>
      <c r="AF381" s="293">
        <v>1</v>
      </c>
      <c r="AG381" s="293">
        <v>1</v>
      </c>
      <c r="AH381" s="293"/>
    </row>
    <row r="382" spans="1:34" ht="14.25" customHeight="1" x14ac:dyDescent="0.45">
      <c r="A382" s="32"/>
      <c r="B382" s="32"/>
      <c r="C382" s="32"/>
      <c r="D382" s="45"/>
      <c r="E382" s="32"/>
      <c r="F382" s="32"/>
      <c r="G382" s="32"/>
      <c r="H382" s="32"/>
      <c r="I382" s="32"/>
      <c r="J382" s="32"/>
      <c r="K382" s="32"/>
      <c r="L382" s="162"/>
      <c r="M382" s="32"/>
      <c r="N382" s="32"/>
      <c r="O382" s="32"/>
      <c r="P382" s="655">
        <f>SUM(W382:AH382)</f>
        <v>1</v>
      </c>
      <c r="Q382" s="32"/>
      <c r="R382" s="32">
        <f>P382*J381</f>
        <v>229</v>
      </c>
      <c r="S382" s="32">
        <f>M381-P382</f>
        <v>4</v>
      </c>
      <c r="T382" s="32"/>
      <c r="U382" s="32">
        <f>S382*J381</f>
        <v>916</v>
      </c>
      <c r="V382" s="286"/>
      <c r="W382" s="32"/>
      <c r="X382" s="32"/>
      <c r="Y382" s="32"/>
      <c r="Z382" s="32"/>
      <c r="AA382" s="32"/>
      <c r="AB382" s="32"/>
      <c r="AC382" s="32">
        <v>0</v>
      </c>
      <c r="AD382" s="32">
        <v>0</v>
      </c>
      <c r="AE382" s="32">
        <v>0</v>
      </c>
      <c r="AF382" s="32">
        <v>0</v>
      </c>
      <c r="AG382" s="654">
        <v>1</v>
      </c>
      <c r="AH382" s="32"/>
    </row>
    <row r="383" spans="1:34" ht="14.25" customHeight="1" x14ac:dyDescent="0.4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942"/>
      <c r="AE383" s="19"/>
      <c r="AF383" s="19"/>
      <c r="AG383" s="19"/>
      <c r="AH383" s="19"/>
    </row>
    <row r="384" spans="1:34" ht="14.25" customHeight="1" x14ac:dyDescent="0.45">
      <c r="A384" s="293" t="s">
        <v>1641</v>
      </c>
      <c r="B384" s="293" t="s">
        <v>11</v>
      </c>
      <c r="C384" s="297">
        <v>45719</v>
      </c>
      <c r="D384" s="165" t="s">
        <v>1951</v>
      </c>
      <c r="E384" s="293" t="s">
        <v>198</v>
      </c>
      <c r="F384" s="295" t="s">
        <v>1943</v>
      </c>
      <c r="G384" s="293" t="s">
        <v>154</v>
      </c>
      <c r="H384" s="293" t="s">
        <v>3812</v>
      </c>
      <c r="I384" s="293">
        <v>106</v>
      </c>
      <c r="J384" s="293">
        <v>295</v>
      </c>
      <c r="K384" s="293"/>
      <c r="L384" s="227"/>
      <c r="M384" s="293">
        <f>SUM(W384:AH384)</f>
        <v>7</v>
      </c>
      <c r="N384" s="293">
        <f>M384*I384</f>
        <v>742</v>
      </c>
      <c r="O384" s="293">
        <f>M384*J384</f>
        <v>2065</v>
      </c>
      <c r="P384" s="293"/>
      <c r="Q384" s="293">
        <f>P385*I384</f>
        <v>106</v>
      </c>
      <c r="R384" s="293"/>
      <c r="S384" s="293"/>
      <c r="T384" s="293">
        <f>S385*I384</f>
        <v>636</v>
      </c>
      <c r="U384" s="293"/>
      <c r="V384" s="296"/>
      <c r="W384" s="293"/>
      <c r="X384" s="293"/>
      <c r="Y384" s="293"/>
      <c r="Z384" s="293"/>
      <c r="AA384" s="293"/>
      <c r="AB384" s="293"/>
      <c r="AC384" s="293"/>
      <c r="AD384" s="293">
        <v>2</v>
      </c>
      <c r="AE384" s="293">
        <v>2</v>
      </c>
      <c r="AF384" s="293">
        <v>2</v>
      </c>
      <c r="AG384" s="293">
        <v>1</v>
      </c>
      <c r="AH384" s="293"/>
    </row>
    <row r="385" spans="1:34" ht="14.25" customHeight="1" x14ac:dyDescent="0.45">
      <c r="A385" s="32"/>
      <c r="B385" s="32"/>
      <c r="C385" s="32"/>
      <c r="D385" s="560"/>
      <c r="E385" s="32"/>
      <c r="F385" s="32"/>
      <c r="G385" s="32"/>
      <c r="H385" s="32"/>
      <c r="I385" s="32"/>
      <c r="J385" s="32"/>
      <c r="K385" s="32"/>
      <c r="L385" s="162"/>
      <c r="M385" s="32"/>
      <c r="N385" s="32"/>
      <c r="O385" s="32"/>
      <c r="P385" s="655">
        <f>SUM(W385:AH385)</f>
        <v>1</v>
      </c>
      <c r="Q385" s="32"/>
      <c r="R385" s="32">
        <f>P385*J384</f>
        <v>295</v>
      </c>
      <c r="S385" s="32">
        <f>M384-P385</f>
        <v>6</v>
      </c>
      <c r="T385" s="32"/>
      <c r="U385" s="32">
        <f>S385*J384</f>
        <v>1770</v>
      </c>
      <c r="V385" s="286"/>
      <c r="W385" s="32"/>
      <c r="X385" s="32"/>
      <c r="Y385" s="32"/>
      <c r="Z385" s="32"/>
      <c r="AA385" s="32"/>
      <c r="AB385" s="32"/>
      <c r="AC385" s="32"/>
      <c r="AD385" s="32">
        <v>0</v>
      </c>
      <c r="AE385" s="32">
        <v>0</v>
      </c>
      <c r="AF385" s="654">
        <v>1</v>
      </c>
      <c r="AG385" s="32">
        <v>0</v>
      </c>
      <c r="AH385" s="32"/>
    </row>
    <row r="386" spans="1:34" ht="14.25" customHeight="1" x14ac:dyDescent="0.45">
      <c r="A386" s="32"/>
      <c r="B386" s="32"/>
      <c r="C386" s="32"/>
      <c r="D386" s="921"/>
      <c r="E386" s="32"/>
      <c r="F386" s="32"/>
      <c r="G386" s="32"/>
      <c r="H386" s="32"/>
      <c r="I386" s="32"/>
      <c r="J386" s="32"/>
      <c r="K386" s="32"/>
      <c r="L386" s="162"/>
      <c r="M386" s="32"/>
      <c r="N386" s="32"/>
      <c r="O386" s="32"/>
      <c r="P386" s="32"/>
      <c r="Q386" s="32"/>
      <c r="R386" s="32"/>
      <c r="S386" s="32"/>
      <c r="T386" s="32"/>
      <c r="U386" s="32"/>
      <c r="V386" s="286"/>
      <c r="W386" s="32"/>
      <c r="X386" s="32"/>
      <c r="Y386" s="32"/>
      <c r="Z386" s="32"/>
      <c r="AA386" s="32"/>
      <c r="AB386" s="32"/>
      <c r="AC386" s="32"/>
      <c r="AD386" s="937"/>
      <c r="AE386" s="32"/>
      <c r="AF386" s="32"/>
      <c r="AG386" s="32"/>
      <c r="AH386" s="32"/>
    </row>
    <row r="387" spans="1:34" ht="14.25" customHeight="1" x14ac:dyDescent="0.45">
      <c r="A387" s="293" t="s">
        <v>1641</v>
      </c>
      <c r="B387" s="293" t="s">
        <v>11</v>
      </c>
      <c r="C387" s="294">
        <v>45719</v>
      </c>
      <c r="D387" s="165" t="s">
        <v>1952</v>
      </c>
      <c r="E387" s="293" t="s">
        <v>1953</v>
      </c>
      <c r="F387" s="293" t="s">
        <v>1950</v>
      </c>
      <c r="G387" s="293" t="s">
        <v>154</v>
      </c>
      <c r="H387" s="293" t="s">
        <v>1954</v>
      </c>
      <c r="I387" s="293">
        <v>126</v>
      </c>
      <c r="J387" s="293">
        <v>349</v>
      </c>
      <c r="K387" s="293"/>
      <c r="L387" s="227"/>
      <c r="M387" s="293">
        <f>SUM(W387:AH387)</f>
        <v>4</v>
      </c>
      <c r="N387" s="293">
        <f>M387*I387</f>
        <v>504</v>
      </c>
      <c r="O387" s="293">
        <f>M387*J387</f>
        <v>1396</v>
      </c>
      <c r="P387" s="293"/>
      <c r="Q387" s="293">
        <f>P388*I387</f>
        <v>0</v>
      </c>
      <c r="R387" s="293"/>
      <c r="S387" s="293"/>
      <c r="T387" s="293">
        <f>S388*I387</f>
        <v>504</v>
      </c>
      <c r="U387" s="293"/>
      <c r="V387" s="296"/>
      <c r="W387" s="293"/>
      <c r="X387" s="293"/>
      <c r="Y387" s="293"/>
      <c r="Z387" s="293"/>
      <c r="AA387" s="293"/>
      <c r="AB387" s="293"/>
      <c r="AC387" s="293"/>
      <c r="AD387" s="293">
        <v>1</v>
      </c>
      <c r="AE387" s="293">
        <v>1</v>
      </c>
      <c r="AF387" s="293">
        <v>1</v>
      </c>
      <c r="AG387" s="293">
        <v>1</v>
      </c>
      <c r="AH387" s="293"/>
    </row>
    <row r="388" spans="1:34" ht="14.25" customHeight="1" x14ac:dyDescent="0.45">
      <c r="A388" s="32"/>
      <c r="B388" s="32"/>
      <c r="C388" s="32"/>
      <c r="D388" s="89"/>
      <c r="E388" s="32"/>
      <c r="F388" s="32"/>
      <c r="G388" s="32"/>
      <c r="H388" s="32"/>
      <c r="I388" s="32"/>
      <c r="J388" s="32"/>
      <c r="K388" s="32"/>
      <c r="L388" s="162"/>
      <c r="M388" s="32"/>
      <c r="N388" s="32"/>
      <c r="O388" s="32"/>
      <c r="P388" s="263">
        <f>SUM(W388:AH388)</f>
        <v>0</v>
      </c>
      <c r="Q388" s="32"/>
      <c r="R388" s="32">
        <f>P388*J387</f>
        <v>0</v>
      </c>
      <c r="S388" s="32">
        <f>M387-P388</f>
        <v>4</v>
      </c>
      <c r="T388" s="32"/>
      <c r="U388" s="32">
        <f>S388*J387</f>
        <v>1396</v>
      </c>
      <c r="V388" s="286"/>
      <c r="W388" s="32"/>
      <c r="X388" s="32"/>
      <c r="Y388" s="32"/>
      <c r="Z388" s="32"/>
      <c r="AA388" s="32"/>
      <c r="AB388" s="32"/>
      <c r="AC388" s="32"/>
      <c r="AD388" s="32">
        <v>0</v>
      </c>
      <c r="AE388" s="32">
        <v>0</v>
      </c>
      <c r="AF388" s="32">
        <v>0</v>
      </c>
      <c r="AG388" s="32">
        <v>0</v>
      </c>
      <c r="AH388" s="32"/>
    </row>
    <row r="389" spans="1:34" ht="14.25" customHeight="1" x14ac:dyDescent="0.45">
      <c r="A389" s="32"/>
      <c r="B389" s="32"/>
      <c r="C389" s="32"/>
      <c r="D389" s="45"/>
      <c r="E389" s="32"/>
      <c r="F389" s="32"/>
      <c r="G389" s="32"/>
      <c r="H389" s="32"/>
      <c r="I389" s="32"/>
      <c r="J389" s="32"/>
      <c r="K389" s="32"/>
      <c r="L389" s="162"/>
      <c r="M389" s="32"/>
      <c r="N389" s="32"/>
      <c r="O389" s="32"/>
      <c r="P389" s="32"/>
      <c r="Q389" s="32"/>
      <c r="R389" s="32"/>
      <c r="S389" s="32"/>
      <c r="T389" s="32"/>
      <c r="U389" s="32"/>
      <c r="V389" s="286"/>
      <c r="W389" s="32"/>
      <c r="X389" s="32"/>
      <c r="Y389" s="32"/>
      <c r="Z389" s="32"/>
      <c r="AA389" s="32"/>
      <c r="AB389" s="32"/>
      <c r="AC389" s="32"/>
      <c r="AD389" s="32"/>
      <c r="AE389" s="937"/>
      <c r="AF389" s="32"/>
      <c r="AG389" s="32"/>
      <c r="AH389" s="32"/>
    </row>
    <row r="390" spans="1:34" ht="14.25" customHeight="1" x14ac:dyDescent="0.45">
      <c r="A390" s="293" t="s">
        <v>1641</v>
      </c>
      <c r="B390" s="293" t="s">
        <v>11</v>
      </c>
      <c r="C390" s="294">
        <v>45743</v>
      </c>
      <c r="D390" s="591" t="s">
        <v>3780</v>
      </c>
      <c r="E390" s="293" t="s">
        <v>214</v>
      </c>
      <c r="F390" s="295" t="s">
        <v>1941</v>
      </c>
      <c r="G390" s="293" t="s">
        <v>154</v>
      </c>
      <c r="H390" s="295" t="s">
        <v>1955</v>
      </c>
      <c r="I390" s="293">
        <v>163</v>
      </c>
      <c r="J390" s="293">
        <v>449</v>
      </c>
      <c r="K390" s="293"/>
      <c r="L390" s="227"/>
      <c r="M390" s="293">
        <f>SUM(W390:AH390)</f>
        <v>4</v>
      </c>
      <c r="N390" s="293">
        <f>M390*I390</f>
        <v>652</v>
      </c>
      <c r="O390" s="293">
        <f>M390*J390</f>
        <v>1796</v>
      </c>
      <c r="P390" s="293"/>
      <c r="Q390" s="293">
        <f>P391*I390</f>
        <v>0</v>
      </c>
      <c r="R390" s="293"/>
      <c r="S390" s="293"/>
      <c r="T390" s="293">
        <f>S391*I390</f>
        <v>652</v>
      </c>
      <c r="U390" s="293"/>
      <c r="V390" s="296"/>
      <c r="W390" s="293"/>
      <c r="X390" s="293"/>
      <c r="Y390" s="293"/>
      <c r="Z390" s="293"/>
      <c r="AA390" s="293"/>
      <c r="AB390" s="293"/>
      <c r="AC390" s="293"/>
      <c r="AD390" s="293">
        <v>1</v>
      </c>
      <c r="AE390" s="293">
        <v>1</v>
      </c>
      <c r="AF390" s="293">
        <v>1</v>
      </c>
      <c r="AG390" s="293">
        <v>1</v>
      </c>
      <c r="AH390" s="293"/>
    </row>
    <row r="391" spans="1:34" ht="14.25" customHeight="1" x14ac:dyDescent="0.45">
      <c r="A391" s="32"/>
      <c r="B391" s="32"/>
      <c r="C391" s="32"/>
      <c r="D391" s="45"/>
      <c r="E391" s="32"/>
      <c r="F391" s="32"/>
      <c r="G391" s="32"/>
      <c r="H391" s="32"/>
      <c r="I391" s="32"/>
      <c r="J391" s="32"/>
      <c r="K391" s="32"/>
      <c r="L391" s="162"/>
      <c r="M391" s="32"/>
      <c r="N391" s="32"/>
      <c r="O391" s="32"/>
      <c r="P391" s="586">
        <f>SUM(W391:AH391)</f>
        <v>0</v>
      </c>
      <c r="Q391" s="32"/>
      <c r="R391" s="32">
        <f>P391*J390</f>
        <v>0</v>
      </c>
      <c r="S391" s="32">
        <f>M390-P391</f>
        <v>4</v>
      </c>
      <c r="T391" s="32"/>
      <c r="U391" s="32">
        <f>S391*J390</f>
        <v>1796</v>
      </c>
      <c r="V391" s="286"/>
      <c r="W391" s="32"/>
      <c r="X391" s="32"/>
      <c r="Y391" s="32"/>
      <c r="Z391" s="32"/>
      <c r="AA391" s="32"/>
      <c r="AB391" s="32"/>
      <c r="AC391" s="32"/>
      <c r="AD391" s="587">
        <v>0</v>
      </c>
      <c r="AE391" s="587">
        <v>0</v>
      </c>
      <c r="AF391" s="587">
        <v>0</v>
      </c>
      <c r="AG391" s="587">
        <v>0</v>
      </c>
      <c r="AH391" s="32"/>
    </row>
    <row r="392" spans="1:34" ht="14.25" customHeight="1" x14ac:dyDescent="0.45">
      <c r="A392" s="32"/>
      <c r="B392" s="32"/>
      <c r="C392" s="32"/>
      <c r="D392" s="45"/>
      <c r="E392" s="32"/>
      <c r="F392" s="32"/>
      <c r="G392" s="32"/>
      <c r="H392" s="32"/>
      <c r="I392" s="32"/>
      <c r="J392" s="32"/>
      <c r="K392" s="32"/>
      <c r="L392" s="162"/>
      <c r="M392" s="32"/>
      <c r="N392" s="32"/>
      <c r="O392" s="32"/>
      <c r="P392" s="32">
        <v>2</v>
      </c>
      <c r="Q392" s="32"/>
      <c r="R392" s="32"/>
      <c r="S392" s="32"/>
      <c r="T392" s="32"/>
      <c r="U392" s="32"/>
      <c r="V392" s="286"/>
      <c r="W392" s="32"/>
      <c r="X392" s="32"/>
      <c r="Y392" s="32"/>
      <c r="Z392" s="32"/>
      <c r="AA392" s="32"/>
      <c r="AB392" s="32"/>
      <c r="AC392" s="32"/>
      <c r="AD392" s="32">
        <v>1</v>
      </c>
      <c r="AE392" s="32">
        <v>0</v>
      </c>
      <c r="AF392" s="32">
        <v>1</v>
      </c>
      <c r="AG392" s="32">
        <v>0</v>
      </c>
      <c r="AH392" s="32"/>
    </row>
    <row r="393" spans="1:34" ht="14.25" customHeight="1" x14ac:dyDescent="0.45">
      <c r="A393" s="293" t="s">
        <v>1641</v>
      </c>
      <c r="B393" s="293" t="s">
        <v>11</v>
      </c>
      <c r="C393" s="294">
        <v>45719</v>
      </c>
      <c r="D393" s="583" t="s">
        <v>1956</v>
      </c>
      <c r="E393" s="293" t="s">
        <v>1678</v>
      </c>
      <c r="F393" s="295" t="s">
        <v>1957</v>
      </c>
      <c r="G393" s="293" t="s">
        <v>1958</v>
      </c>
      <c r="H393" s="293"/>
      <c r="I393" s="293">
        <v>50</v>
      </c>
      <c r="J393" s="293">
        <v>135</v>
      </c>
      <c r="K393" s="293"/>
      <c r="L393" s="227"/>
      <c r="M393" s="293">
        <f>SUM(W393:AH393)</f>
        <v>2</v>
      </c>
      <c r="N393" s="293">
        <f>M393*I393</f>
        <v>100</v>
      </c>
      <c r="O393" s="293">
        <f>M393*J393</f>
        <v>270</v>
      </c>
      <c r="P393" s="293"/>
      <c r="Q393" s="293">
        <f>P394*I393</f>
        <v>0</v>
      </c>
      <c r="R393" s="293"/>
      <c r="S393" s="293"/>
      <c r="T393" s="293">
        <f>S394*I393</f>
        <v>100</v>
      </c>
      <c r="U393" s="293"/>
      <c r="V393" s="296"/>
      <c r="W393" s="293"/>
      <c r="X393" s="293"/>
      <c r="Y393" s="293"/>
      <c r="Z393" s="293"/>
      <c r="AA393" s="293"/>
      <c r="AB393" s="293">
        <v>2</v>
      </c>
      <c r="AC393" s="293"/>
      <c r="AD393" s="293"/>
      <c r="AE393" s="293"/>
      <c r="AF393" s="293"/>
      <c r="AG393" s="293"/>
      <c r="AH393" s="293"/>
    </row>
    <row r="394" spans="1:34" ht="14.25" customHeight="1" x14ac:dyDescent="0.45">
      <c r="A394" s="32"/>
      <c r="B394" s="32"/>
      <c r="C394" s="32"/>
      <c r="D394" s="45"/>
      <c r="E394" s="32"/>
      <c r="F394" s="32"/>
      <c r="G394" s="32"/>
      <c r="H394" s="32"/>
      <c r="I394" s="32"/>
      <c r="J394" s="32"/>
      <c r="K394" s="32"/>
      <c r="L394" s="162"/>
      <c r="M394" s="32"/>
      <c r="N394" s="32"/>
      <c r="O394" s="32"/>
      <c r="P394" s="586">
        <f>SUM(W394:AH394)</f>
        <v>0</v>
      </c>
      <c r="Q394" s="32"/>
      <c r="R394" s="32">
        <f>P394*J393</f>
        <v>0</v>
      </c>
      <c r="S394" s="32">
        <f>M393-P394</f>
        <v>2</v>
      </c>
      <c r="T394" s="32"/>
      <c r="U394" s="32">
        <f>S394*J393</f>
        <v>270</v>
      </c>
      <c r="V394" s="286"/>
      <c r="W394" s="32"/>
      <c r="X394" s="32"/>
      <c r="Y394" s="32"/>
      <c r="Z394" s="32"/>
      <c r="AA394" s="32"/>
      <c r="AB394" s="587">
        <v>0</v>
      </c>
      <c r="AC394" s="32"/>
      <c r="AD394" s="32"/>
      <c r="AE394" s="32"/>
      <c r="AF394" s="32"/>
      <c r="AG394" s="32"/>
      <c r="AH394" s="32"/>
    </row>
    <row r="395" spans="1:34" ht="14.25" customHeight="1" x14ac:dyDescent="0.45">
      <c r="A395" s="32"/>
      <c r="B395" s="32"/>
      <c r="C395" s="32"/>
      <c r="D395" s="45"/>
      <c r="E395" s="32"/>
      <c r="F395" s="32"/>
      <c r="G395" s="32"/>
      <c r="H395" s="32"/>
      <c r="I395" s="32"/>
      <c r="J395" s="32"/>
      <c r="K395" s="32"/>
      <c r="L395" s="162"/>
      <c r="M395" s="32"/>
      <c r="N395" s="32"/>
      <c r="O395" s="32"/>
      <c r="P395" s="32">
        <v>2</v>
      </c>
      <c r="Q395" s="32"/>
      <c r="R395" s="32"/>
      <c r="S395" s="32"/>
      <c r="T395" s="32"/>
      <c r="U395" s="32"/>
      <c r="V395" s="286"/>
      <c r="W395" s="32"/>
      <c r="X395" s="32"/>
      <c r="Y395" s="32"/>
      <c r="Z395" s="32"/>
      <c r="AA395" s="32"/>
      <c r="AB395" s="32">
        <v>2</v>
      </c>
      <c r="AC395" s="32"/>
      <c r="AD395" s="32"/>
      <c r="AE395" s="32"/>
      <c r="AF395" s="32"/>
      <c r="AG395" s="32"/>
      <c r="AH395" s="32"/>
    </row>
    <row r="396" spans="1:34" ht="14.25" customHeight="1" x14ac:dyDescent="0.45">
      <c r="A396" s="293" t="s">
        <v>1641</v>
      </c>
      <c r="B396" s="293" t="s">
        <v>11</v>
      </c>
      <c r="C396" s="294">
        <v>45719</v>
      </c>
      <c r="D396" s="209" t="s">
        <v>1959</v>
      </c>
      <c r="E396" s="293" t="s">
        <v>1678</v>
      </c>
      <c r="F396" s="295" t="s">
        <v>1960</v>
      </c>
      <c r="G396" s="293" t="s">
        <v>1958</v>
      </c>
      <c r="H396" s="293"/>
      <c r="I396" s="293">
        <v>50</v>
      </c>
      <c r="J396" s="293">
        <v>135</v>
      </c>
      <c r="K396" s="293"/>
      <c r="L396" s="227"/>
      <c r="M396" s="293">
        <f>SUM(W396:AH396)</f>
        <v>2</v>
      </c>
      <c r="N396" s="293">
        <f>M396*I396</f>
        <v>100</v>
      </c>
      <c r="O396" s="293">
        <f>M396*J396</f>
        <v>270</v>
      </c>
      <c r="P396" s="293"/>
      <c r="Q396" s="293">
        <f>P397*I396</f>
        <v>0</v>
      </c>
      <c r="R396" s="293"/>
      <c r="S396" s="293"/>
      <c r="T396" s="293">
        <f>S397*I396</f>
        <v>100</v>
      </c>
      <c r="U396" s="293"/>
      <c r="V396" s="296"/>
      <c r="W396" s="293"/>
      <c r="X396" s="293"/>
      <c r="Y396" s="293"/>
      <c r="Z396" s="293"/>
      <c r="AA396" s="293"/>
      <c r="AB396" s="293">
        <v>2</v>
      </c>
      <c r="AC396" s="293"/>
      <c r="AD396" s="293"/>
      <c r="AE396" s="293"/>
      <c r="AF396" s="293"/>
      <c r="AG396" s="293"/>
      <c r="AH396" s="293"/>
    </row>
    <row r="397" spans="1:34" ht="14.25" customHeight="1" x14ac:dyDescent="0.45">
      <c r="A397" s="32"/>
      <c r="B397" s="32"/>
      <c r="C397" s="32"/>
      <c r="D397" s="299" t="s">
        <v>1961</v>
      </c>
      <c r="E397" s="32"/>
      <c r="F397" s="32"/>
      <c r="G397" s="32"/>
      <c r="H397" s="32"/>
      <c r="I397" s="32"/>
      <c r="J397" s="32"/>
      <c r="K397" s="32"/>
      <c r="L397" s="162"/>
      <c r="M397" s="32"/>
      <c r="N397" s="32"/>
      <c r="O397" s="32"/>
      <c r="P397" s="263">
        <f>SUM(W397:AH397)</f>
        <v>0</v>
      </c>
      <c r="Q397" s="32"/>
      <c r="R397" s="32">
        <f>P397*J396</f>
        <v>0</v>
      </c>
      <c r="S397" s="32">
        <f>M396-P397</f>
        <v>2</v>
      </c>
      <c r="T397" s="32"/>
      <c r="U397" s="32">
        <f>S397*J396</f>
        <v>270</v>
      </c>
      <c r="V397" s="286"/>
      <c r="W397" s="32"/>
      <c r="X397" s="32"/>
      <c r="Y397" s="32"/>
      <c r="Z397" s="32"/>
      <c r="AA397" s="32"/>
      <c r="AB397" s="32">
        <v>0</v>
      </c>
      <c r="AC397" s="32"/>
      <c r="AD397" s="32"/>
      <c r="AE397" s="32"/>
      <c r="AF397" s="32"/>
      <c r="AG397" s="32"/>
      <c r="AH397" s="32"/>
    </row>
    <row r="398" spans="1:34" ht="14.25" customHeight="1" x14ac:dyDescent="0.45">
      <c r="A398" s="32"/>
      <c r="B398" s="32"/>
      <c r="C398" s="32"/>
      <c r="D398" s="45"/>
      <c r="E398" s="32"/>
      <c r="F398" s="32"/>
      <c r="G398" s="32"/>
      <c r="H398" s="32"/>
      <c r="I398" s="32"/>
      <c r="J398" s="32"/>
      <c r="K398" s="32"/>
      <c r="L398" s="162"/>
      <c r="M398" s="32"/>
      <c r="N398" s="32"/>
      <c r="O398" s="32"/>
      <c r="P398" s="32"/>
      <c r="Q398" s="32"/>
      <c r="R398" s="32"/>
      <c r="S398" s="32"/>
      <c r="T398" s="32"/>
      <c r="U398" s="32"/>
      <c r="V398" s="286"/>
      <c r="W398" s="32"/>
      <c r="X398" s="32"/>
      <c r="Y398" s="32"/>
      <c r="Z398" s="32"/>
      <c r="AA398" s="32"/>
      <c r="AB398" s="300" t="s">
        <v>1962</v>
      </c>
      <c r="AC398" s="32"/>
      <c r="AD398" s="32"/>
      <c r="AE398" s="32"/>
      <c r="AF398" s="32"/>
      <c r="AG398" s="32"/>
      <c r="AH398" s="32"/>
    </row>
    <row r="399" spans="1:34" ht="14.25" customHeight="1" x14ac:dyDescent="0.45">
      <c r="A399" s="293" t="s">
        <v>1641</v>
      </c>
      <c r="B399" s="293" t="s">
        <v>11</v>
      </c>
      <c r="C399" s="294">
        <v>45719</v>
      </c>
      <c r="D399" s="165" t="s">
        <v>1963</v>
      </c>
      <c r="E399" s="293" t="s">
        <v>1678</v>
      </c>
      <c r="F399" s="295" t="s">
        <v>1964</v>
      </c>
      <c r="G399" s="293" t="s">
        <v>1958</v>
      </c>
      <c r="H399" s="293"/>
      <c r="I399" s="293">
        <v>50</v>
      </c>
      <c r="J399" s="293">
        <v>135</v>
      </c>
      <c r="K399" s="293"/>
      <c r="L399" s="227"/>
      <c r="M399" s="293">
        <f>SUM(W399:AH399)</f>
        <v>2</v>
      </c>
      <c r="N399" s="293">
        <f>M399*I399</f>
        <v>100</v>
      </c>
      <c r="O399" s="293">
        <f>M399*J399</f>
        <v>270</v>
      </c>
      <c r="P399" s="293"/>
      <c r="Q399" s="293">
        <f>P400*I399</f>
        <v>0</v>
      </c>
      <c r="R399" s="293"/>
      <c r="S399" s="293"/>
      <c r="T399" s="293">
        <f>S400*I399</f>
        <v>100</v>
      </c>
      <c r="U399" s="293"/>
      <c r="V399" s="296"/>
      <c r="W399" s="293"/>
      <c r="X399" s="293"/>
      <c r="Y399" s="293"/>
      <c r="Z399" s="293"/>
      <c r="AA399" s="293"/>
      <c r="AB399" s="293">
        <v>2</v>
      </c>
      <c r="AC399" s="293"/>
      <c r="AD399" s="293"/>
      <c r="AE399" s="293"/>
      <c r="AF399" s="293"/>
      <c r="AG399" s="293"/>
      <c r="AH399" s="293"/>
    </row>
    <row r="400" spans="1:34" ht="14.25" customHeight="1" x14ac:dyDescent="0.45">
      <c r="A400" s="32"/>
      <c r="B400" s="32"/>
      <c r="C400" s="32"/>
      <c r="D400" s="89"/>
      <c r="E400" s="32"/>
      <c r="F400" s="32"/>
      <c r="G400" s="32"/>
      <c r="H400" s="32"/>
      <c r="I400" s="32"/>
      <c r="J400" s="32"/>
      <c r="K400" s="32"/>
      <c r="L400" s="162"/>
      <c r="M400" s="32"/>
      <c r="N400" s="32"/>
      <c r="O400" s="32"/>
      <c r="P400" s="263">
        <f>SUM(W400:AH400)</f>
        <v>0</v>
      </c>
      <c r="Q400" s="32"/>
      <c r="R400" s="32">
        <f>P400*J399</f>
        <v>0</v>
      </c>
      <c r="S400" s="32">
        <f>M399-P400</f>
        <v>2</v>
      </c>
      <c r="T400" s="32"/>
      <c r="U400" s="32">
        <f>S400*J399</f>
        <v>270</v>
      </c>
      <c r="V400" s="286"/>
      <c r="W400" s="32"/>
      <c r="X400" s="32"/>
      <c r="Y400" s="32"/>
      <c r="Z400" s="32"/>
      <c r="AA400" s="32"/>
      <c r="AB400" s="32">
        <v>0</v>
      </c>
      <c r="AC400" s="32"/>
      <c r="AD400" s="32"/>
      <c r="AE400" s="32"/>
      <c r="AF400" s="32"/>
      <c r="AG400" s="32"/>
      <c r="AH400" s="32"/>
    </row>
    <row r="401" spans="1:34" ht="14.25" customHeight="1" x14ac:dyDescent="0.45">
      <c r="A401" s="32"/>
      <c r="B401" s="32"/>
      <c r="C401" s="32"/>
      <c r="D401" s="45"/>
      <c r="E401" s="32"/>
      <c r="F401" s="32"/>
      <c r="G401" s="32"/>
      <c r="H401" s="32"/>
      <c r="I401" s="32"/>
      <c r="J401" s="32"/>
      <c r="K401" s="32"/>
      <c r="L401" s="162"/>
      <c r="M401" s="32"/>
      <c r="N401" s="32"/>
      <c r="O401" s="32"/>
      <c r="P401" s="32"/>
      <c r="Q401" s="32"/>
      <c r="R401" s="32"/>
      <c r="S401" s="32"/>
      <c r="T401" s="32"/>
      <c r="U401" s="32"/>
      <c r="V401" s="286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</row>
    <row r="402" spans="1:34" ht="14.25" customHeight="1" x14ac:dyDescent="0.45">
      <c r="A402" s="293" t="s">
        <v>1641</v>
      </c>
      <c r="B402" s="293" t="s">
        <v>11</v>
      </c>
      <c r="C402" s="294">
        <v>45719</v>
      </c>
      <c r="D402" s="165" t="s">
        <v>1965</v>
      </c>
      <c r="E402" s="293" t="s">
        <v>1678</v>
      </c>
      <c r="F402" s="293" t="s">
        <v>1946</v>
      </c>
      <c r="G402" s="293"/>
      <c r="H402" s="293"/>
      <c r="I402" s="293">
        <v>56</v>
      </c>
      <c r="J402" s="293">
        <v>149</v>
      </c>
      <c r="K402" s="293"/>
      <c r="L402" s="227"/>
      <c r="M402" s="293">
        <f>SUM(W402:AH402)</f>
        <v>1</v>
      </c>
      <c r="N402" s="293">
        <f>M402*I402</f>
        <v>56</v>
      </c>
      <c r="O402" s="293">
        <f>M402*J402</f>
        <v>149</v>
      </c>
      <c r="P402" s="293"/>
      <c r="Q402" s="293">
        <f>P403*I402</f>
        <v>0</v>
      </c>
      <c r="R402" s="293"/>
      <c r="S402" s="293"/>
      <c r="T402" s="293">
        <f>S403*I402</f>
        <v>56</v>
      </c>
      <c r="U402" s="293"/>
      <c r="V402" s="296"/>
      <c r="W402" s="293"/>
      <c r="X402" s="293"/>
      <c r="Y402" s="293"/>
      <c r="Z402" s="293"/>
      <c r="AA402" s="293"/>
      <c r="AB402" s="293">
        <v>1</v>
      </c>
      <c r="AC402" s="293"/>
      <c r="AD402" s="293"/>
      <c r="AE402" s="293"/>
      <c r="AF402" s="293"/>
      <c r="AG402" s="293"/>
      <c r="AH402" s="293"/>
    </row>
    <row r="403" spans="1:34" ht="14.25" customHeight="1" x14ac:dyDescent="0.45">
      <c r="A403" s="32"/>
      <c r="B403" s="32"/>
      <c r="C403" s="32"/>
      <c r="D403" s="582"/>
      <c r="E403" s="32"/>
      <c r="F403" s="32"/>
      <c r="G403" s="32"/>
      <c r="H403" s="32"/>
      <c r="I403" s="32"/>
      <c r="J403" s="32"/>
      <c r="K403" s="32"/>
      <c r="L403" s="162"/>
      <c r="M403" s="32"/>
      <c r="N403" s="32"/>
      <c r="O403" s="32"/>
      <c r="P403" s="586">
        <f>SUM(W403:AH403)</f>
        <v>0</v>
      </c>
      <c r="Q403" s="32"/>
      <c r="R403" s="32">
        <f>P403*J402</f>
        <v>0</v>
      </c>
      <c r="S403" s="32">
        <f>M402-P403</f>
        <v>1</v>
      </c>
      <c r="T403" s="32"/>
      <c r="U403" s="32">
        <f>S403*J402</f>
        <v>149</v>
      </c>
      <c r="V403" s="286"/>
      <c r="W403" s="32"/>
      <c r="X403" s="32"/>
      <c r="Y403" s="32"/>
      <c r="Z403" s="32"/>
      <c r="AA403" s="32"/>
      <c r="AB403" s="587">
        <v>0</v>
      </c>
      <c r="AC403" s="32"/>
      <c r="AD403" s="32"/>
      <c r="AE403" s="32"/>
      <c r="AF403" s="32"/>
      <c r="AG403" s="32"/>
      <c r="AH403" s="32"/>
    </row>
    <row r="404" spans="1:34" ht="14.25" customHeight="1" x14ac:dyDescent="0.45">
      <c r="A404" s="32"/>
      <c r="B404" s="32"/>
      <c r="C404" s="32"/>
      <c r="D404" s="45"/>
      <c r="E404" s="32"/>
      <c r="F404" s="32"/>
      <c r="G404" s="32"/>
      <c r="H404" s="32"/>
      <c r="I404" s="32"/>
      <c r="J404" s="32"/>
      <c r="K404" s="32"/>
      <c r="L404" s="162"/>
      <c r="M404" s="32"/>
      <c r="N404" s="32"/>
      <c r="O404" s="32"/>
      <c r="P404" s="32">
        <v>1</v>
      </c>
      <c r="Q404" s="32"/>
      <c r="R404" s="32"/>
      <c r="S404" s="32"/>
      <c r="T404" s="32"/>
      <c r="U404" s="32"/>
      <c r="V404" s="286"/>
      <c r="W404" s="32"/>
      <c r="X404" s="32"/>
      <c r="Y404" s="32"/>
      <c r="Z404" s="32"/>
      <c r="AA404" s="32"/>
      <c r="AB404" s="32">
        <v>1</v>
      </c>
      <c r="AC404" s="32"/>
      <c r="AD404" s="32"/>
      <c r="AE404" s="32"/>
      <c r="AF404" s="32"/>
      <c r="AG404" s="32"/>
      <c r="AH404" s="32"/>
    </row>
    <row r="405" spans="1:34" ht="14.25" customHeight="1" x14ac:dyDescent="0.45">
      <c r="A405" s="293" t="s">
        <v>1641</v>
      </c>
      <c r="B405" s="293" t="s">
        <v>11</v>
      </c>
      <c r="C405" s="294">
        <v>45719</v>
      </c>
      <c r="D405" s="209" t="s">
        <v>1966</v>
      </c>
      <c r="E405" s="293" t="s">
        <v>1678</v>
      </c>
      <c r="F405" s="295" t="s">
        <v>1967</v>
      </c>
      <c r="G405" s="293"/>
      <c r="H405" s="293"/>
      <c r="I405" s="293">
        <v>56</v>
      </c>
      <c r="J405" s="293">
        <v>149</v>
      </c>
      <c r="K405" s="293"/>
      <c r="L405" s="227"/>
      <c r="M405" s="293">
        <f>SUM(W405:AH405)</f>
        <v>1</v>
      </c>
      <c r="N405" s="293">
        <f>M405*I405</f>
        <v>56</v>
      </c>
      <c r="O405" s="293">
        <f>M405*J405</f>
        <v>149</v>
      </c>
      <c r="P405" s="293"/>
      <c r="Q405" s="293">
        <f>P406*I405</f>
        <v>0</v>
      </c>
      <c r="R405" s="293"/>
      <c r="S405" s="293"/>
      <c r="T405" s="293">
        <f>S406*I405</f>
        <v>56</v>
      </c>
      <c r="U405" s="293"/>
      <c r="V405" s="296"/>
      <c r="W405" s="293"/>
      <c r="X405" s="293"/>
      <c r="Y405" s="293"/>
      <c r="Z405" s="293"/>
      <c r="AA405" s="293"/>
      <c r="AB405" s="293">
        <v>1</v>
      </c>
      <c r="AC405" s="293"/>
      <c r="AD405" s="293"/>
      <c r="AE405" s="293"/>
      <c r="AF405" s="293"/>
      <c r="AG405" s="293"/>
      <c r="AH405" s="293"/>
    </row>
    <row r="406" spans="1:34" ht="14.25" customHeight="1" x14ac:dyDescent="0.45">
      <c r="A406" s="32"/>
      <c r="B406" s="32"/>
      <c r="C406" s="32"/>
      <c r="D406" s="89"/>
      <c r="E406" s="32"/>
      <c r="F406" s="32"/>
      <c r="G406" s="32"/>
      <c r="H406" s="32"/>
      <c r="I406" s="32"/>
      <c r="J406" s="32"/>
      <c r="K406" s="32"/>
      <c r="L406" s="162"/>
      <c r="M406" s="32"/>
      <c r="N406" s="32"/>
      <c r="O406" s="32"/>
      <c r="P406" s="263">
        <f>SUM(W406:AH406)</f>
        <v>0</v>
      </c>
      <c r="Q406" s="32"/>
      <c r="R406" s="32">
        <f>P406*J405</f>
        <v>0</v>
      </c>
      <c r="S406" s="32">
        <f>M405-P406</f>
        <v>1</v>
      </c>
      <c r="T406" s="32"/>
      <c r="U406" s="32">
        <f>S406*J405</f>
        <v>149</v>
      </c>
      <c r="V406" s="286"/>
      <c r="W406" s="32"/>
      <c r="X406" s="32"/>
      <c r="Y406" s="32"/>
      <c r="Z406" s="32"/>
      <c r="AA406" s="32"/>
      <c r="AB406" s="32">
        <v>0</v>
      </c>
      <c r="AC406" s="32"/>
      <c r="AD406" s="32"/>
      <c r="AE406" s="32"/>
      <c r="AF406" s="32"/>
      <c r="AG406" s="32"/>
      <c r="AH406" s="32"/>
    </row>
    <row r="407" spans="1:34" ht="14.25" customHeight="1" x14ac:dyDescent="0.45">
      <c r="A407" s="32"/>
      <c r="B407" s="32"/>
      <c r="C407" s="32"/>
      <c r="D407" s="45"/>
      <c r="E407" s="32"/>
      <c r="F407" s="32"/>
      <c r="G407" s="32"/>
      <c r="H407" s="32"/>
      <c r="I407" s="32"/>
      <c r="J407" s="32"/>
      <c r="K407" s="32"/>
      <c r="L407" s="162"/>
      <c r="M407" s="32"/>
      <c r="N407" s="32"/>
      <c r="O407" s="32"/>
      <c r="P407" s="32"/>
      <c r="Q407" s="32"/>
      <c r="R407" s="32"/>
      <c r="S407" s="32"/>
      <c r="T407" s="32"/>
      <c r="U407" s="32"/>
      <c r="V407" s="286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</row>
    <row r="408" spans="1:34" ht="14.25" customHeight="1" x14ac:dyDescent="0.45">
      <c r="A408" s="293" t="s">
        <v>1641</v>
      </c>
      <c r="B408" s="293" t="s">
        <v>11</v>
      </c>
      <c r="C408" s="294">
        <v>45743</v>
      </c>
      <c r="D408" s="583" t="s">
        <v>1968</v>
      </c>
      <c r="E408" s="293" t="s">
        <v>198</v>
      </c>
      <c r="F408" s="293" t="s">
        <v>1969</v>
      </c>
      <c r="G408" s="293" t="s">
        <v>154</v>
      </c>
      <c r="H408" s="293" t="s">
        <v>3774</v>
      </c>
      <c r="I408" s="293">
        <v>98</v>
      </c>
      <c r="J408" s="293">
        <v>269</v>
      </c>
      <c r="K408" s="293"/>
      <c r="L408" s="227"/>
      <c r="M408" s="293">
        <f>SUM(W408:AH408)</f>
        <v>9</v>
      </c>
      <c r="N408" s="293">
        <f>M408*I408</f>
        <v>882</v>
      </c>
      <c r="O408" s="293">
        <f>M408*J408</f>
        <v>2421</v>
      </c>
      <c r="P408" s="293"/>
      <c r="Q408" s="293">
        <f>P409*I408</f>
        <v>0</v>
      </c>
      <c r="R408" s="293"/>
      <c r="S408" s="293"/>
      <c r="T408" s="293">
        <f>S409*I408</f>
        <v>882</v>
      </c>
      <c r="U408" s="293"/>
      <c r="V408" s="296"/>
      <c r="W408" s="293"/>
      <c r="X408" s="293"/>
      <c r="Y408" s="293"/>
      <c r="Z408" s="293"/>
      <c r="AA408" s="293"/>
      <c r="AB408" s="293"/>
      <c r="AC408" s="293"/>
      <c r="AD408" s="293">
        <v>2</v>
      </c>
      <c r="AE408" s="293">
        <v>2</v>
      </c>
      <c r="AF408" s="293">
        <v>2</v>
      </c>
      <c r="AG408" s="293">
        <v>2</v>
      </c>
      <c r="AH408" s="293">
        <v>1</v>
      </c>
    </row>
    <row r="409" spans="1:34" ht="14.25" customHeight="1" x14ac:dyDescent="0.45">
      <c r="A409" s="32"/>
      <c r="B409" s="32"/>
      <c r="C409" s="32"/>
      <c r="D409" s="45"/>
      <c r="E409" s="32"/>
      <c r="F409" s="32"/>
      <c r="G409" s="32"/>
      <c r="H409" s="32"/>
      <c r="I409" s="32"/>
      <c r="J409" s="32"/>
      <c r="K409" s="32"/>
      <c r="L409" s="162"/>
      <c r="M409" s="32"/>
      <c r="N409" s="32"/>
      <c r="O409" s="32"/>
      <c r="P409" s="586">
        <f>SUM(W409:AH409)</f>
        <v>0</v>
      </c>
      <c r="Q409" s="32"/>
      <c r="R409" s="32">
        <f>P409*J408</f>
        <v>0</v>
      </c>
      <c r="S409" s="32">
        <f>M408-P409</f>
        <v>9</v>
      </c>
      <c r="T409" s="32"/>
      <c r="U409" s="32">
        <f>S409*J408</f>
        <v>2421</v>
      </c>
      <c r="V409" s="286"/>
      <c r="W409" s="32"/>
      <c r="X409" s="32"/>
      <c r="Y409" s="32"/>
      <c r="Z409" s="32"/>
      <c r="AA409" s="32"/>
      <c r="AB409" s="32"/>
      <c r="AC409" s="32"/>
      <c r="AD409" s="587">
        <v>0</v>
      </c>
      <c r="AE409" s="587">
        <v>0</v>
      </c>
      <c r="AF409" s="587">
        <v>0</v>
      </c>
      <c r="AG409" s="587">
        <v>0</v>
      </c>
      <c r="AH409" s="587">
        <v>0</v>
      </c>
    </row>
    <row r="410" spans="1:34" ht="14.25" customHeight="1" x14ac:dyDescent="0.45">
      <c r="A410" s="32"/>
      <c r="B410" s="32"/>
      <c r="C410" s="32"/>
      <c r="D410" s="45"/>
      <c r="E410" s="32"/>
      <c r="F410" s="32"/>
      <c r="G410" s="32"/>
      <c r="H410" s="32"/>
      <c r="I410" s="32"/>
      <c r="J410" s="32"/>
      <c r="K410" s="32"/>
      <c r="L410" s="162"/>
      <c r="M410" s="32"/>
      <c r="N410" s="32"/>
      <c r="O410" s="32"/>
      <c r="P410" s="32">
        <v>7</v>
      </c>
      <c r="Q410" s="32"/>
      <c r="R410" s="32"/>
      <c r="S410" s="32"/>
      <c r="T410" s="32"/>
      <c r="U410" s="32"/>
      <c r="V410" s="286"/>
      <c r="W410" s="32"/>
      <c r="X410" s="32"/>
      <c r="Y410" s="32"/>
      <c r="Z410" s="32"/>
      <c r="AA410" s="32"/>
      <c r="AB410" s="32"/>
      <c r="AC410" s="32"/>
      <c r="AD410" s="32">
        <v>0</v>
      </c>
      <c r="AE410" s="32">
        <v>2</v>
      </c>
      <c r="AF410" s="32">
        <v>2</v>
      </c>
      <c r="AG410" s="32">
        <v>2</v>
      </c>
      <c r="AH410" s="32">
        <v>1</v>
      </c>
    </row>
    <row r="411" spans="1:34" ht="14.25" customHeight="1" x14ac:dyDescent="0.45">
      <c r="A411" s="293" t="s">
        <v>1641</v>
      </c>
      <c r="B411" s="293" t="s">
        <v>11</v>
      </c>
      <c r="C411" s="294">
        <v>45723</v>
      </c>
      <c r="D411" s="165" t="s">
        <v>1970</v>
      </c>
      <c r="E411" s="293" t="s">
        <v>214</v>
      </c>
      <c r="F411" s="295" t="s">
        <v>1971</v>
      </c>
      <c r="G411" s="293"/>
      <c r="H411" s="295" t="s">
        <v>1972</v>
      </c>
      <c r="I411" s="293">
        <v>144</v>
      </c>
      <c r="J411" s="293">
        <v>389</v>
      </c>
      <c r="K411" s="293"/>
      <c r="L411" s="227"/>
      <c r="M411" s="293">
        <f>SUM(W411:AH411)</f>
        <v>10</v>
      </c>
      <c r="N411" s="293">
        <f>M411*I411</f>
        <v>1440</v>
      </c>
      <c r="O411" s="293">
        <f>M411*J411</f>
        <v>3890</v>
      </c>
      <c r="P411" s="293"/>
      <c r="Q411" s="293">
        <f>P412*I411</f>
        <v>0</v>
      </c>
      <c r="R411" s="293"/>
      <c r="S411" s="293"/>
      <c r="T411" s="293">
        <f>S412*I411</f>
        <v>1440</v>
      </c>
      <c r="U411" s="293"/>
      <c r="V411" s="296"/>
      <c r="W411" s="293"/>
      <c r="X411" s="293"/>
      <c r="Y411" s="293"/>
      <c r="Z411" s="293"/>
      <c r="AA411" s="293"/>
      <c r="AB411" s="293"/>
      <c r="AC411" s="293"/>
      <c r="AD411" s="293">
        <v>1</v>
      </c>
      <c r="AE411" s="293">
        <v>3</v>
      </c>
      <c r="AF411" s="293">
        <v>3</v>
      </c>
      <c r="AG411" s="293">
        <v>2</v>
      </c>
      <c r="AH411" s="293">
        <v>1</v>
      </c>
    </row>
    <row r="412" spans="1:34" ht="14.25" customHeight="1" x14ac:dyDescent="0.45">
      <c r="A412" s="32"/>
      <c r="B412" s="32"/>
      <c r="C412" s="32"/>
      <c r="D412" s="89"/>
      <c r="E412" s="32"/>
      <c r="F412" s="32"/>
      <c r="G412" s="32"/>
      <c r="H412" s="32"/>
      <c r="I412" s="32"/>
      <c r="J412" s="32"/>
      <c r="K412" s="32"/>
      <c r="L412" s="162"/>
      <c r="M412" s="32"/>
      <c r="N412" s="32"/>
      <c r="O412" s="32"/>
      <c r="P412" s="263">
        <f>SUM(W412:AH412)</f>
        <v>0</v>
      </c>
      <c r="Q412" s="32"/>
      <c r="R412" s="32">
        <f>P412*J411</f>
        <v>0</v>
      </c>
      <c r="S412" s="32">
        <f>M411-P412</f>
        <v>10</v>
      </c>
      <c r="T412" s="32"/>
      <c r="U412" s="32">
        <f>S412*J411</f>
        <v>3890</v>
      </c>
      <c r="V412" s="286"/>
      <c r="W412" s="32"/>
      <c r="X412" s="32"/>
      <c r="Y412" s="32"/>
      <c r="Z412" s="32"/>
      <c r="AA412" s="32"/>
      <c r="AB412" s="32"/>
      <c r="AC412" s="32"/>
      <c r="AD412" s="32">
        <v>0</v>
      </c>
      <c r="AE412" s="32">
        <v>0</v>
      </c>
      <c r="AF412" s="32">
        <v>0</v>
      </c>
      <c r="AG412" s="32">
        <v>0</v>
      </c>
      <c r="AH412" s="32">
        <v>0</v>
      </c>
    </row>
    <row r="413" spans="1:34" ht="14.25" customHeight="1" x14ac:dyDescent="0.45">
      <c r="A413" s="32"/>
      <c r="B413" s="32"/>
      <c r="C413" s="32"/>
      <c r="D413" s="45"/>
      <c r="E413" s="32"/>
      <c r="F413" s="32"/>
      <c r="G413" s="32"/>
      <c r="H413" s="32"/>
      <c r="I413" s="32"/>
      <c r="J413" s="32"/>
      <c r="K413" s="32"/>
      <c r="L413" s="162"/>
      <c r="M413" s="32"/>
      <c r="N413" s="32"/>
      <c r="O413" s="32"/>
      <c r="P413" s="32"/>
      <c r="Q413" s="32"/>
      <c r="R413" s="32"/>
      <c r="S413" s="32"/>
      <c r="T413" s="32"/>
      <c r="U413" s="32"/>
      <c r="V413" s="286"/>
      <c r="W413" s="32"/>
      <c r="X413" s="32"/>
      <c r="Y413" s="32"/>
      <c r="Z413" s="32"/>
      <c r="AA413" s="32"/>
      <c r="AB413" s="32"/>
      <c r="AC413" s="32"/>
      <c r="AD413" s="32"/>
      <c r="AE413" s="937"/>
      <c r="AF413" s="32"/>
      <c r="AG413" s="32"/>
      <c r="AH413" s="32"/>
    </row>
    <row r="414" spans="1:34" ht="14.25" customHeight="1" x14ac:dyDescent="0.45">
      <c r="A414" s="293" t="s">
        <v>1641</v>
      </c>
      <c r="B414" s="293" t="s">
        <v>11</v>
      </c>
      <c r="C414" s="294">
        <v>45736</v>
      </c>
      <c r="D414" s="209" t="s">
        <v>1973</v>
      </c>
      <c r="E414" s="293" t="s">
        <v>278</v>
      </c>
      <c r="F414" s="293" t="s">
        <v>158</v>
      </c>
      <c r="G414" s="293" t="s">
        <v>1974</v>
      </c>
      <c r="H414" s="293" t="s">
        <v>219</v>
      </c>
      <c r="I414" s="293">
        <v>80</v>
      </c>
      <c r="J414" s="293">
        <v>219</v>
      </c>
      <c r="K414" s="293"/>
      <c r="L414" s="227"/>
      <c r="M414" s="293">
        <f>SUM(W414:AH414)</f>
        <v>4</v>
      </c>
      <c r="N414" s="293">
        <f>M414*I414</f>
        <v>320</v>
      </c>
      <c r="O414" s="293">
        <f>M414*J414</f>
        <v>876</v>
      </c>
      <c r="P414" s="293"/>
      <c r="Q414" s="293">
        <f>P415*I414</f>
        <v>0</v>
      </c>
      <c r="R414" s="293"/>
      <c r="S414" s="293"/>
      <c r="T414" s="293">
        <f>S415*I414</f>
        <v>320</v>
      </c>
      <c r="U414" s="293"/>
      <c r="V414" s="296"/>
      <c r="W414" s="293"/>
      <c r="X414" s="293"/>
      <c r="Y414" s="293"/>
      <c r="Z414" s="293"/>
      <c r="AA414" s="293"/>
      <c r="AB414" s="293"/>
      <c r="AC414" s="293"/>
      <c r="AD414" s="293">
        <v>1</v>
      </c>
      <c r="AE414" s="293">
        <v>1</v>
      </c>
      <c r="AF414" s="293">
        <v>1</v>
      </c>
      <c r="AG414" s="293">
        <v>1</v>
      </c>
      <c r="AH414" s="293"/>
    </row>
    <row r="415" spans="1:34" ht="14.25" customHeight="1" x14ac:dyDescent="0.45">
      <c r="A415" s="32"/>
      <c r="B415" s="32"/>
      <c r="C415" s="32"/>
      <c r="D415" s="89"/>
      <c r="E415" s="32"/>
      <c r="F415" s="32"/>
      <c r="G415" s="32"/>
      <c r="H415" s="32"/>
      <c r="I415" s="32"/>
      <c r="J415" s="32"/>
      <c r="K415" s="32"/>
      <c r="L415" s="162"/>
      <c r="M415" s="32"/>
      <c r="N415" s="32"/>
      <c r="O415" s="32"/>
      <c r="P415" s="263">
        <f>SUM(W415:AH415)</f>
        <v>0</v>
      </c>
      <c r="Q415" s="32"/>
      <c r="R415" s="32">
        <f>P415*J414</f>
        <v>0</v>
      </c>
      <c r="S415" s="32">
        <f>M414-P415</f>
        <v>4</v>
      </c>
      <c r="T415" s="32"/>
      <c r="U415" s="32">
        <f>S415*J414</f>
        <v>876</v>
      </c>
      <c r="V415" s="286"/>
      <c r="W415" s="32"/>
      <c r="X415" s="32"/>
      <c r="Y415" s="32"/>
      <c r="Z415" s="32"/>
      <c r="AA415" s="32"/>
      <c r="AB415" s="32"/>
      <c r="AC415" s="32"/>
      <c r="AD415" s="32">
        <v>0</v>
      </c>
      <c r="AE415" s="32">
        <v>0</v>
      </c>
      <c r="AF415" s="32">
        <v>0</v>
      </c>
      <c r="AG415" s="32">
        <v>0</v>
      </c>
      <c r="AH415" s="32"/>
    </row>
    <row r="416" spans="1:34" ht="14.25" customHeight="1" x14ac:dyDescent="0.45">
      <c r="A416" s="32"/>
      <c r="B416" s="32"/>
      <c r="C416" s="32"/>
      <c r="D416" s="45"/>
      <c r="E416" s="32"/>
      <c r="F416" s="32"/>
      <c r="G416" s="32"/>
      <c r="H416" s="32"/>
      <c r="I416" s="32"/>
      <c r="J416" s="32"/>
      <c r="K416" s="32"/>
      <c r="L416" s="162"/>
      <c r="M416" s="32"/>
      <c r="N416" s="32"/>
      <c r="O416" s="32"/>
      <c r="P416" s="32"/>
      <c r="Q416" s="32"/>
      <c r="R416" s="32"/>
      <c r="S416" s="32"/>
      <c r="T416" s="32"/>
      <c r="U416" s="32"/>
      <c r="V416" s="286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</row>
    <row r="417" spans="1:34" ht="14.25" customHeight="1" x14ac:dyDescent="0.45">
      <c r="A417" s="293" t="s">
        <v>1641</v>
      </c>
      <c r="B417" s="293" t="s">
        <v>11</v>
      </c>
      <c r="C417" s="294">
        <v>45736</v>
      </c>
      <c r="D417" s="165" t="s">
        <v>1975</v>
      </c>
      <c r="E417" s="293" t="s">
        <v>278</v>
      </c>
      <c r="F417" s="293" t="s">
        <v>168</v>
      </c>
      <c r="G417" s="293" t="s">
        <v>1974</v>
      </c>
      <c r="H417" s="293" t="s">
        <v>219</v>
      </c>
      <c r="I417" s="293">
        <v>80</v>
      </c>
      <c r="J417" s="293">
        <v>219</v>
      </c>
      <c r="K417" s="293"/>
      <c r="L417" s="227"/>
      <c r="M417" s="293">
        <f>SUM(W417:AH417)</f>
        <v>4</v>
      </c>
      <c r="N417" s="293">
        <f>M417*I417</f>
        <v>320</v>
      </c>
      <c r="O417" s="293">
        <f>M417*J417</f>
        <v>876</v>
      </c>
      <c r="P417" s="293"/>
      <c r="Q417" s="293">
        <f>P418*I417</f>
        <v>0</v>
      </c>
      <c r="R417" s="293"/>
      <c r="S417" s="293"/>
      <c r="T417" s="293">
        <f>S418*I417</f>
        <v>320</v>
      </c>
      <c r="U417" s="293"/>
      <c r="V417" s="296"/>
      <c r="W417" s="293"/>
      <c r="X417" s="293"/>
      <c r="Y417" s="293"/>
      <c r="Z417" s="293"/>
      <c r="AA417" s="293"/>
      <c r="AB417" s="293"/>
      <c r="AC417" s="293"/>
      <c r="AD417" s="293">
        <v>1</v>
      </c>
      <c r="AE417" s="293">
        <v>1</v>
      </c>
      <c r="AF417" s="293">
        <v>1</v>
      </c>
      <c r="AG417" s="293">
        <v>1</v>
      </c>
      <c r="AH417" s="293"/>
    </row>
    <row r="418" spans="1:34" ht="14.25" customHeight="1" x14ac:dyDescent="0.45">
      <c r="A418" s="32"/>
      <c r="B418" s="32"/>
      <c r="C418" s="32"/>
      <c r="D418" s="529"/>
      <c r="E418" s="32"/>
      <c r="F418" s="32"/>
      <c r="G418" s="32"/>
      <c r="H418" s="32"/>
      <c r="I418" s="32"/>
      <c r="J418" s="32"/>
      <c r="K418" s="32"/>
      <c r="L418" s="162"/>
      <c r="M418" s="32"/>
      <c r="N418" s="32"/>
      <c r="O418" s="32"/>
      <c r="P418" s="263">
        <f>SUM(W418:AH418)</f>
        <v>0</v>
      </c>
      <c r="Q418" s="32"/>
      <c r="R418" s="32">
        <f>P418*J417</f>
        <v>0</v>
      </c>
      <c r="S418" s="32">
        <f>M417-P418</f>
        <v>4</v>
      </c>
      <c r="T418" s="32"/>
      <c r="U418" s="32">
        <f>S418*J417</f>
        <v>876</v>
      </c>
      <c r="V418" s="286"/>
      <c r="W418" s="32"/>
      <c r="X418" s="32"/>
      <c r="Y418" s="32"/>
      <c r="Z418" s="32"/>
      <c r="AA418" s="32"/>
      <c r="AB418" s="32"/>
      <c r="AC418" s="32"/>
      <c r="AD418" s="32">
        <v>0</v>
      </c>
      <c r="AE418" s="32">
        <v>0</v>
      </c>
      <c r="AF418" s="32">
        <v>0</v>
      </c>
      <c r="AG418" s="32">
        <v>0</v>
      </c>
      <c r="AH418" s="32"/>
    </row>
    <row r="419" spans="1:34" ht="14.25" customHeight="1" x14ac:dyDescent="0.45">
      <c r="A419" s="32"/>
      <c r="B419" s="32"/>
      <c r="C419" s="32"/>
      <c r="D419" s="45"/>
      <c r="E419" s="32"/>
      <c r="F419" s="32"/>
      <c r="G419" s="32"/>
      <c r="H419" s="32"/>
      <c r="I419" s="32"/>
      <c r="J419" s="32"/>
      <c r="K419" s="32"/>
      <c r="L419" s="162"/>
      <c r="M419" s="32"/>
      <c r="N419" s="32"/>
      <c r="O419" s="32"/>
      <c r="P419" s="32"/>
      <c r="Q419" s="32"/>
      <c r="R419" s="32"/>
      <c r="S419" s="32"/>
      <c r="T419" s="32"/>
      <c r="U419" s="32"/>
      <c r="V419" s="286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</row>
    <row r="420" spans="1:34" ht="14.25" customHeight="1" x14ac:dyDescent="0.45">
      <c r="A420" s="293" t="s">
        <v>1641</v>
      </c>
      <c r="B420" s="293" t="s">
        <v>11</v>
      </c>
      <c r="C420" s="294">
        <v>45736</v>
      </c>
      <c r="D420" s="583" t="s">
        <v>1976</v>
      </c>
      <c r="E420" s="293" t="s">
        <v>278</v>
      </c>
      <c r="F420" s="293" t="s">
        <v>1346</v>
      </c>
      <c r="G420" s="293" t="s">
        <v>1974</v>
      </c>
      <c r="H420" s="293" t="s">
        <v>219</v>
      </c>
      <c r="I420" s="293">
        <v>80</v>
      </c>
      <c r="J420" s="293">
        <v>219</v>
      </c>
      <c r="K420" s="293"/>
      <c r="L420" s="227"/>
      <c r="M420" s="293">
        <f>SUM(W420:AH420)</f>
        <v>4</v>
      </c>
      <c r="N420" s="293">
        <f>M420*I420</f>
        <v>320</v>
      </c>
      <c r="O420" s="293">
        <f>M420*J420</f>
        <v>876</v>
      </c>
      <c r="P420" s="293"/>
      <c r="Q420" s="293">
        <f>P421*I420</f>
        <v>0</v>
      </c>
      <c r="R420" s="293"/>
      <c r="S420" s="293"/>
      <c r="T420" s="293">
        <f>S421*I420</f>
        <v>320</v>
      </c>
      <c r="U420" s="293"/>
      <c r="V420" s="296"/>
      <c r="W420" s="293"/>
      <c r="X420" s="293"/>
      <c r="Y420" s="293"/>
      <c r="Z420" s="293"/>
      <c r="AA420" s="293"/>
      <c r="AB420" s="293"/>
      <c r="AC420" s="293"/>
      <c r="AD420" s="293">
        <v>1</v>
      </c>
      <c r="AE420" s="293">
        <v>1</v>
      </c>
      <c r="AF420" s="293">
        <v>1</v>
      </c>
      <c r="AG420" s="293">
        <v>1</v>
      </c>
      <c r="AH420" s="293"/>
    </row>
    <row r="421" spans="1:34" ht="14.25" customHeight="1" x14ac:dyDescent="0.45">
      <c r="A421" s="32"/>
      <c r="B421" s="32"/>
      <c r="C421" s="32"/>
      <c r="D421" s="45"/>
      <c r="E421" s="32"/>
      <c r="F421" s="32"/>
      <c r="G421" s="32"/>
      <c r="H421" s="32"/>
      <c r="I421" s="32"/>
      <c r="J421" s="32"/>
      <c r="K421" s="32"/>
      <c r="L421" s="162"/>
      <c r="M421" s="32"/>
      <c r="N421" s="32"/>
      <c r="O421" s="32"/>
      <c r="P421" s="586">
        <f>SUM(W421:AH421)</f>
        <v>0</v>
      </c>
      <c r="Q421" s="32"/>
      <c r="R421" s="32">
        <f>P421*J420</f>
        <v>0</v>
      </c>
      <c r="S421" s="32">
        <f>M420-P421</f>
        <v>4</v>
      </c>
      <c r="T421" s="32"/>
      <c r="U421" s="32">
        <f>S421*J420</f>
        <v>876</v>
      </c>
      <c r="V421" s="286"/>
      <c r="W421" s="32"/>
      <c r="X421" s="32"/>
      <c r="Y421" s="32"/>
      <c r="Z421" s="32"/>
      <c r="AA421" s="32"/>
      <c r="AB421" s="32"/>
      <c r="AC421" s="32"/>
      <c r="AD421" s="587">
        <v>0</v>
      </c>
      <c r="AE421" s="587">
        <v>0</v>
      </c>
      <c r="AF421" s="587">
        <v>0</v>
      </c>
      <c r="AG421" s="587">
        <v>0</v>
      </c>
      <c r="AH421" s="32"/>
    </row>
    <row r="422" spans="1:34" ht="14.25" customHeight="1" x14ac:dyDescent="0.45">
      <c r="A422" s="32"/>
      <c r="B422" s="32"/>
      <c r="C422" s="32"/>
      <c r="D422" s="45"/>
      <c r="E422" s="32"/>
      <c r="F422" s="32"/>
      <c r="G422" s="32"/>
      <c r="H422" s="32"/>
      <c r="I422" s="32"/>
      <c r="J422" s="32"/>
      <c r="K422" s="32"/>
      <c r="L422" s="162"/>
      <c r="M422" s="32"/>
      <c r="N422" s="32"/>
      <c r="O422" s="32"/>
      <c r="P422" s="32">
        <v>2</v>
      </c>
      <c r="Q422" s="32"/>
      <c r="R422" s="32"/>
      <c r="S422" s="32"/>
      <c r="T422" s="32"/>
      <c r="U422" s="32"/>
      <c r="V422" s="286"/>
      <c r="W422" s="32"/>
      <c r="X422" s="32"/>
      <c r="Y422" s="32"/>
      <c r="Z422" s="32"/>
      <c r="AA422" s="32"/>
      <c r="AB422" s="32"/>
      <c r="AC422" s="32"/>
      <c r="AD422" s="32">
        <v>0</v>
      </c>
      <c r="AE422" s="32">
        <v>0</v>
      </c>
      <c r="AF422" s="32">
        <v>1</v>
      </c>
      <c r="AG422" s="32">
        <v>1</v>
      </c>
      <c r="AH422" s="32"/>
    </row>
    <row r="423" spans="1:34" ht="27" customHeight="1" x14ac:dyDescent="0.45">
      <c r="A423" s="293" t="s">
        <v>1641</v>
      </c>
      <c r="B423" s="293" t="s">
        <v>11</v>
      </c>
      <c r="C423" s="294">
        <v>45723</v>
      </c>
      <c r="D423" s="165" t="s">
        <v>1977</v>
      </c>
      <c r="E423" s="293" t="s">
        <v>1237</v>
      </c>
      <c r="F423" s="295" t="s">
        <v>1920</v>
      </c>
      <c r="G423" s="293"/>
      <c r="H423" s="295" t="s">
        <v>1978</v>
      </c>
      <c r="I423" s="293">
        <v>87</v>
      </c>
      <c r="J423" s="293">
        <v>239</v>
      </c>
      <c r="K423" s="293"/>
      <c r="L423" s="227"/>
      <c r="M423" s="293">
        <f>SUM(W423:AH423)</f>
        <v>6</v>
      </c>
      <c r="N423" s="293">
        <f>M423*I423</f>
        <v>522</v>
      </c>
      <c r="O423" s="293">
        <f>M423*J423</f>
        <v>1434</v>
      </c>
      <c r="P423" s="293"/>
      <c r="Q423" s="293">
        <f>P424*I423</f>
        <v>261</v>
      </c>
      <c r="R423" s="293"/>
      <c r="S423" s="293"/>
      <c r="T423" s="293">
        <f>S424*I423</f>
        <v>261</v>
      </c>
      <c r="U423" s="293"/>
      <c r="V423" s="296"/>
      <c r="W423" s="293"/>
      <c r="X423" s="293"/>
      <c r="Y423" s="293"/>
      <c r="Z423" s="293"/>
      <c r="AA423" s="293"/>
      <c r="AB423" s="293"/>
      <c r="AC423" s="293"/>
      <c r="AD423" s="293">
        <v>1</v>
      </c>
      <c r="AE423" s="293">
        <v>2</v>
      </c>
      <c r="AF423" s="293">
        <v>2</v>
      </c>
      <c r="AG423" s="293">
        <v>1</v>
      </c>
      <c r="AH423" s="293"/>
    </row>
    <row r="424" spans="1:34" ht="14.25" customHeight="1" x14ac:dyDescent="0.45">
      <c r="A424" s="32"/>
      <c r="B424" s="32"/>
      <c r="C424" s="32"/>
      <c r="D424" s="921"/>
      <c r="E424" s="32"/>
      <c r="F424" s="32"/>
      <c r="G424" s="32"/>
      <c r="H424" s="32"/>
      <c r="I424" s="32"/>
      <c r="J424" s="32"/>
      <c r="K424" s="32"/>
      <c r="L424" s="162"/>
      <c r="M424" s="32"/>
      <c r="N424" s="32"/>
      <c r="O424" s="32"/>
      <c r="P424" s="653">
        <f>SUM(W424:AH424)</f>
        <v>3</v>
      </c>
      <c r="Q424" s="32"/>
      <c r="R424" s="32">
        <f>P424*J423</f>
        <v>717</v>
      </c>
      <c r="S424" s="32">
        <f>M423-P424</f>
        <v>3</v>
      </c>
      <c r="T424" s="32"/>
      <c r="U424" s="32">
        <f>S424*J423</f>
        <v>717</v>
      </c>
      <c r="V424" s="286"/>
      <c r="W424" s="32"/>
      <c r="X424" s="32"/>
      <c r="Y424" s="32"/>
      <c r="Z424" s="32"/>
      <c r="AA424" s="32"/>
      <c r="AB424" s="32"/>
      <c r="AC424" s="32"/>
      <c r="AD424" s="32">
        <v>0</v>
      </c>
      <c r="AE424" s="654">
        <v>1</v>
      </c>
      <c r="AF424" s="654">
        <v>1</v>
      </c>
      <c r="AG424" s="654">
        <v>1</v>
      </c>
      <c r="AH424" s="32"/>
    </row>
    <row r="425" spans="1:34" ht="14.25" customHeight="1" x14ac:dyDescent="0.45">
      <c r="A425" s="32"/>
      <c r="B425" s="32"/>
      <c r="C425" s="32"/>
      <c r="D425" s="921"/>
      <c r="E425" s="32"/>
      <c r="F425" s="32"/>
      <c r="G425" s="32"/>
      <c r="H425" s="32"/>
      <c r="I425" s="32"/>
      <c r="J425" s="32"/>
      <c r="K425" s="32"/>
      <c r="L425" s="162"/>
      <c r="M425" s="32"/>
      <c r="N425" s="32"/>
      <c r="O425" s="32"/>
      <c r="P425" s="32"/>
      <c r="Q425" s="32"/>
      <c r="R425" s="32"/>
      <c r="S425" s="32"/>
      <c r="T425" s="32"/>
      <c r="U425" s="32"/>
      <c r="V425" s="286"/>
      <c r="W425" s="32"/>
      <c r="X425" s="32"/>
      <c r="Y425" s="32"/>
      <c r="Z425" s="32"/>
      <c r="AA425" s="32"/>
      <c r="AB425" s="32"/>
      <c r="AC425" s="32"/>
      <c r="AD425" s="937"/>
      <c r="AE425" s="32"/>
      <c r="AF425" s="32"/>
      <c r="AG425" s="32"/>
      <c r="AH425" s="32"/>
    </row>
    <row r="426" spans="1:34" ht="14.25" customHeight="1" x14ac:dyDescent="0.45">
      <c r="A426" s="293" t="s">
        <v>1641</v>
      </c>
      <c r="B426" s="293" t="s">
        <v>11</v>
      </c>
      <c r="C426" s="294">
        <v>45719</v>
      </c>
      <c r="D426" s="921" t="s">
        <v>1979</v>
      </c>
      <c r="E426" s="293" t="s">
        <v>282</v>
      </c>
      <c r="F426" s="295" t="s">
        <v>1980</v>
      </c>
      <c r="G426" s="293" t="s">
        <v>942</v>
      </c>
      <c r="H426" s="293"/>
      <c r="I426" s="293">
        <v>87</v>
      </c>
      <c r="J426" s="293">
        <v>249</v>
      </c>
      <c r="K426" s="293"/>
      <c r="L426" s="227"/>
      <c r="M426" s="293">
        <f>SUM(W426:AH426)</f>
        <v>2</v>
      </c>
      <c r="N426" s="293">
        <f>M426*I426</f>
        <v>174</v>
      </c>
      <c r="O426" s="293">
        <f>M426*J426</f>
        <v>498</v>
      </c>
      <c r="P426" s="293"/>
      <c r="Q426" s="293">
        <f>P427*I426</f>
        <v>174</v>
      </c>
      <c r="R426" s="293"/>
      <c r="S426" s="293"/>
      <c r="T426" s="293">
        <f>S427*I426</f>
        <v>0</v>
      </c>
      <c r="U426" s="293"/>
      <c r="V426" s="296"/>
      <c r="W426" s="293"/>
      <c r="X426" s="293"/>
      <c r="Y426" s="293"/>
      <c r="Z426" s="293"/>
      <c r="AA426" s="293"/>
      <c r="AB426" s="293">
        <v>2</v>
      </c>
      <c r="AC426" s="293"/>
      <c r="AD426" s="293"/>
      <c r="AE426" s="293"/>
      <c r="AF426" s="293"/>
      <c r="AG426" s="293"/>
      <c r="AH426" s="293"/>
    </row>
    <row r="427" spans="1:34" ht="14.25" customHeight="1" x14ac:dyDescent="0.45">
      <c r="A427" s="32"/>
      <c r="B427" s="32"/>
      <c r="C427" s="32"/>
      <c r="D427" s="921"/>
      <c r="E427" s="32"/>
      <c r="F427" s="32"/>
      <c r="G427" s="32"/>
      <c r="H427" s="32"/>
      <c r="I427" s="32"/>
      <c r="J427" s="32"/>
      <c r="K427" s="32"/>
      <c r="L427" s="162"/>
      <c r="M427" s="32"/>
      <c r="N427" s="32"/>
      <c r="O427" s="32"/>
      <c r="P427" s="653">
        <f>SUM(W427:AH427)</f>
        <v>2</v>
      </c>
      <c r="Q427" s="32"/>
      <c r="R427" s="32">
        <f>P427*J426</f>
        <v>498</v>
      </c>
      <c r="S427" s="32">
        <f>M426-P427</f>
        <v>0</v>
      </c>
      <c r="T427" s="32"/>
      <c r="U427" s="32">
        <f>S427*J426</f>
        <v>0</v>
      </c>
      <c r="V427" s="286"/>
      <c r="W427" s="32"/>
      <c r="X427" s="32"/>
      <c r="Y427" s="32"/>
      <c r="Z427" s="32"/>
      <c r="AA427" s="32"/>
      <c r="AB427" s="654">
        <v>2</v>
      </c>
      <c r="AC427" s="32"/>
      <c r="AD427" s="32"/>
      <c r="AE427" s="32"/>
      <c r="AF427" s="32"/>
      <c r="AG427" s="32"/>
      <c r="AH427" s="32"/>
    </row>
    <row r="428" spans="1:34" ht="14.25" customHeight="1" x14ac:dyDescent="0.45">
      <c r="A428" s="32"/>
      <c r="B428" s="32"/>
      <c r="C428" s="32"/>
      <c r="D428" s="921"/>
      <c r="E428" s="32"/>
      <c r="F428" s="32"/>
      <c r="G428" s="32"/>
      <c r="H428" s="32"/>
      <c r="I428" s="32"/>
      <c r="J428" s="32"/>
      <c r="K428" s="32"/>
      <c r="L428" s="162"/>
      <c r="M428" s="32"/>
      <c r="N428" s="32"/>
      <c r="O428" s="32"/>
      <c r="P428" s="32"/>
      <c r="Q428" s="32"/>
      <c r="R428" s="32"/>
      <c r="S428" s="32"/>
      <c r="T428" s="32"/>
      <c r="U428" s="32"/>
      <c r="V428" s="286"/>
      <c r="W428" s="32"/>
      <c r="X428" s="32"/>
      <c r="Y428" s="32"/>
      <c r="Z428" s="32"/>
      <c r="AA428" s="32"/>
      <c r="AB428" s="937"/>
      <c r="AC428" s="32"/>
      <c r="AD428" s="32"/>
      <c r="AE428" s="32"/>
      <c r="AF428" s="32"/>
      <c r="AG428" s="32"/>
      <c r="AH428" s="32"/>
    </row>
    <row r="429" spans="1:34" ht="14.25" customHeight="1" x14ac:dyDescent="0.45">
      <c r="A429" s="293" t="s">
        <v>1641</v>
      </c>
      <c r="B429" s="293" t="s">
        <v>11</v>
      </c>
      <c r="C429" s="294">
        <v>45719</v>
      </c>
      <c r="D429" s="921" t="s">
        <v>1981</v>
      </c>
      <c r="E429" s="293" t="s">
        <v>282</v>
      </c>
      <c r="F429" s="295" t="s">
        <v>1982</v>
      </c>
      <c r="G429" s="293" t="s">
        <v>942</v>
      </c>
      <c r="H429" s="293"/>
      <c r="I429" s="293">
        <v>87</v>
      </c>
      <c r="J429" s="293">
        <v>249</v>
      </c>
      <c r="K429" s="293"/>
      <c r="L429" s="227"/>
      <c r="M429" s="293">
        <f>SUM(W429:AH429)</f>
        <v>2</v>
      </c>
      <c r="N429" s="293">
        <f>M429*I429</f>
        <v>174</v>
      </c>
      <c r="O429" s="293">
        <f>M429*J429</f>
        <v>498</v>
      </c>
      <c r="P429" s="293"/>
      <c r="Q429" s="293">
        <f>P430*I429</f>
        <v>87</v>
      </c>
      <c r="R429" s="293"/>
      <c r="S429" s="293"/>
      <c r="T429" s="293">
        <f>S430*I429</f>
        <v>87</v>
      </c>
      <c r="U429" s="293"/>
      <c r="V429" s="296"/>
      <c r="W429" s="293"/>
      <c r="X429" s="293"/>
      <c r="Y429" s="293"/>
      <c r="Z429" s="293"/>
      <c r="AA429" s="293"/>
      <c r="AB429" s="293">
        <v>2</v>
      </c>
      <c r="AC429" s="293"/>
      <c r="AD429" s="293"/>
      <c r="AE429" s="293"/>
      <c r="AF429" s="293"/>
      <c r="AG429" s="293"/>
      <c r="AH429" s="293"/>
    </row>
    <row r="430" spans="1:34" ht="14.25" customHeight="1" x14ac:dyDescent="0.45">
      <c r="A430" s="32"/>
      <c r="B430" s="32"/>
      <c r="C430" s="32"/>
      <c r="D430" s="921"/>
      <c r="E430" s="32"/>
      <c r="F430" s="32"/>
      <c r="G430" s="32"/>
      <c r="H430" s="32"/>
      <c r="I430" s="32"/>
      <c r="J430" s="32"/>
      <c r="K430" s="32"/>
      <c r="L430" s="162"/>
      <c r="M430" s="32"/>
      <c r="N430" s="32"/>
      <c r="O430" s="32"/>
      <c r="P430" s="653">
        <f>SUM(W430:AH430)</f>
        <v>1</v>
      </c>
      <c r="Q430" s="32"/>
      <c r="R430" s="32">
        <f>P430*J429</f>
        <v>249</v>
      </c>
      <c r="S430" s="32">
        <f>M429-P430</f>
        <v>1</v>
      </c>
      <c r="T430" s="32"/>
      <c r="U430" s="32">
        <f>S430*J429</f>
        <v>249</v>
      </c>
      <c r="V430" s="286"/>
      <c r="W430" s="32"/>
      <c r="X430" s="32"/>
      <c r="Y430" s="32"/>
      <c r="Z430" s="32"/>
      <c r="AA430" s="32"/>
      <c r="AB430" s="654">
        <v>1</v>
      </c>
      <c r="AC430" s="32"/>
      <c r="AD430" s="32"/>
      <c r="AE430" s="32"/>
      <c r="AF430" s="32"/>
      <c r="AG430" s="32"/>
      <c r="AH430" s="32"/>
    </row>
    <row r="431" spans="1:34" ht="14.25" customHeight="1" x14ac:dyDescent="0.45">
      <c r="A431" s="32"/>
      <c r="B431" s="32"/>
      <c r="C431" s="32"/>
      <c r="D431" s="921"/>
      <c r="E431" s="32"/>
      <c r="F431" s="32"/>
      <c r="G431" s="32"/>
      <c r="H431" s="32"/>
      <c r="I431" s="32"/>
      <c r="J431" s="32"/>
      <c r="K431" s="32"/>
      <c r="L431" s="162"/>
      <c r="M431" s="32"/>
      <c r="N431" s="32"/>
      <c r="O431" s="32"/>
      <c r="P431" s="32"/>
      <c r="Q431" s="32"/>
      <c r="R431" s="32"/>
      <c r="S431" s="32"/>
      <c r="T431" s="32"/>
      <c r="U431" s="32"/>
      <c r="V431" s="286"/>
      <c r="W431" s="32"/>
      <c r="X431" s="32"/>
      <c r="Y431" s="32"/>
      <c r="Z431" s="32"/>
      <c r="AA431" s="32"/>
      <c r="AB431" s="937"/>
      <c r="AC431" s="32"/>
      <c r="AD431" s="32"/>
      <c r="AE431" s="32"/>
      <c r="AF431" s="32"/>
      <c r="AG431" s="32"/>
      <c r="AH431" s="32"/>
    </row>
    <row r="432" spans="1:34" ht="14.25" customHeight="1" x14ac:dyDescent="0.45">
      <c r="A432" s="293" t="s">
        <v>1641</v>
      </c>
      <c r="B432" s="293" t="s">
        <v>11</v>
      </c>
      <c r="C432" s="294">
        <v>45719</v>
      </c>
      <c r="D432" s="921" t="s">
        <v>1983</v>
      </c>
      <c r="E432" s="293" t="s">
        <v>282</v>
      </c>
      <c r="F432" s="295" t="s">
        <v>1984</v>
      </c>
      <c r="G432" s="293" t="s">
        <v>942</v>
      </c>
      <c r="H432" s="293"/>
      <c r="I432" s="293">
        <v>87</v>
      </c>
      <c r="J432" s="293">
        <v>249</v>
      </c>
      <c r="K432" s="293"/>
      <c r="L432" s="227"/>
      <c r="M432" s="293">
        <f>SUM(W432:AH432)</f>
        <v>2</v>
      </c>
      <c r="N432" s="293">
        <f>M432*I432</f>
        <v>174</v>
      </c>
      <c r="O432" s="293">
        <f>M432*J432</f>
        <v>498</v>
      </c>
      <c r="P432" s="293"/>
      <c r="Q432" s="293">
        <f>P433*I432</f>
        <v>87</v>
      </c>
      <c r="R432" s="293"/>
      <c r="S432" s="293"/>
      <c r="T432" s="293">
        <f>S433*I432</f>
        <v>87</v>
      </c>
      <c r="U432" s="293"/>
      <c r="V432" s="296"/>
      <c r="W432" s="293"/>
      <c r="X432" s="293"/>
      <c r="Y432" s="293"/>
      <c r="Z432" s="293"/>
      <c r="AA432" s="293"/>
      <c r="AB432" s="293">
        <v>2</v>
      </c>
      <c r="AC432" s="293"/>
      <c r="AD432" s="293"/>
      <c r="AE432" s="293"/>
      <c r="AF432" s="293"/>
      <c r="AG432" s="293"/>
      <c r="AH432" s="293"/>
    </row>
    <row r="433" spans="1:34" ht="14.25" customHeight="1" x14ac:dyDescent="0.45">
      <c r="A433" s="32"/>
      <c r="B433" s="32"/>
      <c r="C433" s="32"/>
      <c r="D433" s="921"/>
      <c r="E433" s="32"/>
      <c r="F433" s="32"/>
      <c r="G433" s="32"/>
      <c r="H433" s="32"/>
      <c r="I433" s="32"/>
      <c r="J433" s="32"/>
      <c r="K433" s="32"/>
      <c r="L433" s="162"/>
      <c r="M433" s="32"/>
      <c r="N433" s="32"/>
      <c r="O433" s="32"/>
      <c r="P433" s="653">
        <f>SUM(W433:AH433)</f>
        <v>1</v>
      </c>
      <c r="Q433" s="32"/>
      <c r="R433" s="32">
        <f>P433*J432</f>
        <v>249</v>
      </c>
      <c r="S433" s="32">
        <f>M432-P433</f>
        <v>1</v>
      </c>
      <c r="T433" s="32"/>
      <c r="U433" s="32">
        <f>S433*J432</f>
        <v>249</v>
      </c>
      <c r="V433" s="286"/>
      <c r="W433" s="32"/>
      <c r="X433" s="32"/>
      <c r="Y433" s="32"/>
      <c r="Z433" s="32"/>
      <c r="AA433" s="32"/>
      <c r="AB433" s="654">
        <v>1</v>
      </c>
      <c r="AC433" s="32"/>
      <c r="AD433" s="32"/>
      <c r="AE433" s="32"/>
      <c r="AF433" s="32"/>
      <c r="AG433" s="32"/>
      <c r="AH433" s="32"/>
    </row>
    <row r="434" spans="1:34" ht="14.25" customHeight="1" x14ac:dyDescent="0.45">
      <c r="A434" s="32"/>
      <c r="B434" s="32"/>
      <c r="C434" s="32"/>
      <c r="D434" s="921"/>
      <c r="E434" s="32"/>
      <c r="F434" s="32"/>
      <c r="G434" s="32"/>
      <c r="H434" s="32"/>
      <c r="I434" s="32"/>
      <c r="J434" s="32"/>
      <c r="K434" s="32"/>
      <c r="L434" s="162"/>
      <c r="M434" s="32"/>
      <c r="N434" s="32"/>
      <c r="O434" s="32"/>
      <c r="P434" s="32"/>
      <c r="Q434" s="32"/>
      <c r="R434" s="32"/>
      <c r="S434" s="32"/>
      <c r="T434" s="32"/>
      <c r="U434" s="32"/>
      <c r="V434" s="286"/>
      <c r="W434" s="32"/>
      <c r="X434" s="32"/>
      <c r="Y434" s="32"/>
      <c r="Z434" s="32"/>
      <c r="AA434" s="32"/>
      <c r="AB434" s="937"/>
      <c r="AC434" s="32"/>
      <c r="AD434" s="32"/>
      <c r="AE434" s="32"/>
      <c r="AF434" s="32"/>
      <c r="AG434" s="32"/>
      <c r="AH434" s="32"/>
    </row>
    <row r="435" spans="1:34" ht="27.4" customHeight="1" x14ac:dyDescent="0.45">
      <c r="A435" s="293" t="s">
        <v>1641</v>
      </c>
      <c r="B435" s="293" t="s">
        <v>11</v>
      </c>
      <c r="C435" s="294">
        <v>45743</v>
      </c>
      <c r="D435" s="921" t="s">
        <v>1985</v>
      </c>
      <c r="E435" s="293" t="s">
        <v>164</v>
      </c>
      <c r="F435" s="295" t="s">
        <v>1941</v>
      </c>
      <c r="G435" s="293"/>
      <c r="H435" s="293"/>
      <c r="I435" s="293">
        <v>96</v>
      </c>
      <c r="J435" s="293">
        <v>269</v>
      </c>
      <c r="K435" s="293"/>
      <c r="L435" s="227"/>
      <c r="M435" s="293">
        <f>SUM(W435:AH435)</f>
        <v>4</v>
      </c>
      <c r="N435" s="293">
        <f>M435*I435</f>
        <v>384</v>
      </c>
      <c r="O435" s="293">
        <f>M435*J435</f>
        <v>1076</v>
      </c>
      <c r="P435" s="293"/>
      <c r="Q435" s="293">
        <f>P436*I435</f>
        <v>96</v>
      </c>
      <c r="R435" s="293"/>
      <c r="S435" s="293"/>
      <c r="T435" s="293">
        <f>S436*I435</f>
        <v>288</v>
      </c>
      <c r="U435" s="293"/>
      <c r="V435" s="296"/>
      <c r="W435" s="293"/>
      <c r="X435" s="293"/>
      <c r="Y435" s="293"/>
      <c r="Z435" s="293"/>
      <c r="AA435" s="293"/>
      <c r="AB435" s="293"/>
      <c r="AC435" s="293"/>
      <c r="AD435" s="293">
        <v>1</v>
      </c>
      <c r="AE435" s="293">
        <v>1</v>
      </c>
      <c r="AF435" s="293">
        <v>1</v>
      </c>
      <c r="AG435" s="293">
        <v>1</v>
      </c>
      <c r="AH435" s="293"/>
    </row>
    <row r="436" spans="1:34" ht="14.25" customHeight="1" x14ac:dyDescent="0.45">
      <c r="A436" s="32"/>
      <c r="B436" s="32"/>
      <c r="C436" s="32"/>
      <c r="D436" s="45"/>
      <c r="E436" s="32"/>
      <c r="F436" s="32"/>
      <c r="G436" s="32"/>
      <c r="H436" s="32"/>
      <c r="I436" s="32"/>
      <c r="J436" s="32"/>
      <c r="K436" s="32"/>
      <c r="L436" s="162"/>
      <c r="M436" s="32"/>
      <c r="N436" s="32"/>
      <c r="O436" s="32"/>
      <c r="P436" s="653">
        <f>SUM(W436:AH436)</f>
        <v>1</v>
      </c>
      <c r="Q436" s="32"/>
      <c r="R436" s="32">
        <f>P436*J435</f>
        <v>269</v>
      </c>
      <c r="S436" s="32">
        <f>M435-P436</f>
        <v>3</v>
      </c>
      <c r="T436" s="32"/>
      <c r="U436" s="32">
        <f>S436*J435</f>
        <v>807</v>
      </c>
      <c r="V436" s="286"/>
      <c r="W436" s="32"/>
      <c r="X436" s="32"/>
      <c r="Y436" s="32"/>
      <c r="Z436" s="32"/>
      <c r="AA436" s="32"/>
      <c r="AB436" s="32"/>
      <c r="AC436" s="32"/>
      <c r="AD436" s="654">
        <v>1</v>
      </c>
      <c r="AE436" s="32">
        <v>0</v>
      </c>
      <c r="AF436" s="32">
        <v>0</v>
      </c>
      <c r="AG436" s="32">
        <v>0</v>
      </c>
      <c r="AH436" s="32"/>
    </row>
    <row r="437" spans="1:34" ht="14.25" customHeight="1" x14ac:dyDescent="0.45">
      <c r="A437" s="32"/>
      <c r="B437" s="32"/>
      <c r="C437" s="32"/>
      <c r="D437" s="45"/>
      <c r="E437" s="32"/>
      <c r="F437" s="32"/>
      <c r="G437" s="32"/>
      <c r="H437" s="32"/>
      <c r="I437" s="32"/>
      <c r="J437" s="32"/>
      <c r="K437" s="32"/>
      <c r="L437" s="162"/>
      <c r="M437" s="32"/>
      <c r="N437" s="32"/>
      <c r="O437" s="32"/>
      <c r="P437" s="32"/>
      <c r="Q437" s="32"/>
      <c r="R437" s="32"/>
      <c r="S437" s="32"/>
      <c r="T437" s="32"/>
      <c r="U437" s="32"/>
      <c r="V437" s="286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</row>
    <row r="438" spans="1:34" ht="14.25" customHeight="1" x14ac:dyDescent="0.45">
      <c r="A438" s="293" t="s">
        <v>1641</v>
      </c>
      <c r="B438" s="293" t="s">
        <v>11</v>
      </c>
      <c r="C438" s="294">
        <v>45723</v>
      </c>
      <c r="D438" s="165" t="s">
        <v>1986</v>
      </c>
      <c r="E438" s="293" t="s">
        <v>164</v>
      </c>
      <c r="F438" s="295" t="s">
        <v>1935</v>
      </c>
      <c r="G438" s="293"/>
      <c r="H438" s="293"/>
      <c r="I438" s="293">
        <v>96</v>
      </c>
      <c r="J438" s="293">
        <v>269</v>
      </c>
      <c r="K438" s="293"/>
      <c r="L438" s="227"/>
      <c r="M438" s="293">
        <f>SUM(W438:AH438)</f>
        <v>4</v>
      </c>
      <c r="N438" s="293">
        <f>M438*I438</f>
        <v>384</v>
      </c>
      <c r="O438" s="293">
        <f>M438*J438</f>
        <v>1076</v>
      </c>
      <c r="P438" s="293"/>
      <c r="Q438" s="293">
        <f>P439*I438</f>
        <v>0</v>
      </c>
      <c r="R438" s="293"/>
      <c r="S438" s="293"/>
      <c r="T438" s="293">
        <f>S439*I438</f>
        <v>384</v>
      </c>
      <c r="U438" s="293"/>
      <c r="V438" s="296"/>
      <c r="W438" s="293"/>
      <c r="X438" s="293"/>
      <c r="Y438" s="293"/>
      <c r="Z438" s="293"/>
      <c r="AA438" s="293"/>
      <c r="AB438" s="293"/>
      <c r="AC438" s="293"/>
      <c r="AD438" s="293">
        <v>1</v>
      </c>
      <c r="AE438" s="293">
        <v>1</v>
      </c>
      <c r="AF438" s="293">
        <v>1</v>
      </c>
      <c r="AG438" s="293">
        <v>1</v>
      </c>
      <c r="AH438" s="293"/>
    </row>
    <row r="439" spans="1:34" ht="14.25" customHeight="1" x14ac:dyDescent="0.45">
      <c r="A439" s="32"/>
      <c r="B439" s="32"/>
      <c r="C439" s="32"/>
      <c r="D439" s="921"/>
      <c r="E439" s="32"/>
      <c r="F439" s="32"/>
      <c r="G439" s="32"/>
      <c r="H439" s="32"/>
      <c r="I439" s="32"/>
      <c r="J439" s="32"/>
      <c r="K439" s="32"/>
      <c r="L439" s="162"/>
      <c r="M439" s="32"/>
      <c r="N439" s="32"/>
      <c r="O439" s="32"/>
      <c r="P439" s="653">
        <f>SUM(W439:AH439)</f>
        <v>0</v>
      </c>
      <c r="Q439" s="32"/>
      <c r="R439" s="32">
        <f>P439*J438</f>
        <v>0</v>
      </c>
      <c r="S439" s="32">
        <f>M438-P439</f>
        <v>4</v>
      </c>
      <c r="T439" s="32"/>
      <c r="U439" s="32">
        <f>S439*J438</f>
        <v>1076</v>
      </c>
      <c r="V439" s="286"/>
      <c r="W439" s="32"/>
      <c r="X439" s="32"/>
      <c r="Y439" s="32"/>
      <c r="Z439" s="32"/>
      <c r="AA439" s="32"/>
      <c r="AB439" s="32"/>
      <c r="AC439" s="32"/>
      <c r="AD439" s="937">
        <v>0</v>
      </c>
      <c r="AE439" s="32">
        <v>0</v>
      </c>
      <c r="AF439" s="32">
        <v>0</v>
      </c>
      <c r="AG439" s="32">
        <v>0</v>
      </c>
      <c r="AH439" s="32"/>
    </row>
    <row r="440" spans="1:34" ht="14.25" customHeight="1" x14ac:dyDescent="0.45">
      <c r="A440" s="32"/>
      <c r="B440" s="32"/>
      <c r="C440" s="32"/>
      <c r="D440" s="45"/>
      <c r="E440" s="32"/>
      <c r="F440" s="32"/>
      <c r="G440" s="32"/>
      <c r="H440" s="32"/>
      <c r="I440" s="32"/>
      <c r="J440" s="32"/>
      <c r="K440" s="32"/>
      <c r="L440" s="162"/>
      <c r="M440" s="32"/>
      <c r="N440" s="32"/>
      <c r="O440" s="32"/>
      <c r="P440" s="32"/>
      <c r="Q440" s="32"/>
      <c r="R440" s="32"/>
      <c r="S440" s="32"/>
      <c r="T440" s="32"/>
      <c r="U440" s="32"/>
      <c r="V440" s="286"/>
      <c r="W440" s="32"/>
      <c r="X440" s="32"/>
      <c r="Y440" s="32"/>
      <c r="Z440" s="32"/>
      <c r="AA440" s="32"/>
      <c r="AB440" s="32"/>
      <c r="AC440" s="32"/>
      <c r="AD440" s="937"/>
      <c r="AE440" s="32"/>
      <c r="AF440" s="32"/>
      <c r="AG440" s="32"/>
      <c r="AH440" s="32"/>
    </row>
    <row r="441" spans="1:34" ht="14.25" customHeight="1" x14ac:dyDescent="0.45">
      <c r="A441" s="293" t="s">
        <v>1641</v>
      </c>
      <c r="B441" s="293" t="s">
        <v>11</v>
      </c>
      <c r="C441" s="294">
        <v>45736</v>
      </c>
      <c r="D441" s="583" t="s">
        <v>1987</v>
      </c>
      <c r="E441" s="293" t="s">
        <v>1237</v>
      </c>
      <c r="F441" s="293" t="s">
        <v>1935</v>
      </c>
      <c r="G441" s="293" t="s">
        <v>154</v>
      </c>
      <c r="H441" s="295" t="s">
        <v>1291</v>
      </c>
      <c r="I441" s="293">
        <v>93</v>
      </c>
      <c r="J441" s="293">
        <v>249</v>
      </c>
      <c r="K441" s="293"/>
      <c r="L441" s="227"/>
      <c r="M441" s="293">
        <f>SUM(W441:AH441)</f>
        <v>4</v>
      </c>
      <c r="N441" s="293">
        <f>M441*I441</f>
        <v>372</v>
      </c>
      <c r="O441" s="293">
        <f>M441*J441</f>
        <v>996</v>
      </c>
      <c r="P441" s="293"/>
      <c r="Q441" s="293">
        <f>P442*I441</f>
        <v>93</v>
      </c>
      <c r="R441" s="293"/>
      <c r="S441" s="293"/>
      <c r="T441" s="293">
        <f>S442*I441</f>
        <v>279</v>
      </c>
      <c r="U441" s="293"/>
      <c r="V441" s="296"/>
      <c r="W441" s="293">
        <v>1</v>
      </c>
      <c r="X441" s="293">
        <v>1</v>
      </c>
      <c r="Y441" s="293">
        <v>1</v>
      </c>
      <c r="Z441" s="293">
        <v>1</v>
      </c>
      <c r="AA441" s="293"/>
      <c r="AB441" s="293"/>
      <c r="AC441" s="293"/>
      <c r="AD441" s="293"/>
      <c r="AE441" s="293"/>
      <c r="AF441" s="293"/>
      <c r="AG441" s="293"/>
      <c r="AH441" s="293"/>
    </row>
    <row r="442" spans="1:34" ht="14.25" customHeight="1" x14ac:dyDescent="0.45">
      <c r="A442" s="32"/>
      <c r="B442" s="32"/>
      <c r="C442" s="32"/>
      <c r="D442" s="921"/>
      <c r="E442" s="32"/>
      <c r="F442" s="32"/>
      <c r="G442" s="32"/>
      <c r="H442" s="32"/>
      <c r="I442" s="32"/>
      <c r="J442" s="32"/>
      <c r="K442" s="32"/>
      <c r="L442" s="162"/>
      <c r="M442" s="32"/>
      <c r="N442" s="32"/>
      <c r="O442" s="32"/>
      <c r="P442" s="653">
        <f>SUM(W442:AH442)</f>
        <v>1</v>
      </c>
      <c r="Q442" s="32"/>
      <c r="R442" s="32">
        <f>P442*J441</f>
        <v>249</v>
      </c>
      <c r="S442" s="32">
        <f>M441-P442</f>
        <v>3</v>
      </c>
      <c r="T442" s="32"/>
      <c r="U442" s="32">
        <f>S442*J441</f>
        <v>747</v>
      </c>
      <c r="V442" s="286"/>
      <c r="W442" s="937">
        <v>1</v>
      </c>
      <c r="X442" s="587">
        <v>0</v>
      </c>
      <c r="Y442" s="587">
        <v>0</v>
      </c>
      <c r="Z442" s="587">
        <v>0</v>
      </c>
      <c r="AA442" s="32"/>
      <c r="AB442" s="32"/>
      <c r="AC442" s="32"/>
      <c r="AD442" s="32"/>
      <c r="AE442" s="32"/>
      <c r="AF442" s="32"/>
      <c r="AG442" s="32"/>
      <c r="AH442" s="32"/>
    </row>
    <row r="443" spans="1:34" ht="14.25" customHeight="1" x14ac:dyDescent="0.45">
      <c r="A443" s="32"/>
      <c r="B443" s="32"/>
      <c r="C443" s="32"/>
      <c r="D443" s="45"/>
      <c r="E443" s="32"/>
      <c r="F443" s="32"/>
      <c r="G443" s="32"/>
      <c r="H443" s="32"/>
      <c r="I443" s="32"/>
      <c r="J443" s="32"/>
      <c r="K443" s="32"/>
      <c r="L443" s="162"/>
      <c r="M443" s="32"/>
      <c r="N443" s="32"/>
      <c r="O443" s="32"/>
      <c r="P443" s="32">
        <v>2</v>
      </c>
      <c r="Q443" s="32"/>
      <c r="R443" s="32"/>
      <c r="S443" s="32"/>
      <c r="T443" s="32"/>
      <c r="U443" s="32"/>
      <c r="V443" s="286"/>
      <c r="W443" s="32">
        <v>0</v>
      </c>
      <c r="X443" s="32">
        <v>0</v>
      </c>
      <c r="Y443" s="32">
        <v>1</v>
      </c>
      <c r="Z443" s="32">
        <v>1</v>
      </c>
      <c r="AA443" s="32"/>
      <c r="AB443" s="32"/>
      <c r="AC443" s="32"/>
      <c r="AD443" s="32"/>
      <c r="AE443" s="32"/>
      <c r="AF443" s="32"/>
      <c r="AG443" s="32"/>
      <c r="AH443" s="32"/>
    </row>
    <row r="444" spans="1:34" ht="14.25" customHeight="1" x14ac:dyDescent="0.45">
      <c r="A444" s="293" t="s">
        <v>1641</v>
      </c>
      <c r="B444" s="293" t="s">
        <v>11</v>
      </c>
      <c r="C444" s="294">
        <v>45719</v>
      </c>
      <c r="D444" s="209" t="s">
        <v>1988</v>
      </c>
      <c r="E444" s="293" t="s">
        <v>180</v>
      </c>
      <c r="F444" s="293" t="s">
        <v>158</v>
      </c>
      <c r="G444" s="293" t="s">
        <v>154</v>
      </c>
      <c r="H444" s="293" t="s">
        <v>513</v>
      </c>
      <c r="I444" s="293">
        <v>72</v>
      </c>
      <c r="J444" s="293">
        <v>229</v>
      </c>
      <c r="K444" s="293"/>
      <c r="L444" s="227"/>
      <c r="M444" s="293">
        <f>SUM(W444:AH444)</f>
        <v>5</v>
      </c>
      <c r="N444" s="293">
        <f>M444*I444</f>
        <v>360</v>
      </c>
      <c r="O444" s="293">
        <f>M444*J444</f>
        <v>1145</v>
      </c>
      <c r="P444" s="293"/>
      <c r="Q444" s="293">
        <f>P445*I444</f>
        <v>0</v>
      </c>
      <c r="R444" s="293"/>
      <c r="S444" s="293"/>
      <c r="T444" s="293">
        <f>S445*I444</f>
        <v>360</v>
      </c>
      <c r="U444" s="293"/>
      <c r="V444" s="296"/>
      <c r="W444" s="293"/>
      <c r="X444" s="293"/>
      <c r="Y444" s="293"/>
      <c r="Z444" s="293"/>
      <c r="AA444" s="293"/>
      <c r="AB444" s="293"/>
      <c r="AC444" s="293">
        <v>1</v>
      </c>
      <c r="AD444" s="293">
        <v>1</v>
      </c>
      <c r="AE444" s="293">
        <v>1</v>
      </c>
      <c r="AF444" s="293">
        <v>1</v>
      </c>
      <c r="AG444" s="293">
        <v>1</v>
      </c>
      <c r="AH444" s="293"/>
    </row>
    <row r="445" spans="1:34" ht="14.25" customHeight="1" x14ac:dyDescent="0.45">
      <c r="A445" s="32"/>
      <c r="B445" s="32"/>
      <c r="C445" s="32"/>
      <c r="D445" s="89"/>
      <c r="E445" s="32"/>
      <c r="F445" s="32"/>
      <c r="G445" s="32"/>
      <c r="H445" s="32"/>
      <c r="I445" s="32"/>
      <c r="J445" s="32"/>
      <c r="K445" s="32"/>
      <c r="L445" s="162"/>
      <c r="M445" s="32"/>
      <c r="N445" s="32"/>
      <c r="O445" s="32"/>
      <c r="P445" s="263">
        <f>SUM(W445:AH445)</f>
        <v>0</v>
      </c>
      <c r="Q445" s="32"/>
      <c r="R445" s="32">
        <f>P445*J444</f>
        <v>0</v>
      </c>
      <c r="S445" s="32">
        <f>M444-P445</f>
        <v>5</v>
      </c>
      <c r="T445" s="32"/>
      <c r="U445" s="32">
        <f>S445*J444</f>
        <v>1145</v>
      </c>
      <c r="V445" s="286"/>
      <c r="W445" s="32"/>
      <c r="X445" s="32"/>
      <c r="Y445" s="32"/>
      <c r="Z445" s="32"/>
      <c r="AA445" s="32"/>
      <c r="AB445" s="32"/>
      <c r="AC445" s="32">
        <v>0</v>
      </c>
      <c r="AD445" s="32">
        <v>0</v>
      </c>
      <c r="AE445" s="32">
        <v>0</v>
      </c>
      <c r="AF445" s="32">
        <v>0</v>
      </c>
      <c r="AG445" s="32">
        <v>0</v>
      </c>
      <c r="AH445" s="32"/>
    </row>
    <row r="446" spans="1:34" ht="14.25" customHeight="1" x14ac:dyDescent="0.45">
      <c r="A446" s="32"/>
      <c r="B446" s="32"/>
      <c r="C446" s="32"/>
      <c r="D446" s="45"/>
      <c r="E446" s="32"/>
      <c r="F446" s="32"/>
      <c r="G446" s="32"/>
      <c r="H446" s="32"/>
      <c r="I446" s="32"/>
      <c r="J446" s="32"/>
      <c r="K446" s="32"/>
      <c r="L446" s="162"/>
      <c r="M446" s="32"/>
      <c r="N446" s="32"/>
      <c r="O446" s="32"/>
      <c r="P446" s="32"/>
      <c r="Q446" s="32"/>
      <c r="R446" s="32"/>
      <c r="S446" s="32"/>
      <c r="T446" s="32"/>
      <c r="U446" s="32"/>
      <c r="V446" s="286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</row>
    <row r="447" spans="1:34" ht="14.25" customHeight="1" x14ac:dyDescent="0.45">
      <c r="A447" s="293" t="s">
        <v>1641</v>
      </c>
      <c r="B447" s="293" t="s">
        <v>11</v>
      </c>
      <c r="C447" s="294">
        <v>45743</v>
      </c>
      <c r="D447" s="592" t="s">
        <v>3779</v>
      </c>
      <c r="E447" s="293" t="s">
        <v>214</v>
      </c>
      <c r="F447" s="293" t="s">
        <v>1935</v>
      </c>
      <c r="G447" s="293" t="s">
        <v>154</v>
      </c>
      <c r="H447" s="295" t="s">
        <v>1955</v>
      </c>
      <c r="I447" s="293">
        <v>163</v>
      </c>
      <c r="J447" s="293">
        <v>449</v>
      </c>
      <c r="K447" s="293"/>
      <c r="L447" s="227"/>
      <c r="M447" s="293">
        <f>SUM(W447:AH447)</f>
        <v>4</v>
      </c>
      <c r="N447" s="293">
        <f>M447*I447</f>
        <v>652</v>
      </c>
      <c r="O447" s="293">
        <f>M447*J447</f>
        <v>1796</v>
      </c>
      <c r="P447" s="293"/>
      <c r="Q447" s="293">
        <f>P448*I447</f>
        <v>0</v>
      </c>
      <c r="R447" s="293"/>
      <c r="S447" s="293"/>
      <c r="T447" s="293">
        <f>S448*I447</f>
        <v>652</v>
      </c>
      <c r="U447" s="293"/>
      <c r="V447" s="296"/>
      <c r="W447" s="293"/>
      <c r="X447" s="293"/>
      <c r="Y447" s="293"/>
      <c r="Z447" s="293"/>
      <c r="AA447" s="293"/>
      <c r="AB447" s="293"/>
      <c r="AC447" s="293"/>
      <c r="AD447" s="293">
        <v>1</v>
      </c>
      <c r="AE447" s="293">
        <v>1</v>
      </c>
      <c r="AF447" s="293">
        <v>1</v>
      </c>
      <c r="AG447" s="293">
        <v>1</v>
      </c>
      <c r="AH447" s="293"/>
    </row>
    <row r="448" spans="1:34" ht="14.25" customHeight="1" x14ac:dyDescent="0.45">
      <c r="A448" s="32"/>
      <c r="B448" s="32"/>
      <c r="C448" s="32"/>
      <c r="D448" s="45"/>
      <c r="E448" s="32"/>
      <c r="F448" s="32"/>
      <c r="G448" s="32"/>
      <c r="H448" s="32"/>
      <c r="I448" s="32"/>
      <c r="J448" s="32"/>
      <c r="K448" s="32"/>
      <c r="L448" s="162"/>
      <c r="M448" s="32"/>
      <c r="N448" s="32"/>
      <c r="O448" s="32"/>
      <c r="P448" s="586">
        <f>SUM(W448:AH448)</f>
        <v>0</v>
      </c>
      <c r="Q448" s="32"/>
      <c r="R448" s="32">
        <f>P448*J447</f>
        <v>0</v>
      </c>
      <c r="S448" s="32">
        <f>M447-P448</f>
        <v>4</v>
      </c>
      <c r="T448" s="32"/>
      <c r="U448" s="32">
        <f>S448*J447</f>
        <v>1796</v>
      </c>
      <c r="V448" s="286"/>
      <c r="W448" s="32"/>
      <c r="X448" s="32"/>
      <c r="Y448" s="32"/>
      <c r="Z448" s="32"/>
      <c r="AA448" s="32"/>
      <c r="AB448" s="32"/>
      <c r="AC448" s="32"/>
      <c r="AD448" s="587">
        <v>0</v>
      </c>
      <c r="AE448" s="587">
        <v>0</v>
      </c>
      <c r="AF448" s="587">
        <v>0</v>
      </c>
      <c r="AG448" s="587">
        <v>0</v>
      </c>
      <c r="AH448" s="32"/>
    </row>
    <row r="449" spans="1:34" ht="14.25" customHeight="1" x14ac:dyDescent="0.45">
      <c r="A449" s="32"/>
      <c r="B449" s="32"/>
      <c r="C449" s="32"/>
      <c r="D449" s="45"/>
      <c r="E449" s="32"/>
      <c r="F449" s="32"/>
      <c r="G449" s="32"/>
      <c r="H449" s="32"/>
      <c r="I449" s="32"/>
      <c r="J449" s="32"/>
      <c r="K449" s="32"/>
      <c r="L449" s="162"/>
      <c r="M449" s="32"/>
      <c r="N449" s="32"/>
      <c r="O449" s="32"/>
      <c r="P449" s="32">
        <v>2</v>
      </c>
      <c r="Q449" s="32"/>
      <c r="R449" s="32"/>
      <c r="S449" s="32"/>
      <c r="T449" s="32"/>
      <c r="U449" s="32"/>
      <c r="V449" s="286"/>
      <c r="W449" s="32"/>
      <c r="X449" s="32"/>
      <c r="Y449" s="32"/>
      <c r="Z449" s="32"/>
      <c r="AA449" s="32"/>
      <c r="AB449" s="32"/>
      <c r="AC449" s="32"/>
      <c r="AD449" s="32">
        <v>0</v>
      </c>
      <c r="AE449" s="32">
        <v>0</v>
      </c>
      <c r="AF449" s="32">
        <v>1</v>
      </c>
      <c r="AG449" s="32">
        <v>1</v>
      </c>
      <c r="AH449" s="32"/>
    </row>
    <row r="450" spans="1:34" ht="14.25" customHeight="1" x14ac:dyDescent="0.45">
      <c r="A450" s="32"/>
      <c r="B450" s="32"/>
      <c r="C450" s="32"/>
      <c r="D450" s="45"/>
      <c r="E450" s="32"/>
      <c r="F450" s="32"/>
      <c r="G450" s="32"/>
      <c r="H450" s="32"/>
      <c r="I450" s="32"/>
      <c r="J450" s="32"/>
      <c r="K450" s="32"/>
      <c r="L450" s="162"/>
      <c r="M450" s="32"/>
      <c r="N450" s="32"/>
      <c r="O450" s="32"/>
      <c r="P450" s="32"/>
      <c r="Q450" s="32"/>
      <c r="R450" s="32"/>
      <c r="S450" s="32"/>
      <c r="T450" s="32"/>
      <c r="U450" s="32"/>
      <c r="V450" s="286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</row>
    <row r="451" spans="1:34" ht="14.25" customHeight="1" x14ac:dyDescent="0.4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282">
        <f t="shared" ref="M451:O451" si="20">SUM(M342:M450)</f>
        <v>191</v>
      </c>
      <c r="N451" s="282">
        <f t="shared" si="20"/>
        <v>20076</v>
      </c>
      <c r="O451" s="282">
        <f t="shared" si="20"/>
        <v>55117</v>
      </c>
      <c r="P451" s="713">
        <f>P343+P346+P349+P352+P355+P358+P361+P364+P367+P370+P373+P376+P379+P382+P385+P388+P391+P394+P397+P400+P403+P406+P409+P412+P415+P418+P421+P424+P427+P430+P433+P436+P439+P442+P445+P448</f>
        <v>17</v>
      </c>
      <c r="Q451" s="713">
        <f t="shared" ref="Q451:R451" si="21">SUM(Q342:Q450)</f>
        <v>1641</v>
      </c>
      <c r="R451" s="282">
        <f t="shared" si="21"/>
        <v>4549</v>
      </c>
      <c r="S451" s="9"/>
      <c r="T451" s="282">
        <f t="shared" ref="T451:U451" si="22">SUM(T342:T450)</f>
        <v>18435</v>
      </c>
      <c r="U451" s="282">
        <f t="shared" si="22"/>
        <v>50568</v>
      </c>
      <c r="V451" s="9"/>
      <c r="W451" s="9"/>
      <c r="X451" s="9"/>
      <c r="Y451" s="9"/>
      <c r="Z451" s="9"/>
      <c r="AA451" s="9"/>
      <c r="AB451" s="153"/>
      <c r="AC451" s="153"/>
      <c r="AD451" s="153"/>
      <c r="AE451" s="153"/>
      <c r="AF451" s="153"/>
      <c r="AG451" s="153"/>
      <c r="AH451" s="153"/>
    </row>
    <row r="452" spans="1:34" ht="14.25" customHeight="1" x14ac:dyDescent="0.4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 t="s">
        <v>323</v>
      </c>
      <c r="L452" s="9"/>
      <c r="M452" s="9"/>
      <c r="N452" s="9">
        <f t="shared" ref="N452:O452" si="23">Q451+T451</f>
        <v>20076</v>
      </c>
      <c r="O452" s="98">
        <f t="shared" si="23"/>
        <v>55117</v>
      </c>
      <c r="P452" s="9"/>
      <c r="Q452" s="260">
        <v>3011</v>
      </c>
      <c r="R452" s="260" t="s">
        <v>3781</v>
      </c>
      <c r="S452" s="9"/>
      <c r="T452" s="9"/>
      <c r="U452" s="9"/>
      <c r="V452" s="9"/>
      <c r="W452" s="9"/>
      <c r="X452" s="9"/>
      <c r="Y452" s="9"/>
      <c r="Z452" s="9"/>
      <c r="AA452" s="9"/>
    </row>
    <row r="453" spans="1:34" ht="14.25" customHeight="1" x14ac:dyDescent="0.4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8">
        <f>N451/M451</f>
        <v>105.10994764397905</v>
      </c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34" ht="14.25" customHeight="1" x14ac:dyDescent="0.4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38" t="s">
        <v>324</v>
      </c>
      <c r="L454" s="9"/>
      <c r="M454" s="9"/>
      <c r="N454" s="9"/>
      <c r="O454" s="9"/>
      <c r="P454" s="9"/>
      <c r="Q454" s="97">
        <f>Q451/N451</f>
        <v>8.1739390316796168E-2</v>
      </c>
      <c r="R454" s="9"/>
      <c r="S454" s="9"/>
      <c r="T454" s="97">
        <f>T451/N451</f>
        <v>0.91826060968320378</v>
      </c>
      <c r="U454" s="9"/>
      <c r="V454" s="9"/>
      <c r="W454" s="9"/>
      <c r="X454" s="9"/>
      <c r="Y454" s="9"/>
      <c r="Z454" s="9"/>
      <c r="AA454" s="9"/>
    </row>
    <row r="455" spans="1:34" ht="14.25" customHeight="1" x14ac:dyDescent="0.4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38" t="s">
        <v>325</v>
      </c>
      <c r="L455" s="9"/>
      <c r="M455" s="9"/>
      <c r="N455" s="9"/>
      <c r="O455" s="9"/>
      <c r="P455" s="9"/>
      <c r="Q455" s="9"/>
      <c r="R455" s="9"/>
      <c r="S455" s="9"/>
      <c r="T455" s="9"/>
      <c r="U455" s="98">
        <f>U451/T451</f>
        <v>2.7430431244914564</v>
      </c>
      <c r="V455" s="9"/>
      <c r="W455" s="9"/>
      <c r="X455" s="9"/>
      <c r="Y455" s="9"/>
      <c r="Z455" s="9"/>
      <c r="AA455" s="9"/>
    </row>
    <row r="456" spans="1:34" ht="14.25" customHeight="1" x14ac:dyDescent="0.45"/>
    <row r="457" spans="1:34" ht="14.25" customHeight="1" x14ac:dyDescent="0.45"/>
    <row r="458" spans="1:34" ht="14.25" customHeight="1" x14ac:dyDescent="0.45">
      <c r="D458" s="594" t="s">
        <v>3810</v>
      </c>
    </row>
    <row r="459" spans="1:34" ht="14.25" customHeight="1" x14ac:dyDescent="0.45"/>
    <row r="460" spans="1:34" ht="28.5" customHeight="1" x14ac:dyDescent="0.45">
      <c r="A460" s="32" t="s">
        <v>117</v>
      </c>
      <c r="B460" s="32" t="s">
        <v>118</v>
      </c>
      <c r="C460" s="33" t="s">
        <v>1505</v>
      </c>
      <c r="D460" s="32" t="s">
        <v>120</v>
      </c>
      <c r="E460" s="32" t="s">
        <v>121</v>
      </c>
      <c r="F460" s="32" t="s">
        <v>122</v>
      </c>
      <c r="G460" s="32" t="s">
        <v>123</v>
      </c>
      <c r="H460" s="32" t="s">
        <v>124</v>
      </c>
      <c r="I460" s="32" t="s">
        <v>125</v>
      </c>
      <c r="J460" s="32" t="s">
        <v>126</v>
      </c>
      <c r="K460" s="32" t="s">
        <v>127</v>
      </c>
      <c r="L460" s="162" t="s">
        <v>706</v>
      </c>
      <c r="M460" s="34" t="s">
        <v>128</v>
      </c>
      <c r="N460" s="33" t="s">
        <v>129</v>
      </c>
      <c r="O460" s="33" t="s">
        <v>933</v>
      </c>
      <c r="P460" s="52" t="s">
        <v>131</v>
      </c>
      <c r="Q460" s="829" t="s">
        <v>132</v>
      </c>
      <c r="R460" s="828"/>
      <c r="S460" s="33" t="s">
        <v>133</v>
      </c>
      <c r="T460" s="830" t="s">
        <v>134</v>
      </c>
      <c r="U460" s="827"/>
      <c r="V460" s="828"/>
      <c r="W460" s="32" t="s">
        <v>593</v>
      </c>
      <c r="X460" s="32" t="s">
        <v>594</v>
      </c>
      <c r="Y460" s="32" t="s">
        <v>595</v>
      </c>
      <c r="Z460" s="32" t="s">
        <v>596</v>
      </c>
      <c r="AA460" s="32" t="s">
        <v>934</v>
      </c>
      <c r="AB460" s="32" t="s">
        <v>140</v>
      </c>
      <c r="AC460" s="32" t="s">
        <v>1378</v>
      </c>
      <c r="AD460" s="32" t="s">
        <v>1379</v>
      </c>
      <c r="AE460" s="32" t="s">
        <v>1380</v>
      </c>
      <c r="AF460" s="32" t="s">
        <v>1638</v>
      </c>
      <c r="AG460" s="32" t="s">
        <v>1639</v>
      </c>
      <c r="AH460" s="32" t="s">
        <v>1640</v>
      </c>
    </row>
    <row r="461" spans="1:34" ht="14.25" customHeight="1" x14ac:dyDescent="0.45">
      <c r="A461" s="301" t="s">
        <v>1641</v>
      </c>
      <c r="B461" s="301" t="s">
        <v>675</v>
      </c>
      <c r="C461" s="569"/>
      <c r="D461" s="219" t="s">
        <v>1989</v>
      </c>
      <c r="E461" s="301" t="s">
        <v>180</v>
      </c>
      <c r="F461" s="303" t="s">
        <v>3741</v>
      </c>
      <c r="G461" s="301" t="s">
        <v>154</v>
      </c>
      <c r="H461" s="303" t="s">
        <v>988</v>
      </c>
      <c r="I461" s="301"/>
      <c r="J461" s="301"/>
      <c r="K461" s="301"/>
      <c r="L461" s="229"/>
      <c r="M461" s="301">
        <f>SUM(W461:AH461)</f>
        <v>4</v>
      </c>
      <c r="N461" s="301">
        <f>M461*I461</f>
        <v>0</v>
      </c>
      <c r="O461" s="301">
        <f>M461*J461</f>
        <v>0</v>
      </c>
      <c r="P461" s="301"/>
      <c r="Q461" s="301">
        <f>P462*I461</f>
        <v>0</v>
      </c>
      <c r="R461" s="301"/>
      <c r="S461" s="301"/>
      <c r="T461" s="301">
        <f>S462*I461</f>
        <v>0</v>
      </c>
      <c r="U461" s="301"/>
      <c r="V461" s="304"/>
      <c r="W461" s="301"/>
      <c r="X461" s="301"/>
      <c r="Y461" s="301"/>
      <c r="Z461" s="301"/>
      <c r="AA461" s="301"/>
      <c r="AB461" s="301"/>
      <c r="AC461" s="301">
        <v>1</v>
      </c>
      <c r="AD461" s="301">
        <v>1</v>
      </c>
      <c r="AE461" s="301">
        <v>1</v>
      </c>
      <c r="AF461" s="301">
        <v>1</v>
      </c>
      <c r="AG461" s="301"/>
      <c r="AH461" s="301"/>
    </row>
    <row r="462" spans="1:34" ht="14.25" customHeight="1" x14ac:dyDescent="0.45">
      <c r="A462" s="32"/>
      <c r="B462" s="32"/>
      <c r="C462" s="274"/>
      <c r="D462" s="45"/>
      <c r="E462" s="32"/>
      <c r="F462" s="32"/>
      <c r="G462" s="32"/>
      <c r="H462" s="32"/>
      <c r="I462" s="32"/>
      <c r="J462" s="32"/>
      <c r="K462" s="32"/>
      <c r="L462" s="162"/>
      <c r="M462" s="32"/>
      <c r="N462" s="32"/>
      <c r="O462" s="32"/>
      <c r="P462" s="265">
        <f>SUM(W462:AH462)</f>
        <v>0</v>
      </c>
      <c r="Q462" s="32"/>
      <c r="R462" s="32">
        <f>P462*J461</f>
        <v>0</v>
      </c>
      <c r="S462" s="32">
        <f>M461-P462</f>
        <v>4</v>
      </c>
      <c r="T462" s="32"/>
      <c r="U462" s="32">
        <f>S462*J461</f>
        <v>0</v>
      </c>
      <c r="V462" s="286"/>
      <c r="W462" s="32"/>
      <c r="X462" s="32"/>
      <c r="Y462" s="32"/>
      <c r="Z462" s="32"/>
      <c r="AA462" s="32"/>
      <c r="AB462" s="32"/>
      <c r="AC462" s="593"/>
      <c r="AD462" s="593"/>
      <c r="AE462" s="593"/>
      <c r="AF462" s="593"/>
      <c r="AG462" s="32"/>
      <c r="AH462" s="32"/>
    </row>
    <row r="463" spans="1:34" ht="14.25" customHeight="1" x14ac:dyDescent="0.45">
      <c r="A463" s="32"/>
      <c r="B463" s="32"/>
      <c r="C463" s="32"/>
      <c r="D463" s="45"/>
      <c r="E463" s="32"/>
      <c r="F463" s="32"/>
      <c r="G463" s="32"/>
      <c r="H463" s="32"/>
      <c r="I463" s="32"/>
      <c r="J463" s="32"/>
      <c r="K463" s="32"/>
      <c r="L463" s="162"/>
      <c r="M463" s="32"/>
      <c r="N463" s="32"/>
      <c r="O463" s="32"/>
      <c r="P463" s="32"/>
      <c r="Q463" s="32"/>
      <c r="R463" s="32"/>
      <c r="S463" s="32"/>
      <c r="T463" s="32"/>
      <c r="U463" s="32"/>
      <c r="V463" s="286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</row>
    <row r="464" spans="1:34" ht="14.25" customHeight="1" x14ac:dyDescent="0.45">
      <c r="A464" s="301" t="s">
        <v>1641</v>
      </c>
      <c r="B464" s="301" t="s">
        <v>675</v>
      </c>
      <c r="C464" s="302">
        <v>45901</v>
      </c>
      <c r="D464" s="921" t="s">
        <v>1990</v>
      </c>
      <c r="E464" s="301" t="s">
        <v>3740</v>
      </c>
      <c r="F464" s="303" t="s">
        <v>3741</v>
      </c>
      <c r="G464" s="301" t="s">
        <v>186</v>
      </c>
      <c r="H464" s="303"/>
      <c r="I464" s="301">
        <v>107</v>
      </c>
      <c r="J464" s="301">
        <v>279</v>
      </c>
      <c r="K464" s="301"/>
      <c r="L464" s="229"/>
      <c r="M464" s="301">
        <f>SUM(W464:AH464)</f>
        <v>5</v>
      </c>
      <c r="N464" s="301">
        <f>M464*I464</f>
        <v>535</v>
      </c>
      <c r="O464" s="301">
        <f>M464*J464</f>
        <v>1395</v>
      </c>
      <c r="P464" s="301"/>
      <c r="Q464" s="301">
        <f>P465*I464</f>
        <v>214</v>
      </c>
      <c r="R464" s="301"/>
      <c r="S464" s="301"/>
      <c r="T464" s="301">
        <f>S465*I464</f>
        <v>321</v>
      </c>
      <c r="U464" s="301"/>
      <c r="V464" s="304"/>
      <c r="W464" s="301">
        <v>1</v>
      </c>
      <c r="X464" s="301">
        <v>1</v>
      </c>
      <c r="Y464" s="301">
        <v>1</v>
      </c>
      <c r="Z464" s="301">
        <v>1</v>
      </c>
      <c r="AA464" s="301">
        <v>1</v>
      </c>
      <c r="AB464" s="301"/>
      <c r="AC464" s="301"/>
      <c r="AD464" s="301"/>
      <c r="AE464" s="301"/>
      <c r="AF464" s="301"/>
      <c r="AG464" s="301"/>
      <c r="AH464" s="301"/>
    </row>
    <row r="465" spans="1:34" ht="14.25" customHeight="1" x14ac:dyDescent="0.45">
      <c r="A465" s="32"/>
      <c r="B465" s="32"/>
      <c r="C465" s="274"/>
      <c r="D465" s="45"/>
      <c r="E465" s="32"/>
      <c r="F465" s="32"/>
      <c r="G465" s="32"/>
      <c r="H465" s="32"/>
      <c r="I465" s="32"/>
      <c r="J465" s="32" t="s">
        <v>3744</v>
      </c>
      <c r="K465" s="32"/>
      <c r="L465" s="162"/>
      <c r="M465" s="32"/>
      <c r="N465" s="32"/>
      <c r="O465" s="32"/>
      <c r="P465" s="714">
        <f>SUM(W465:AH465)</f>
        <v>2</v>
      </c>
      <c r="Q465" s="32"/>
      <c r="R465" s="32">
        <f>P465*J464</f>
        <v>558</v>
      </c>
      <c r="S465" s="32">
        <f>M464-P465</f>
        <v>3</v>
      </c>
      <c r="T465" s="32"/>
      <c r="U465" s="32">
        <f>S465*J464</f>
        <v>837</v>
      </c>
      <c r="V465" s="286"/>
      <c r="W465" s="659">
        <v>0</v>
      </c>
      <c r="X465" s="32">
        <v>0</v>
      </c>
      <c r="Y465" s="32">
        <v>0</v>
      </c>
      <c r="Z465" s="654">
        <v>1</v>
      </c>
      <c r="AA465" s="654">
        <v>1</v>
      </c>
      <c r="AB465" s="32"/>
      <c r="AC465" s="32"/>
      <c r="AD465" s="32"/>
      <c r="AE465" s="32"/>
      <c r="AF465" s="32"/>
      <c r="AG465" s="32"/>
      <c r="AH465" s="32"/>
    </row>
    <row r="466" spans="1:34" ht="14.25" customHeight="1" x14ac:dyDescent="0.45">
      <c r="A466" s="32"/>
      <c r="B466" s="32"/>
      <c r="C466" s="32"/>
      <c r="D466" s="45"/>
      <c r="E466" s="32"/>
      <c r="F466" s="32"/>
      <c r="G466" s="32"/>
      <c r="H466" s="32"/>
      <c r="I466" s="32"/>
      <c r="J466" s="32"/>
      <c r="K466" s="32"/>
      <c r="L466" s="162"/>
      <c r="M466" s="32"/>
      <c r="N466" s="32"/>
      <c r="O466" s="32"/>
      <c r="P466" s="32"/>
      <c r="Q466" s="32"/>
      <c r="R466" s="32"/>
      <c r="S466" s="32"/>
      <c r="T466" s="32"/>
      <c r="U466" s="32"/>
      <c r="V466" s="286"/>
      <c r="W466" s="937"/>
      <c r="X466" s="32"/>
      <c r="Y466" s="32"/>
      <c r="Z466" s="32"/>
      <c r="AA466" s="32"/>
      <c r="AB466" s="32"/>
      <c r="AC466" s="45"/>
      <c r="AD466" s="32"/>
      <c r="AE466" s="32"/>
      <c r="AF466" s="32"/>
      <c r="AG466" s="32"/>
      <c r="AH466" s="32"/>
    </row>
    <row r="467" spans="1:34" ht="14.25" customHeight="1" x14ac:dyDescent="0.45">
      <c r="A467" s="301" t="s">
        <v>1641</v>
      </c>
      <c r="B467" s="301" t="s">
        <v>675</v>
      </c>
      <c r="C467" s="569"/>
      <c r="D467" s="219" t="s">
        <v>1991</v>
      </c>
      <c r="E467" s="301" t="s">
        <v>1953</v>
      </c>
      <c r="F467" s="303" t="s">
        <v>3741</v>
      </c>
      <c r="G467" s="301" t="s">
        <v>154</v>
      </c>
      <c r="H467" s="303"/>
      <c r="I467" s="301"/>
      <c r="J467" s="301"/>
      <c r="K467" s="301"/>
      <c r="L467" s="229"/>
      <c r="M467" s="301">
        <f>SUM(W467:AH467)</f>
        <v>4</v>
      </c>
      <c r="N467" s="301">
        <f>M467*I467</f>
        <v>0</v>
      </c>
      <c r="O467" s="301">
        <f>M467*J467</f>
        <v>0</v>
      </c>
      <c r="P467" s="301"/>
      <c r="Q467" s="301">
        <f>P468*I467</f>
        <v>0</v>
      </c>
      <c r="R467" s="301"/>
      <c r="S467" s="301"/>
      <c r="T467" s="301">
        <f>S468*I467</f>
        <v>0</v>
      </c>
      <c r="U467" s="301"/>
      <c r="V467" s="304"/>
      <c r="W467" s="301"/>
      <c r="X467" s="301"/>
      <c r="Y467" s="301"/>
      <c r="Z467" s="301"/>
      <c r="AA467" s="301"/>
      <c r="AB467" s="301"/>
      <c r="AC467" s="301">
        <v>1</v>
      </c>
      <c r="AD467" s="301">
        <v>1</v>
      </c>
      <c r="AE467" s="301">
        <v>1</v>
      </c>
      <c r="AF467" s="301">
        <v>1</v>
      </c>
      <c r="AG467" s="301"/>
      <c r="AH467" s="301"/>
    </row>
    <row r="468" spans="1:34" ht="14.25" customHeight="1" x14ac:dyDescent="0.45">
      <c r="A468" s="32"/>
      <c r="B468" s="32"/>
      <c r="C468" s="32"/>
      <c r="D468" s="45"/>
      <c r="E468" s="32"/>
      <c r="F468" s="32"/>
      <c r="G468" s="32"/>
      <c r="H468" s="32"/>
      <c r="I468" s="32"/>
      <c r="J468" s="32"/>
      <c r="K468" s="32"/>
      <c r="L468" s="162"/>
      <c r="M468" s="32"/>
      <c r="N468" s="32"/>
      <c r="O468" s="32"/>
      <c r="P468" s="263">
        <f>SUM(W468:AH468)</f>
        <v>0</v>
      </c>
      <c r="Q468" s="32"/>
      <c r="R468" s="32">
        <f>P468*J467</f>
        <v>0</v>
      </c>
      <c r="S468" s="32">
        <f>M467-P468</f>
        <v>4</v>
      </c>
      <c r="T468" s="32"/>
      <c r="U468" s="32">
        <f>S468*J467</f>
        <v>0</v>
      </c>
      <c r="V468" s="286"/>
      <c r="W468" s="32"/>
      <c r="X468" s="32"/>
      <c r="Y468" s="32"/>
      <c r="Z468" s="32"/>
      <c r="AA468" s="32"/>
      <c r="AB468" s="32"/>
      <c r="AC468" s="593"/>
      <c r="AD468" s="593"/>
      <c r="AE468" s="593"/>
      <c r="AF468" s="593"/>
      <c r="AG468" s="32"/>
      <c r="AH468" s="32"/>
    </row>
    <row r="469" spans="1:34" ht="14.25" customHeight="1" x14ac:dyDescent="0.45">
      <c r="A469" s="32"/>
      <c r="B469" s="32"/>
      <c r="C469" s="32"/>
      <c r="D469" s="45"/>
      <c r="E469" s="32"/>
      <c r="F469" s="32"/>
      <c r="G469" s="32"/>
      <c r="H469" s="32"/>
      <c r="I469" s="32"/>
      <c r="J469" s="32"/>
      <c r="K469" s="32"/>
      <c r="L469" s="162"/>
      <c r="M469" s="32"/>
      <c r="N469" s="32"/>
      <c r="O469" s="32"/>
      <c r="P469" s="32"/>
      <c r="Q469" s="32"/>
      <c r="R469" s="32"/>
      <c r="S469" s="32"/>
      <c r="T469" s="32"/>
      <c r="U469" s="32"/>
      <c r="V469" s="286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</row>
    <row r="470" spans="1:34" ht="14.25" customHeight="1" x14ac:dyDescent="0.45">
      <c r="A470" s="301" t="s">
        <v>1641</v>
      </c>
      <c r="B470" s="301" t="s">
        <v>675</v>
      </c>
      <c r="C470" s="302">
        <v>45873</v>
      </c>
      <c r="D470" s="219" t="s">
        <v>1992</v>
      </c>
      <c r="E470" s="301" t="s">
        <v>180</v>
      </c>
      <c r="F470" s="303" t="s">
        <v>1993</v>
      </c>
      <c r="G470" s="301"/>
      <c r="H470" s="303" t="s">
        <v>1994</v>
      </c>
      <c r="I470" s="301">
        <v>100</v>
      </c>
      <c r="J470" s="301">
        <v>260</v>
      </c>
      <c r="K470" s="301"/>
      <c r="L470" s="229">
        <v>260</v>
      </c>
      <c r="M470" s="301">
        <f>SUM(W470:AH470)</f>
        <v>5</v>
      </c>
      <c r="N470" s="301">
        <f>M470*I470</f>
        <v>500</v>
      </c>
      <c r="O470" s="301">
        <f>M470*J470</f>
        <v>1300</v>
      </c>
      <c r="P470" s="301"/>
      <c r="Q470" s="301">
        <f>P471*I470</f>
        <v>0</v>
      </c>
      <c r="R470" s="301"/>
      <c r="S470" s="301"/>
      <c r="T470" s="301">
        <f>S471*I470</f>
        <v>500</v>
      </c>
      <c r="U470" s="301"/>
      <c r="V470" s="304"/>
      <c r="W470" s="301"/>
      <c r="X470" s="301"/>
      <c r="Y470" s="301"/>
      <c r="Z470" s="301"/>
      <c r="AA470" s="301"/>
      <c r="AB470" s="301"/>
      <c r="AC470" s="301">
        <v>1</v>
      </c>
      <c r="AD470" s="301">
        <v>1</v>
      </c>
      <c r="AE470" s="301">
        <v>1</v>
      </c>
      <c r="AF470" s="301">
        <v>1</v>
      </c>
      <c r="AG470" s="301">
        <v>1</v>
      </c>
      <c r="AH470" s="301"/>
    </row>
    <row r="471" spans="1:34" ht="14.25" customHeight="1" x14ac:dyDescent="0.45">
      <c r="A471" s="32"/>
      <c r="B471" s="32"/>
      <c r="C471" s="32"/>
      <c r="D471" s="89"/>
      <c r="E471" s="32"/>
      <c r="F471" s="32"/>
      <c r="G471" s="32"/>
      <c r="H471" s="32"/>
      <c r="I471" s="32"/>
      <c r="J471" s="32"/>
      <c r="K471" s="32"/>
      <c r="L471" s="162"/>
      <c r="M471" s="32"/>
      <c r="N471" s="32"/>
      <c r="O471" s="32"/>
      <c r="P471" s="600">
        <f>SUM(W471:AH471)</f>
        <v>0</v>
      </c>
      <c r="Q471" s="32"/>
      <c r="R471" s="32">
        <f>P471*J470</f>
        <v>0</v>
      </c>
      <c r="S471" s="32">
        <f>M470-P471</f>
        <v>5</v>
      </c>
      <c r="T471" s="32"/>
      <c r="U471" s="32">
        <f>S471*J470</f>
        <v>1300</v>
      </c>
      <c r="V471" s="286"/>
      <c r="W471" s="32"/>
      <c r="X471" s="32"/>
      <c r="Y471" s="32"/>
      <c r="Z471" s="32"/>
      <c r="AA471" s="32"/>
      <c r="AB471" s="32"/>
      <c r="AC471" s="32">
        <v>0</v>
      </c>
      <c r="AD471" s="32">
        <v>0</v>
      </c>
      <c r="AE471" s="32">
        <v>0</v>
      </c>
      <c r="AF471" s="32">
        <v>0</v>
      </c>
      <c r="AG471" s="599">
        <v>0</v>
      </c>
      <c r="AH471" s="32"/>
    </row>
    <row r="472" spans="1:34" ht="14.25" customHeight="1" x14ac:dyDescent="0.45">
      <c r="A472" s="32"/>
      <c r="B472" s="32"/>
      <c r="C472" s="32"/>
      <c r="D472" s="45"/>
      <c r="E472" s="32"/>
      <c r="F472" s="32"/>
      <c r="G472" s="32"/>
      <c r="H472" s="32"/>
      <c r="I472" s="32"/>
      <c r="J472" s="32"/>
      <c r="K472" s="32"/>
      <c r="L472" s="162"/>
      <c r="M472" s="32"/>
      <c r="N472" s="32"/>
      <c r="O472" s="32"/>
      <c r="P472" s="32"/>
      <c r="Q472" s="32"/>
      <c r="R472" s="32"/>
      <c r="S472" s="32"/>
      <c r="T472" s="32"/>
      <c r="U472" s="32"/>
      <c r="V472" s="286"/>
      <c r="W472" s="32"/>
      <c r="X472" s="32"/>
      <c r="Y472" s="32"/>
      <c r="Z472" s="32"/>
      <c r="AA472" s="32"/>
      <c r="AB472" s="32"/>
      <c r="AC472" s="45"/>
      <c r="AD472" s="32"/>
      <c r="AE472" s="32"/>
      <c r="AF472" s="32"/>
      <c r="AG472" s="32"/>
      <c r="AH472" s="32"/>
    </row>
    <row r="473" spans="1:34" ht="14.25" customHeight="1" x14ac:dyDescent="0.45">
      <c r="A473" s="301" t="s">
        <v>1641</v>
      </c>
      <c r="B473" s="301" t="s">
        <v>675</v>
      </c>
      <c r="C473" s="302">
        <v>45873</v>
      </c>
      <c r="D473" s="219" t="s">
        <v>1995</v>
      </c>
      <c r="E473" s="301" t="s">
        <v>180</v>
      </c>
      <c r="F473" s="303" t="s">
        <v>3687</v>
      </c>
      <c r="G473" s="301"/>
      <c r="H473" s="303" t="s">
        <v>1994</v>
      </c>
      <c r="I473" s="301">
        <v>100</v>
      </c>
      <c r="J473" s="301">
        <v>260</v>
      </c>
      <c r="K473" s="301"/>
      <c r="L473" s="229">
        <v>260</v>
      </c>
      <c r="M473" s="301">
        <f>SUM(W473:AH473)</f>
        <v>5</v>
      </c>
      <c r="N473" s="301">
        <f>M473*I473</f>
        <v>500</v>
      </c>
      <c r="O473" s="301">
        <f>M473*J473</f>
        <v>1300</v>
      </c>
      <c r="P473" s="301"/>
      <c r="Q473" s="301">
        <f>P474*I473</f>
        <v>0</v>
      </c>
      <c r="R473" s="301"/>
      <c r="S473" s="301"/>
      <c r="T473" s="301">
        <f>S474*I473</f>
        <v>500</v>
      </c>
      <c r="U473" s="301"/>
      <c r="V473" s="304"/>
      <c r="W473" s="301"/>
      <c r="X473" s="301"/>
      <c r="Y473" s="301"/>
      <c r="Z473" s="301"/>
      <c r="AA473" s="301"/>
      <c r="AB473" s="301"/>
      <c r="AC473" s="301">
        <v>1</v>
      </c>
      <c r="AD473" s="301">
        <v>1</v>
      </c>
      <c r="AE473" s="301">
        <v>1</v>
      </c>
      <c r="AF473" s="301">
        <v>1</v>
      </c>
      <c r="AG473" s="301">
        <v>1</v>
      </c>
      <c r="AH473" s="301"/>
    </row>
    <row r="474" spans="1:34" ht="14.25" customHeight="1" x14ac:dyDescent="0.45">
      <c r="A474" s="32"/>
      <c r="B474" s="32"/>
      <c r="C474" s="274"/>
      <c r="D474" s="89"/>
      <c r="E474" s="32"/>
      <c r="F474" s="32"/>
      <c r="G474" s="32"/>
      <c r="H474" s="32"/>
      <c r="I474" s="32"/>
      <c r="J474" s="32"/>
      <c r="K474" s="32"/>
      <c r="L474" s="162"/>
      <c r="M474" s="32"/>
      <c r="N474" s="32"/>
      <c r="O474" s="32"/>
      <c r="P474" s="265">
        <f>SUM(W474:AH474)</f>
        <v>0</v>
      </c>
      <c r="Q474" s="32"/>
      <c r="R474" s="32">
        <f>P474*J473</f>
        <v>0</v>
      </c>
      <c r="S474" s="32">
        <f>M473-P474</f>
        <v>5</v>
      </c>
      <c r="T474" s="32"/>
      <c r="U474" s="32">
        <f>S474*J473</f>
        <v>1300</v>
      </c>
      <c r="V474" s="286"/>
      <c r="W474" s="32"/>
      <c r="X474" s="32"/>
      <c r="Y474" s="32"/>
      <c r="Z474" s="32"/>
      <c r="AA474" s="32"/>
      <c r="AB474" s="32"/>
      <c r="AC474" s="32">
        <v>0</v>
      </c>
      <c r="AD474" s="32">
        <v>0</v>
      </c>
      <c r="AE474" s="32">
        <v>0</v>
      </c>
      <c r="AF474" s="32">
        <v>0</v>
      </c>
      <c r="AG474" s="32">
        <v>0</v>
      </c>
      <c r="AH474" s="32"/>
    </row>
    <row r="475" spans="1:34" ht="14.25" customHeight="1" x14ac:dyDescent="0.45">
      <c r="A475" s="32"/>
      <c r="B475" s="32"/>
      <c r="C475" s="32"/>
      <c r="D475" s="45"/>
      <c r="E475" s="32"/>
      <c r="F475" s="32"/>
      <c r="G475" s="32"/>
      <c r="H475" s="32"/>
      <c r="I475" s="32"/>
      <c r="J475" s="32"/>
      <c r="K475" s="32"/>
      <c r="L475" s="162"/>
      <c r="M475" s="32"/>
      <c r="N475" s="32"/>
      <c r="O475" s="32"/>
      <c r="P475" s="32"/>
      <c r="Q475" s="32"/>
      <c r="R475" s="32"/>
      <c r="S475" s="32"/>
      <c r="T475" s="32"/>
      <c r="U475" s="32"/>
      <c r="V475" s="286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</row>
    <row r="476" spans="1:34" ht="29.25" customHeight="1" x14ac:dyDescent="0.45">
      <c r="A476" s="301" t="s">
        <v>1641</v>
      </c>
      <c r="B476" s="301" t="s">
        <v>675</v>
      </c>
      <c r="C476" s="302">
        <v>45901</v>
      </c>
      <c r="D476" s="562" t="s">
        <v>1996</v>
      </c>
      <c r="E476" s="301" t="s">
        <v>180</v>
      </c>
      <c r="F476" s="303" t="s">
        <v>1997</v>
      </c>
      <c r="G476" s="301"/>
      <c r="H476" s="303" t="s">
        <v>3745</v>
      </c>
      <c r="I476" s="301">
        <v>93</v>
      </c>
      <c r="J476" s="301">
        <v>279</v>
      </c>
      <c r="K476" s="301"/>
      <c r="L476" s="229"/>
      <c r="M476" s="301">
        <f>SUM(W476:AH476)</f>
        <v>9</v>
      </c>
      <c r="N476" s="301">
        <f>M476*I476</f>
        <v>837</v>
      </c>
      <c r="O476" s="301">
        <f>M476*J476</f>
        <v>2511</v>
      </c>
      <c r="P476" s="301"/>
      <c r="Q476" s="301">
        <f>P477*I476</f>
        <v>93</v>
      </c>
      <c r="R476" s="301"/>
      <c r="S476" s="301"/>
      <c r="T476" s="301">
        <f>S477*I476</f>
        <v>744</v>
      </c>
      <c r="U476" s="301"/>
      <c r="V476" s="304"/>
      <c r="W476" s="301"/>
      <c r="X476" s="301"/>
      <c r="Y476" s="301"/>
      <c r="Z476" s="301"/>
      <c r="AA476" s="301"/>
      <c r="AB476" s="301"/>
      <c r="AC476" s="301"/>
      <c r="AD476" s="301">
        <v>1</v>
      </c>
      <c r="AE476" s="301">
        <f>1+3</f>
        <v>4</v>
      </c>
      <c r="AF476" s="301">
        <f>1+2</f>
        <v>3</v>
      </c>
      <c r="AG476" s="301">
        <v>1</v>
      </c>
      <c r="AH476" s="301"/>
    </row>
    <row r="477" spans="1:34" ht="14.25" customHeight="1" x14ac:dyDescent="0.45">
      <c r="A477" s="32"/>
      <c r="B477" s="32"/>
      <c r="C477" s="32"/>
      <c r="D477" s="943" t="s">
        <v>3815</v>
      </c>
      <c r="E477" s="32"/>
      <c r="F477" s="32"/>
      <c r="G477" s="32"/>
      <c r="H477" s="32"/>
      <c r="I477" s="32"/>
      <c r="J477" s="32"/>
      <c r="K477" s="32"/>
      <c r="L477" s="162"/>
      <c r="M477" s="32"/>
      <c r="N477" s="32"/>
      <c r="O477" s="32"/>
      <c r="P477" s="655">
        <f>SUM(W477:AH477)</f>
        <v>1</v>
      </c>
      <c r="Q477" s="32"/>
      <c r="R477" s="32">
        <f>P477*J476</f>
        <v>279</v>
      </c>
      <c r="S477" s="32">
        <f>M476-P477</f>
        <v>8</v>
      </c>
      <c r="T477" s="32"/>
      <c r="U477" s="32">
        <f>S477*J476</f>
        <v>2232</v>
      </c>
      <c r="V477" s="286"/>
      <c r="W477" s="32"/>
      <c r="X477" s="32"/>
      <c r="Y477" s="32"/>
      <c r="Z477" s="32"/>
      <c r="AA477" s="32"/>
      <c r="AB477" s="32"/>
      <c r="AC477" s="32"/>
      <c r="AD477" s="599">
        <v>0</v>
      </c>
      <c r="AE477" s="660">
        <v>1</v>
      </c>
      <c r="AF477" s="612">
        <v>0</v>
      </c>
      <c r="AG477" s="32">
        <v>0</v>
      </c>
      <c r="AH477" s="32"/>
    </row>
    <row r="478" spans="1:34" ht="14.25" customHeight="1" x14ac:dyDescent="0.45">
      <c r="A478" s="32"/>
      <c r="B478" s="32"/>
      <c r="C478" s="32"/>
      <c r="D478" s="45"/>
      <c r="E478" s="32"/>
      <c r="F478" s="32"/>
      <c r="G478" s="32"/>
      <c r="H478" s="32"/>
      <c r="I478" s="32"/>
      <c r="J478" s="32"/>
      <c r="K478" s="32"/>
      <c r="L478" s="162"/>
      <c r="M478" s="32"/>
      <c r="N478" s="32"/>
      <c r="O478" s="32"/>
      <c r="P478" s="32"/>
      <c r="Q478" s="32"/>
      <c r="R478" s="32"/>
      <c r="S478" s="32"/>
      <c r="T478" s="32"/>
      <c r="U478" s="32"/>
      <c r="V478" s="286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</row>
    <row r="479" spans="1:34" ht="27.4" customHeight="1" x14ac:dyDescent="0.45">
      <c r="A479" s="301" t="s">
        <v>1641</v>
      </c>
      <c r="B479" s="301" t="s">
        <v>675</v>
      </c>
      <c r="C479" s="302">
        <v>45910</v>
      </c>
      <c r="D479" s="562" t="s">
        <v>1998</v>
      </c>
      <c r="E479" s="301" t="s">
        <v>1248</v>
      </c>
      <c r="F479" s="303" t="s">
        <v>1999</v>
      </c>
      <c r="G479" s="303" t="s">
        <v>3762</v>
      </c>
      <c r="H479" s="303" t="s">
        <v>1047</v>
      </c>
      <c r="I479" s="301">
        <v>140</v>
      </c>
      <c r="J479" s="301">
        <v>349</v>
      </c>
      <c r="K479" s="301"/>
      <c r="L479" s="229"/>
      <c r="M479" s="301">
        <f>SUM(W479:AH479)</f>
        <v>3</v>
      </c>
      <c r="N479" s="301">
        <f>M479*I479</f>
        <v>420</v>
      </c>
      <c r="O479" s="301">
        <f>M479*J479</f>
        <v>1047</v>
      </c>
      <c r="P479" s="301"/>
      <c r="Q479" s="301">
        <f>P480*I479</f>
        <v>140</v>
      </c>
      <c r="R479" s="301"/>
      <c r="S479" s="301"/>
      <c r="T479" s="301">
        <f>S480*I479</f>
        <v>280</v>
      </c>
      <c r="U479" s="301"/>
      <c r="V479" s="304"/>
      <c r="W479" s="301"/>
      <c r="X479" s="301"/>
      <c r="Y479" s="301"/>
      <c r="Z479" s="301"/>
      <c r="AA479" s="301"/>
      <c r="AB479" s="301"/>
      <c r="AC479" s="301">
        <v>3</v>
      </c>
      <c r="AD479" s="301"/>
      <c r="AE479" s="301"/>
      <c r="AF479" s="301"/>
      <c r="AG479" s="301"/>
      <c r="AH479" s="301"/>
    </row>
    <row r="480" spans="1:34" ht="14.25" customHeight="1" x14ac:dyDescent="0.45">
      <c r="A480" s="32"/>
      <c r="B480" s="32"/>
      <c r="C480" s="32"/>
      <c r="D480" s="921"/>
      <c r="E480" s="32"/>
      <c r="F480" s="32"/>
      <c r="G480" s="32"/>
      <c r="H480" s="32"/>
      <c r="I480" s="32"/>
      <c r="J480" s="32"/>
      <c r="K480" s="32"/>
      <c r="L480" s="162"/>
      <c r="M480" s="32"/>
      <c r="N480" s="32"/>
      <c r="O480" s="32"/>
      <c r="P480" s="653">
        <f>SUM(W480:AH480)</f>
        <v>1</v>
      </c>
      <c r="Q480" s="32"/>
      <c r="R480" s="32">
        <f>P480*J479</f>
        <v>349</v>
      </c>
      <c r="S480" s="32">
        <f>M479-P480</f>
        <v>2</v>
      </c>
      <c r="T480" s="32"/>
      <c r="U480" s="32">
        <f>S480*J479</f>
        <v>698</v>
      </c>
      <c r="V480" s="286"/>
      <c r="W480" s="32"/>
      <c r="X480" s="32"/>
      <c r="Y480" s="32"/>
      <c r="Z480" s="32"/>
      <c r="AA480" s="32"/>
      <c r="AB480" s="32"/>
      <c r="AC480" s="654">
        <v>1</v>
      </c>
      <c r="AD480" s="32"/>
      <c r="AE480" s="32"/>
      <c r="AF480" s="32"/>
      <c r="AG480" s="32"/>
      <c r="AH480" s="32"/>
    </row>
    <row r="481" spans="1:34" ht="14.25" customHeight="1" x14ac:dyDescent="0.45">
      <c r="A481" s="32"/>
      <c r="B481" s="32"/>
      <c r="C481" s="32"/>
      <c r="D481" s="45"/>
      <c r="E481" s="32"/>
      <c r="F481" s="32"/>
      <c r="G481" s="32"/>
      <c r="H481" s="32"/>
      <c r="I481" s="32"/>
      <c r="J481" s="32"/>
      <c r="K481" s="32"/>
      <c r="L481" s="162"/>
      <c r="M481" s="32"/>
      <c r="N481" s="32"/>
      <c r="O481" s="32"/>
      <c r="P481" s="32"/>
      <c r="Q481" s="32"/>
      <c r="R481" s="32"/>
      <c r="S481" s="32"/>
      <c r="T481" s="32"/>
      <c r="U481" s="32"/>
      <c r="V481" s="286"/>
      <c r="W481" s="32"/>
      <c r="X481" s="32"/>
      <c r="Y481" s="32"/>
      <c r="Z481" s="32"/>
      <c r="AA481" s="32"/>
      <c r="AB481" s="32"/>
      <c r="AC481" s="937"/>
      <c r="AD481" s="937"/>
      <c r="AE481" s="32"/>
      <c r="AF481" s="32"/>
      <c r="AG481" s="32"/>
      <c r="AH481" s="32"/>
    </row>
    <row r="482" spans="1:34" ht="29.25" customHeight="1" x14ac:dyDescent="0.45">
      <c r="A482" s="301" t="s">
        <v>1641</v>
      </c>
      <c r="B482" s="301" t="s">
        <v>675</v>
      </c>
      <c r="C482" s="302">
        <v>45910</v>
      </c>
      <c r="D482" s="562" t="s">
        <v>2000</v>
      </c>
      <c r="E482" s="301" t="s">
        <v>1248</v>
      </c>
      <c r="F482" s="303" t="s">
        <v>158</v>
      </c>
      <c r="G482" s="303" t="s">
        <v>3762</v>
      </c>
      <c r="H482" s="303" t="s">
        <v>1047</v>
      </c>
      <c r="I482" s="301">
        <v>140</v>
      </c>
      <c r="J482" s="301">
        <v>349</v>
      </c>
      <c r="K482" s="301"/>
      <c r="L482" s="229"/>
      <c r="M482" s="301">
        <f>SUM(W482:AH482)</f>
        <v>3</v>
      </c>
      <c r="N482" s="301">
        <f>M482*I482</f>
        <v>420</v>
      </c>
      <c r="O482" s="301">
        <f>M482*J482</f>
        <v>1047</v>
      </c>
      <c r="P482" s="301"/>
      <c r="Q482" s="301">
        <f>P483*I482</f>
        <v>280</v>
      </c>
      <c r="R482" s="301"/>
      <c r="S482" s="301"/>
      <c r="T482" s="301">
        <f>S483*I482</f>
        <v>140</v>
      </c>
      <c r="U482" s="301"/>
      <c r="V482" s="304"/>
      <c r="W482" s="301"/>
      <c r="X482" s="301"/>
      <c r="Y482" s="301"/>
      <c r="Z482" s="301"/>
      <c r="AA482" s="301"/>
      <c r="AB482" s="301"/>
      <c r="AC482" s="301">
        <v>3</v>
      </c>
      <c r="AD482" s="301"/>
      <c r="AE482" s="301"/>
      <c r="AF482" s="301"/>
      <c r="AG482" s="301"/>
      <c r="AH482" s="301"/>
    </row>
    <row r="483" spans="1:34" ht="14.25" customHeight="1" x14ac:dyDescent="0.45">
      <c r="A483" s="32"/>
      <c r="B483" s="32"/>
      <c r="C483" s="32"/>
      <c r="D483" s="921"/>
      <c r="E483" s="32"/>
      <c r="F483" s="32"/>
      <c r="G483" s="32"/>
      <c r="H483" s="32"/>
      <c r="I483" s="32"/>
      <c r="J483" s="32"/>
      <c r="K483" s="32"/>
      <c r="L483" s="162"/>
      <c r="M483" s="32"/>
      <c r="N483" s="32"/>
      <c r="O483" s="32"/>
      <c r="P483" s="655">
        <f>SUM(W483:AH483)</f>
        <v>2</v>
      </c>
      <c r="Q483" s="32"/>
      <c r="R483" s="32">
        <f>P483*J482</f>
        <v>698</v>
      </c>
      <c r="S483" s="32">
        <f>M482-P483</f>
        <v>1</v>
      </c>
      <c r="T483" s="32"/>
      <c r="U483" s="32">
        <f>S483*J482</f>
        <v>349</v>
      </c>
      <c r="V483" s="286"/>
      <c r="W483" s="32"/>
      <c r="X483" s="32"/>
      <c r="Y483" s="32"/>
      <c r="Z483" s="32"/>
      <c r="AA483" s="32"/>
      <c r="AB483" s="32"/>
      <c r="AC483" s="654">
        <v>2</v>
      </c>
      <c r="AD483" s="32"/>
      <c r="AE483" s="32"/>
      <c r="AF483" s="32"/>
      <c r="AG483" s="32"/>
      <c r="AH483" s="32"/>
    </row>
    <row r="484" spans="1:34" ht="14.25" customHeight="1" x14ac:dyDescent="0.45">
      <c r="A484" s="32"/>
      <c r="B484" s="32"/>
      <c r="C484" s="32"/>
      <c r="D484" s="45"/>
      <c r="E484" s="32"/>
      <c r="F484" s="32"/>
      <c r="G484" s="32"/>
      <c r="H484" s="32"/>
      <c r="I484" s="32"/>
      <c r="J484" s="32"/>
      <c r="K484" s="32"/>
      <c r="L484" s="162"/>
      <c r="M484" s="32"/>
      <c r="N484" s="32"/>
      <c r="O484" s="32"/>
      <c r="P484" s="32"/>
      <c r="Q484" s="32"/>
      <c r="R484" s="32"/>
      <c r="S484" s="32"/>
      <c r="T484" s="32"/>
      <c r="U484" s="32"/>
      <c r="V484" s="286"/>
      <c r="W484" s="32"/>
      <c r="X484" s="32"/>
      <c r="Y484" s="32"/>
      <c r="Z484" s="32"/>
      <c r="AA484" s="32"/>
      <c r="AB484" s="32"/>
      <c r="AC484" s="937"/>
      <c r="AD484" s="32"/>
      <c r="AE484" s="32"/>
      <c r="AF484" s="32"/>
      <c r="AG484" s="32"/>
      <c r="AH484" s="32"/>
    </row>
    <row r="485" spans="1:34" ht="14.25" customHeight="1" x14ac:dyDescent="0.45">
      <c r="A485" s="301" t="s">
        <v>1641</v>
      </c>
      <c r="B485" s="301" t="s">
        <v>675</v>
      </c>
      <c r="C485" s="302">
        <v>45873</v>
      </c>
      <c r="D485" s="595" t="s">
        <v>2001</v>
      </c>
      <c r="E485" s="301" t="s">
        <v>214</v>
      </c>
      <c r="F485" s="303" t="s">
        <v>1999</v>
      </c>
      <c r="G485" s="301" t="s">
        <v>3681</v>
      </c>
      <c r="H485" s="303" t="s">
        <v>3682</v>
      </c>
      <c r="I485" s="301">
        <v>167</v>
      </c>
      <c r="J485" s="301">
        <v>390</v>
      </c>
      <c r="K485" s="301"/>
      <c r="L485" s="229" t="s">
        <v>894</v>
      </c>
      <c r="M485" s="301">
        <f>SUM(W485:AH485)</f>
        <v>2</v>
      </c>
      <c r="N485" s="301">
        <f>M485*I485</f>
        <v>334</v>
      </c>
      <c r="O485" s="301">
        <f>M485*J485</f>
        <v>780</v>
      </c>
      <c r="P485" s="301"/>
      <c r="Q485" s="301">
        <f>P486*I485</f>
        <v>0</v>
      </c>
      <c r="R485" s="301"/>
      <c r="S485" s="301"/>
      <c r="T485" s="301">
        <f>S486*I485</f>
        <v>334</v>
      </c>
      <c r="U485" s="301"/>
      <c r="V485" s="304"/>
      <c r="W485" s="301"/>
      <c r="X485" s="301"/>
      <c r="Y485" s="301">
        <v>1</v>
      </c>
      <c r="Z485" s="301">
        <v>1</v>
      </c>
      <c r="AA485" s="301"/>
      <c r="AB485" s="301"/>
      <c r="AC485" s="301"/>
      <c r="AD485" s="301"/>
      <c r="AE485" s="301"/>
      <c r="AF485" s="301"/>
      <c r="AG485" s="301"/>
      <c r="AH485" s="301"/>
    </row>
    <row r="486" spans="1:34" ht="14.25" customHeight="1" x14ac:dyDescent="0.45">
      <c r="A486" s="32"/>
      <c r="B486" s="32"/>
      <c r="C486" s="32"/>
      <c r="D486" s="45"/>
      <c r="E486" s="32"/>
      <c r="F486" s="32"/>
      <c r="G486" s="32"/>
      <c r="H486" s="32"/>
      <c r="I486" s="32"/>
      <c r="J486" s="32"/>
      <c r="K486" s="32"/>
      <c r="L486" s="162"/>
      <c r="M486" s="32"/>
      <c r="N486" s="32"/>
      <c r="O486" s="32"/>
      <c r="P486" s="265">
        <f>SUM(W486:AH486)</f>
        <v>0</v>
      </c>
      <c r="Q486" s="32"/>
      <c r="R486" s="32">
        <f>P486*J485</f>
        <v>0</v>
      </c>
      <c r="S486" s="32">
        <f>M485-P486</f>
        <v>2</v>
      </c>
      <c r="T486" s="32"/>
      <c r="U486" s="32">
        <f>S486*J485</f>
        <v>780</v>
      </c>
      <c r="V486" s="286"/>
      <c r="W486" s="32"/>
      <c r="X486" s="32"/>
      <c r="Y486" s="32">
        <v>0</v>
      </c>
      <c r="Z486" s="32">
        <v>0</v>
      </c>
      <c r="AA486" s="32"/>
      <c r="AB486" s="32"/>
      <c r="AC486" s="32"/>
      <c r="AD486" s="32"/>
      <c r="AE486" s="32"/>
      <c r="AF486" s="32"/>
      <c r="AG486" s="32"/>
      <c r="AH486" s="32"/>
    </row>
    <row r="487" spans="1:34" ht="14.25" customHeight="1" x14ac:dyDescent="0.45">
      <c r="A487" s="32"/>
      <c r="B487" s="32"/>
      <c r="C487" s="32"/>
      <c r="D487" s="45"/>
      <c r="E487" s="32"/>
      <c r="F487" s="32"/>
      <c r="G487" s="32"/>
      <c r="H487" s="32"/>
      <c r="I487" s="32"/>
      <c r="J487" s="32"/>
      <c r="K487" s="32"/>
      <c r="L487" s="162"/>
      <c r="M487" s="32"/>
      <c r="N487" s="32"/>
      <c r="O487" s="32"/>
      <c r="P487" s="587">
        <v>2</v>
      </c>
      <c r="Q487" s="32"/>
      <c r="R487" s="32"/>
      <c r="S487" s="32"/>
      <c r="T487" s="32"/>
      <c r="U487" s="32"/>
      <c r="V487" s="286"/>
      <c r="W487" s="32"/>
      <c r="X487" s="32"/>
      <c r="Y487" s="587">
        <v>1</v>
      </c>
      <c r="Z487" s="587">
        <v>1</v>
      </c>
      <c r="AA487" s="32"/>
      <c r="AB487" s="32"/>
      <c r="AC487" s="32"/>
      <c r="AD487" s="32"/>
      <c r="AE487" s="32"/>
      <c r="AF487" s="32"/>
      <c r="AG487" s="32"/>
      <c r="AH487" s="32"/>
    </row>
    <row r="488" spans="1:34" ht="14.25" customHeight="1" x14ac:dyDescent="0.45">
      <c r="A488" s="301" t="s">
        <v>1641</v>
      </c>
      <c r="B488" s="301" t="s">
        <v>675</v>
      </c>
      <c r="C488" s="302">
        <v>45873</v>
      </c>
      <c r="D488" s="595" t="s">
        <v>2002</v>
      </c>
      <c r="E488" s="301" t="s">
        <v>214</v>
      </c>
      <c r="F488" s="303" t="s">
        <v>158</v>
      </c>
      <c r="G488" s="301" t="s">
        <v>3681</v>
      </c>
      <c r="H488" s="303" t="s">
        <v>3682</v>
      </c>
      <c r="I488" s="301">
        <v>167</v>
      </c>
      <c r="J488" s="301">
        <v>390</v>
      </c>
      <c r="K488" s="301"/>
      <c r="L488" s="229" t="s">
        <v>894</v>
      </c>
      <c r="M488" s="301">
        <f>SUM(W488:AH488)</f>
        <v>2</v>
      </c>
      <c r="N488" s="301">
        <f>M488*I488</f>
        <v>334</v>
      </c>
      <c r="O488" s="301">
        <f>M488*J488</f>
        <v>780</v>
      </c>
      <c r="P488" s="301"/>
      <c r="Q488" s="301">
        <f>P489*I488</f>
        <v>0</v>
      </c>
      <c r="R488" s="301"/>
      <c r="S488" s="301"/>
      <c r="T488" s="301">
        <f>S489*I488</f>
        <v>334</v>
      </c>
      <c r="U488" s="301"/>
      <c r="V488" s="304"/>
      <c r="W488" s="301"/>
      <c r="X488" s="301"/>
      <c r="Y488" s="301">
        <v>1</v>
      </c>
      <c r="Z488" s="301">
        <v>1</v>
      </c>
      <c r="AA488" s="301"/>
      <c r="AB488" s="301"/>
      <c r="AC488" s="301"/>
      <c r="AD488" s="301"/>
      <c r="AE488" s="301"/>
      <c r="AF488" s="301"/>
      <c r="AG488" s="301"/>
      <c r="AH488" s="301"/>
    </row>
    <row r="489" spans="1:34" ht="14.25" customHeight="1" x14ac:dyDescent="0.45">
      <c r="A489" s="32"/>
      <c r="B489" s="32"/>
      <c r="C489" s="32"/>
      <c r="D489" s="45"/>
      <c r="E489" s="32"/>
      <c r="F489" s="32"/>
      <c r="G489" s="32"/>
      <c r="H489" s="32"/>
      <c r="I489" s="32"/>
      <c r="J489" s="32"/>
      <c r="K489" s="32"/>
      <c r="L489" s="162"/>
      <c r="M489" s="32"/>
      <c r="N489" s="32"/>
      <c r="O489" s="32"/>
      <c r="P489" s="265">
        <f>SUM(W489:AH489)</f>
        <v>0</v>
      </c>
      <c r="Q489" s="32"/>
      <c r="R489" s="32">
        <f>P489*J488</f>
        <v>0</v>
      </c>
      <c r="S489" s="32">
        <f>M488-P489</f>
        <v>2</v>
      </c>
      <c r="T489" s="32"/>
      <c r="U489" s="32">
        <f>S489*J488</f>
        <v>780</v>
      </c>
      <c r="V489" s="286"/>
      <c r="W489" s="32"/>
      <c r="X489" s="32"/>
      <c r="Y489" s="32">
        <v>0</v>
      </c>
      <c r="Z489" s="32">
        <v>0</v>
      </c>
      <c r="AA489" s="32"/>
      <c r="AB489" s="32"/>
      <c r="AC489" s="32"/>
      <c r="AD489" s="32"/>
      <c r="AE489" s="32"/>
      <c r="AF489" s="32"/>
      <c r="AG489" s="32"/>
      <c r="AH489" s="32"/>
    </row>
    <row r="490" spans="1:34" ht="14.25" customHeight="1" x14ac:dyDescent="0.45">
      <c r="A490" s="32"/>
      <c r="B490" s="32"/>
      <c r="C490" s="32"/>
      <c r="D490" s="45"/>
      <c r="E490" s="32"/>
      <c r="F490" s="32"/>
      <c r="G490" s="32"/>
      <c r="H490" s="32"/>
      <c r="I490" s="32"/>
      <c r="J490" s="32"/>
      <c r="K490" s="32"/>
      <c r="L490" s="162"/>
      <c r="M490" s="32"/>
      <c r="N490" s="32"/>
      <c r="O490" s="32"/>
      <c r="P490" s="587">
        <v>2</v>
      </c>
      <c r="Q490" s="32"/>
      <c r="R490" s="32"/>
      <c r="S490" s="32"/>
      <c r="T490" s="32"/>
      <c r="U490" s="32"/>
      <c r="V490" s="286"/>
      <c r="W490" s="32"/>
      <c r="X490" s="32"/>
      <c r="Y490" s="587">
        <v>1</v>
      </c>
      <c r="Z490" s="587">
        <v>1</v>
      </c>
      <c r="AA490" s="32"/>
      <c r="AB490" s="32"/>
      <c r="AC490" s="32"/>
      <c r="AD490" s="32"/>
      <c r="AE490" s="32"/>
      <c r="AF490" s="32"/>
      <c r="AG490" s="32"/>
      <c r="AH490" s="32"/>
    </row>
    <row r="491" spans="1:34" ht="14.25" customHeight="1" x14ac:dyDescent="0.45">
      <c r="A491" s="301" t="s">
        <v>1641</v>
      </c>
      <c r="B491" s="301" t="s">
        <v>675</v>
      </c>
      <c r="C491" s="569"/>
      <c r="D491" s="219" t="s">
        <v>2003</v>
      </c>
      <c r="E491" s="301" t="s">
        <v>157</v>
      </c>
      <c r="F491" s="303" t="s">
        <v>2004</v>
      </c>
      <c r="G491" s="301" t="s">
        <v>1662</v>
      </c>
      <c r="H491" s="303" t="s">
        <v>1361</v>
      </c>
      <c r="I491" s="301"/>
      <c r="J491" s="301"/>
      <c r="K491" s="301"/>
      <c r="L491" s="229"/>
      <c r="M491" s="301">
        <f>SUM(W491:AH491)</f>
        <v>5</v>
      </c>
      <c r="N491" s="301">
        <f>M491*I491</f>
        <v>0</v>
      </c>
      <c r="O491" s="301">
        <f>M491*J491</f>
        <v>0</v>
      </c>
      <c r="P491" s="301"/>
      <c r="Q491" s="301">
        <f>P492*I491</f>
        <v>0</v>
      </c>
      <c r="R491" s="301"/>
      <c r="S491" s="301"/>
      <c r="T491" s="301">
        <f>S492*I491</f>
        <v>0</v>
      </c>
      <c r="U491" s="301"/>
      <c r="V491" s="304"/>
      <c r="W491" s="301"/>
      <c r="X491" s="301"/>
      <c r="Y491" s="301"/>
      <c r="Z491" s="301"/>
      <c r="AA491" s="301"/>
      <c r="AB491" s="301"/>
      <c r="AC491" s="301">
        <v>1</v>
      </c>
      <c r="AD491" s="301">
        <v>1</v>
      </c>
      <c r="AE491" s="301">
        <v>1</v>
      </c>
      <c r="AF491" s="301">
        <v>1</v>
      </c>
      <c r="AG491" s="301">
        <v>1</v>
      </c>
      <c r="AH491" s="301"/>
    </row>
    <row r="492" spans="1:34" ht="14.25" customHeight="1" x14ac:dyDescent="0.45">
      <c r="A492" s="32"/>
      <c r="B492" s="32"/>
      <c r="C492" s="32"/>
      <c r="D492" s="45"/>
      <c r="E492" s="32"/>
      <c r="F492" s="32"/>
      <c r="G492" s="32"/>
      <c r="H492" s="32"/>
      <c r="I492" s="32"/>
      <c r="J492" s="32"/>
      <c r="K492" s="32"/>
      <c r="L492" s="162"/>
      <c r="M492" s="32"/>
      <c r="N492" s="32"/>
      <c r="O492" s="32"/>
      <c r="P492" s="263">
        <f>SUM(W492:AH492)</f>
        <v>0</v>
      </c>
      <c r="Q492" s="32"/>
      <c r="R492" s="32">
        <f>P492*J491</f>
        <v>0</v>
      </c>
      <c r="S492" s="32">
        <f>M491-P492</f>
        <v>5</v>
      </c>
      <c r="T492" s="32"/>
      <c r="U492" s="32">
        <f>S492*J491</f>
        <v>0</v>
      </c>
      <c r="V492" s="286"/>
      <c r="W492" s="32"/>
      <c r="X492" s="32"/>
      <c r="Y492" s="32"/>
      <c r="Z492" s="32"/>
      <c r="AA492" s="32"/>
      <c r="AB492" s="32"/>
      <c r="AC492" s="593"/>
      <c r="AD492" s="593"/>
      <c r="AE492" s="593"/>
      <c r="AF492" s="593"/>
      <c r="AG492" s="593"/>
      <c r="AH492" s="32"/>
    </row>
    <row r="493" spans="1:34" ht="14.25" customHeight="1" x14ac:dyDescent="0.45">
      <c r="A493" s="32"/>
      <c r="B493" s="32"/>
      <c r="C493" s="32"/>
      <c r="D493" s="45"/>
      <c r="E493" s="32"/>
      <c r="F493" s="32"/>
      <c r="G493" s="32"/>
      <c r="H493" s="32"/>
      <c r="I493" s="32"/>
      <c r="J493" s="32"/>
      <c r="K493" s="32"/>
      <c r="L493" s="162"/>
      <c r="M493" s="32"/>
      <c r="N493" s="32"/>
      <c r="O493" s="32"/>
      <c r="P493" s="32"/>
      <c r="Q493" s="32"/>
      <c r="R493" s="32"/>
      <c r="S493" s="32"/>
      <c r="T493" s="32"/>
      <c r="U493" s="32"/>
      <c r="V493" s="286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</row>
    <row r="494" spans="1:34" ht="31.15" customHeight="1" x14ac:dyDescent="0.45">
      <c r="A494" s="301" t="s">
        <v>1641</v>
      </c>
      <c r="B494" s="301" t="s">
        <v>675</v>
      </c>
      <c r="C494" s="302">
        <v>45910</v>
      </c>
      <c r="D494" s="219" t="s">
        <v>2005</v>
      </c>
      <c r="E494" s="301" t="s">
        <v>180</v>
      </c>
      <c r="F494" s="303" t="s">
        <v>3764</v>
      </c>
      <c r="G494" s="301" t="s">
        <v>154</v>
      </c>
      <c r="H494" s="303" t="s">
        <v>3763</v>
      </c>
      <c r="I494" s="301">
        <v>100</v>
      </c>
      <c r="J494" s="301">
        <v>275</v>
      </c>
      <c r="K494" s="301"/>
      <c r="L494" s="229"/>
      <c r="M494" s="301">
        <f>SUM(W494:AH494)</f>
        <v>14</v>
      </c>
      <c r="N494" s="301">
        <f>M494*I494</f>
        <v>1400</v>
      </c>
      <c r="O494" s="301">
        <f>M494*J494</f>
        <v>3850</v>
      </c>
      <c r="P494" s="301"/>
      <c r="Q494" s="301">
        <f>P495*I494</f>
        <v>0</v>
      </c>
      <c r="R494" s="301"/>
      <c r="S494" s="301"/>
      <c r="T494" s="301">
        <f>S495*I494</f>
        <v>1400</v>
      </c>
      <c r="U494" s="301"/>
      <c r="V494" s="304"/>
      <c r="W494" s="301"/>
      <c r="X494" s="301"/>
      <c r="Y494" s="301"/>
      <c r="Z494" s="301"/>
      <c r="AA494" s="301"/>
      <c r="AB494" s="301"/>
      <c r="AC494" s="301">
        <v>1</v>
      </c>
      <c r="AD494" s="301">
        <f>2+3</f>
        <v>5</v>
      </c>
      <c r="AE494" s="301">
        <f>2+3</f>
        <v>5</v>
      </c>
      <c r="AF494" s="301">
        <v>2</v>
      </c>
      <c r="AG494" s="301">
        <v>1</v>
      </c>
      <c r="AH494" s="301"/>
    </row>
    <row r="495" spans="1:34" ht="14.25" customHeight="1" x14ac:dyDescent="0.45">
      <c r="A495" s="32"/>
      <c r="B495" s="32"/>
      <c r="C495" s="32"/>
      <c r="D495" s="602" t="s">
        <v>3815</v>
      </c>
      <c r="E495" s="32"/>
      <c r="F495" s="32"/>
      <c r="G495" s="32"/>
      <c r="H495" s="32"/>
      <c r="I495" s="32"/>
      <c r="J495" s="32"/>
      <c r="K495" s="32"/>
      <c r="L495" s="162"/>
      <c r="M495" s="32"/>
      <c r="N495" s="32"/>
      <c r="O495" s="32"/>
      <c r="P495" s="653">
        <f>SUM(W495:AH495)</f>
        <v>0</v>
      </c>
      <c r="Q495" s="32"/>
      <c r="R495" s="32">
        <f>P495*J494</f>
        <v>0</v>
      </c>
      <c r="S495" s="32">
        <f>M494-P495</f>
        <v>14</v>
      </c>
      <c r="T495" s="32"/>
      <c r="U495" s="32">
        <f>S495*J494</f>
        <v>3850</v>
      </c>
      <c r="V495" s="286"/>
      <c r="W495" s="32"/>
      <c r="X495" s="32"/>
      <c r="Y495" s="32"/>
      <c r="Z495" s="32"/>
      <c r="AA495" s="32"/>
      <c r="AB495" s="32"/>
      <c r="AC495" s="32">
        <v>0</v>
      </c>
      <c r="AD495" s="944">
        <v>0</v>
      </c>
      <c r="AE495" s="944">
        <v>0</v>
      </c>
      <c r="AF495" s="937">
        <v>0</v>
      </c>
      <c r="AG495" s="937">
        <v>0</v>
      </c>
      <c r="AH495" s="32"/>
    </row>
    <row r="496" spans="1:34" ht="14.25" customHeight="1" x14ac:dyDescent="0.45">
      <c r="A496" s="32"/>
      <c r="B496" s="32"/>
      <c r="C496" s="32"/>
      <c r="D496" s="89"/>
      <c r="E496" s="32"/>
      <c r="F496" s="32"/>
      <c r="G496" s="32"/>
      <c r="H496" s="32"/>
      <c r="I496" s="32"/>
      <c r="J496" s="32"/>
      <c r="K496" s="32"/>
      <c r="L496" s="162"/>
      <c r="M496" s="32"/>
      <c r="N496" s="32"/>
      <c r="O496" s="32"/>
      <c r="P496" s="32"/>
      <c r="Q496" s="32"/>
      <c r="R496" s="32"/>
      <c r="S496" s="32"/>
      <c r="T496" s="32"/>
      <c r="U496" s="32"/>
      <c r="V496" s="286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</row>
    <row r="497" spans="1:34" ht="14.25" customHeight="1" x14ac:dyDescent="0.45">
      <c r="A497" s="301" t="s">
        <v>1641</v>
      </c>
      <c r="B497" s="301" t="s">
        <v>675</v>
      </c>
      <c r="C497" s="302">
        <v>45873</v>
      </c>
      <c r="D497" s="562" t="s">
        <v>2006</v>
      </c>
      <c r="E497" s="301" t="s">
        <v>3677</v>
      </c>
      <c r="F497" s="303" t="s">
        <v>3678</v>
      </c>
      <c r="G497" s="301" t="s">
        <v>154</v>
      </c>
      <c r="H497" s="303" t="s">
        <v>3629</v>
      </c>
      <c r="I497" s="301">
        <v>98</v>
      </c>
      <c r="J497" s="301">
        <v>269</v>
      </c>
      <c r="K497" s="301"/>
      <c r="L497" s="229">
        <v>265</v>
      </c>
      <c r="M497" s="301">
        <f>SUM(W497:AH497)</f>
        <v>4</v>
      </c>
      <c r="N497" s="301">
        <f>M497*I497</f>
        <v>392</v>
      </c>
      <c r="O497" s="301">
        <f>M497*J497</f>
        <v>1076</v>
      </c>
      <c r="P497" s="301"/>
      <c r="Q497" s="301">
        <f>P498*I497</f>
        <v>196</v>
      </c>
      <c r="R497" s="301"/>
      <c r="S497" s="301"/>
      <c r="T497" s="301">
        <f>S498*I497</f>
        <v>196</v>
      </c>
      <c r="U497" s="301"/>
      <c r="V497" s="304"/>
      <c r="W497" s="301"/>
      <c r="X497" s="301">
        <v>1</v>
      </c>
      <c r="Y497" s="301">
        <v>1</v>
      </c>
      <c r="Z497" s="301">
        <v>1</v>
      </c>
      <c r="AA497" s="301">
        <v>1</v>
      </c>
      <c r="AB497" s="301"/>
      <c r="AC497" s="301"/>
      <c r="AD497" s="301"/>
      <c r="AE497" s="301"/>
      <c r="AF497" s="301"/>
      <c r="AG497" s="301"/>
      <c r="AH497" s="301"/>
    </row>
    <row r="498" spans="1:34" ht="14.25" customHeight="1" x14ac:dyDescent="0.45">
      <c r="A498" s="32"/>
      <c r="B498" s="32"/>
      <c r="C498" s="32"/>
      <c r="D498" s="921"/>
      <c r="E498" s="32"/>
      <c r="F498" s="32"/>
      <c r="G498" s="32"/>
      <c r="H498" s="32"/>
      <c r="I498" s="32"/>
      <c r="J498" s="32"/>
      <c r="K498" s="32"/>
      <c r="L498" s="162"/>
      <c r="M498" s="32"/>
      <c r="N498" s="32"/>
      <c r="O498" s="32"/>
      <c r="P498" s="653">
        <f>SUM(W498:AH498)</f>
        <v>2</v>
      </c>
      <c r="Q498" s="32"/>
      <c r="R498" s="32">
        <f>P498*J497</f>
        <v>538</v>
      </c>
      <c r="S498" s="32">
        <f>M497-P498</f>
        <v>2</v>
      </c>
      <c r="T498" s="32"/>
      <c r="U498" s="32">
        <f>S498*J497</f>
        <v>538</v>
      </c>
      <c r="V498" s="286"/>
      <c r="W498" s="32"/>
      <c r="X498" s="32">
        <v>0</v>
      </c>
      <c r="Y498" s="32">
        <v>0</v>
      </c>
      <c r="Z498" s="654">
        <v>1</v>
      </c>
      <c r="AA498" s="654">
        <v>1</v>
      </c>
      <c r="AB498" s="32"/>
      <c r="AC498" s="32"/>
      <c r="AD498" s="32"/>
      <c r="AE498" s="32"/>
      <c r="AF498" s="32"/>
      <c r="AG498" s="32"/>
      <c r="AH498" s="32"/>
    </row>
    <row r="499" spans="1:34" ht="14.25" customHeight="1" x14ac:dyDescent="0.45">
      <c r="A499" s="32"/>
      <c r="B499" s="32"/>
      <c r="C499" s="32"/>
      <c r="D499" s="45"/>
      <c r="E499" s="32"/>
      <c r="F499" s="32"/>
      <c r="G499" s="32"/>
      <c r="H499" s="32"/>
      <c r="I499" s="32"/>
      <c r="J499" s="32"/>
      <c r="K499" s="32"/>
      <c r="L499" s="162"/>
      <c r="M499" s="32"/>
      <c r="N499" s="32"/>
      <c r="O499" s="32"/>
      <c r="P499" s="32"/>
      <c r="Q499" s="32"/>
      <c r="R499" s="32"/>
      <c r="S499" s="32"/>
      <c r="T499" s="32"/>
      <c r="U499" s="32"/>
      <c r="V499" s="286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</row>
    <row r="500" spans="1:34" ht="14.25" customHeight="1" x14ac:dyDescent="0.45">
      <c r="A500" s="301" t="s">
        <v>1641</v>
      </c>
      <c r="B500" s="301" t="s">
        <v>675</v>
      </c>
      <c r="C500" s="569"/>
      <c r="D500" s="219" t="s">
        <v>2007</v>
      </c>
      <c r="E500" s="301" t="s">
        <v>180</v>
      </c>
      <c r="F500" s="303" t="s">
        <v>2008</v>
      </c>
      <c r="G500" s="301"/>
      <c r="H500" s="303"/>
      <c r="I500" s="301"/>
      <c r="J500" s="301"/>
      <c r="K500" s="301"/>
      <c r="L500" s="229"/>
      <c r="M500" s="301">
        <f>SUM(W500:AH500)</f>
        <v>5</v>
      </c>
      <c r="N500" s="301">
        <f>M500*I500</f>
        <v>0</v>
      </c>
      <c r="O500" s="301">
        <f>M500*J500</f>
        <v>0</v>
      </c>
      <c r="P500" s="301"/>
      <c r="Q500" s="301">
        <f>P501*I500</f>
        <v>0</v>
      </c>
      <c r="R500" s="301"/>
      <c r="S500" s="301"/>
      <c r="T500" s="301">
        <f>S501*I500</f>
        <v>0</v>
      </c>
      <c r="U500" s="301"/>
      <c r="V500" s="304"/>
      <c r="W500" s="301"/>
      <c r="X500" s="301"/>
      <c r="Y500" s="301"/>
      <c r="Z500" s="301"/>
      <c r="AA500" s="301"/>
      <c r="AB500" s="301"/>
      <c r="AC500" s="301">
        <v>1</v>
      </c>
      <c r="AD500" s="301">
        <v>1</v>
      </c>
      <c r="AE500" s="301">
        <v>1</v>
      </c>
      <c r="AF500" s="301">
        <v>1</v>
      </c>
      <c r="AG500" s="301">
        <v>1</v>
      </c>
      <c r="AH500" s="301"/>
    </row>
    <row r="501" spans="1:34" ht="14.25" customHeight="1" x14ac:dyDescent="0.45">
      <c r="A501" s="32"/>
      <c r="B501" s="32"/>
      <c r="C501" s="32"/>
      <c r="D501" s="45"/>
      <c r="E501" s="32"/>
      <c r="F501" s="32"/>
      <c r="G501" s="32"/>
      <c r="H501" s="32"/>
      <c r="I501" s="32"/>
      <c r="J501" s="32"/>
      <c r="K501" s="32"/>
      <c r="L501" s="162"/>
      <c r="M501" s="32"/>
      <c r="N501" s="32"/>
      <c r="O501" s="32"/>
      <c r="P501" s="265">
        <f>SUM(W501:AH501)</f>
        <v>0</v>
      </c>
      <c r="Q501" s="32"/>
      <c r="R501" s="32">
        <f>P501*J500</f>
        <v>0</v>
      </c>
      <c r="S501" s="32">
        <f>M500-P501</f>
        <v>5</v>
      </c>
      <c r="T501" s="32"/>
      <c r="U501" s="32">
        <f>S501*J500</f>
        <v>0</v>
      </c>
      <c r="V501" s="286"/>
      <c r="W501" s="32"/>
      <c r="X501" s="32"/>
      <c r="Y501" s="32"/>
      <c r="Z501" s="32"/>
      <c r="AA501" s="32"/>
      <c r="AB501" s="32"/>
      <c r="AC501" s="593"/>
      <c r="AD501" s="593"/>
      <c r="AE501" s="593"/>
      <c r="AF501" s="593"/>
      <c r="AG501" s="593"/>
      <c r="AH501" s="32"/>
    </row>
    <row r="502" spans="1:34" ht="14.25" customHeight="1" x14ac:dyDescent="0.4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298"/>
      <c r="AE502" s="19"/>
      <c r="AF502" s="19"/>
      <c r="AG502" s="19"/>
      <c r="AH502" s="19"/>
    </row>
    <row r="503" spans="1:34" ht="29.65" customHeight="1" x14ac:dyDescent="0.45">
      <c r="A503" s="301" t="s">
        <v>1641</v>
      </c>
      <c r="B503" s="301" t="s">
        <v>675</v>
      </c>
      <c r="C503" s="302">
        <v>45873</v>
      </c>
      <c r="D503" s="219" t="s">
        <v>2009</v>
      </c>
      <c r="E503" s="301" t="s">
        <v>278</v>
      </c>
      <c r="F503" s="303" t="s">
        <v>2008</v>
      </c>
      <c r="G503" s="301" t="s">
        <v>154</v>
      </c>
      <c r="H503" s="303" t="s">
        <v>3680</v>
      </c>
      <c r="I503" s="301">
        <v>141</v>
      </c>
      <c r="J503" s="301">
        <v>325</v>
      </c>
      <c r="K503" s="301"/>
      <c r="L503" s="229">
        <v>320</v>
      </c>
      <c r="M503" s="301">
        <f>SUM(W503:AH503)</f>
        <v>4</v>
      </c>
      <c r="N503" s="301">
        <f>M503*I503</f>
        <v>564</v>
      </c>
      <c r="O503" s="301">
        <f>M503*J503</f>
        <v>1300</v>
      </c>
      <c r="P503" s="301"/>
      <c r="Q503" s="301">
        <f>P504*I503</f>
        <v>564</v>
      </c>
      <c r="R503" s="301"/>
      <c r="S503" s="301"/>
      <c r="T503" s="301">
        <f>S504*I503</f>
        <v>0</v>
      </c>
      <c r="U503" s="301"/>
      <c r="V503" s="304"/>
      <c r="W503" s="301"/>
      <c r="X503" s="301"/>
      <c r="Y503" s="301"/>
      <c r="Z503" s="301"/>
      <c r="AA503" s="301"/>
      <c r="AB503" s="301"/>
      <c r="AC503" s="301"/>
      <c r="AD503" s="301">
        <v>1</v>
      </c>
      <c r="AE503" s="301">
        <v>1</v>
      </c>
      <c r="AF503" s="301">
        <v>1</v>
      </c>
      <c r="AG503" s="301">
        <v>1</v>
      </c>
      <c r="AH503" s="301"/>
    </row>
    <row r="504" spans="1:34" ht="14.25" customHeight="1" x14ac:dyDescent="0.45">
      <c r="A504" s="32"/>
      <c r="B504" s="32"/>
      <c r="C504" s="32"/>
      <c r="D504" s="921"/>
      <c r="E504" s="32"/>
      <c r="F504" s="32"/>
      <c r="G504" s="32"/>
      <c r="H504" s="32"/>
      <c r="I504" s="32"/>
      <c r="J504" s="32"/>
      <c r="K504" s="32"/>
      <c r="L504" s="162"/>
      <c r="M504" s="32"/>
      <c r="N504" s="32"/>
      <c r="O504" s="32"/>
      <c r="P504" s="655">
        <f>SUM(W504:AH504)</f>
        <v>4</v>
      </c>
      <c r="Q504" s="32"/>
      <c r="R504" s="32">
        <f>P504*J503</f>
        <v>1300</v>
      </c>
      <c r="S504" s="32">
        <f>M503-P504</f>
        <v>0</v>
      </c>
      <c r="T504" s="32"/>
      <c r="U504" s="32">
        <f>S504*J503</f>
        <v>0</v>
      </c>
      <c r="V504" s="286"/>
      <c r="W504" s="32"/>
      <c r="X504" s="32"/>
      <c r="Y504" s="32"/>
      <c r="Z504" s="32"/>
      <c r="AA504" s="32"/>
      <c r="AB504" s="32"/>
      <c r="AC504" s="32"/>
      <c r="AD504" s="654">
        <v>1</v>
      </c>
      <c r="AE504" s="654">
        <v>1</v>
      </c>
      <c r="AF504" s="654">
        <v>1</v>
      </c>
      <c r="AG504" s="654">
        <v>1</v>
      </c>
      <c r="AH504" s="32"/>
    </row>
    <row r="505" spans="1:34" ht="14.25" customHeight="1" x14ac:dyDescent="0.45">
      <c r="A505" s="32"/>
      <c r="B505" s="32"/>
      <c r="C505" s="32"/>
      <c r="D505" s="45"/>
      <c r="E505" s="32"/>
      <c r="F505" s="32"/>
      <c r="G505" s="32"/>
      <c r="H505" s="32"/>
      <c r="I505" s="32"/>
      <c r="J505" s="32"/>
      <c r="K505" s="32"/>
      <c r="L505" s="162"/>
      <c r="M505" s="32"/>
      <c r="N505" s="32"/>
      <c r="O505" s="32"/>
      <c r="P505" s="32"/>
      <c r="Q505" s="32"/>
      <c r="R505" s="32"/>
      <c r="S505" s="32"/>
      <c r="T505" s="32"/>
      <c r="U505" s="32"/>
      <c r="V505" s="286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</row>
    <row r="506" spans="1:34" ht="41.25" customHeight="1" x14ac:dyDescent="0.45">
      <c r="A506" s="301" t="s">
        <v>1641</v>
      </c>
      <c r="B506" s="301" t="s">
        <v>675</v>
      </c>
      <c r="C506" s="302">
        <v>45873</v>
      </c>
      <c r="D506" s="595" t="s">
        <v>2010</v>
      </c>
      <c r="E506" s="301" t="s">
        <v>214</v>
      </c>
      <c r="F506" s="303" t="s">
        <v>2008</v>
      </c>
      <c r="G506" s="301" t="s">
        <v>154</v>
      </c>
      <c r="H506" s="303" t="s">
        <v>3679</v>
      </c>
      <c r="I506" s="301">
        <v>119</v>
      </c>
      <c r="J506" s="301">
        <v>325</v>
      </c>
      <c r="K506" s="301"/>
      <c r="L506" s="229">
        <v>320</v>
      </c>
      <c r="M506" s="301">
        <f>SUM(W506:AH506)</f>
        <v>7</v>
      </c>
      <c r="N506" s="301">
        <f>M506*I506</f>
        <v>833</v>
      </c>
      <c r="O506" s="301">
        <f>M506*J506</f>
        <v>2275</v>
      </c>
      <c r="P506" s="301"/>
      <c r="Q506" s="301">
        <f>P507*I506</f>
        <v>0</v>
      </c>
      <c r="R506" s="301"/>
      <c r="S506" s="301"/>
      <c r="T506" s="301">
        <f>S507*I506</f>
        <v>833</v>
      </c>
      <c r="U506" s="301"/>
      <c r="V506" s="304"/>
      <c r="W506" s="301"/>
      <c r="X506" s="301"/>
      <c r="Y506" s="301"/>
      <c r="Z506" s="301"/>
      <c r="AA506" s="301"/>
      <c r="AB506" s="301"/>
      <c r="AC506" s="301"/>
      <c r="AD506" s="301">
        <v>2</v>
      </c>
      <c r="AE506" s="301">
        <v>2</v>
      </c>
      <c r="AF506" s="301">
        <v>2</v>
      </c>
      <c r="AG506" s="301">
        <v>1</v>
      </c>
      <c r="AH506" s="301"/>
    </row>
    <row r="507" spans="1:34" ht="14.25" customHeight="1" x14ac:dyDescent="0.45">
      <c r="A507" s="32"/>
      <c r="B507" s="32"/>
      <c r="C507" s="32"/>
      <c r="D507" s="89"/>
      <c r="E507" s="32"/>
      <c r="F507" s="32"/>
      <c r="G507" s="32"/>
      <c r="H507" s="32"/>
      <c r="I507" s="32"/>
      <c r="J507" s="32"/>
      <c r="K507" s="32"/>
      <c r="L507" s="162"/>
      <c r="M507" s="32"/>
      <c r="N507" s="32"/>
      <c r="O507" s="32"/>
      <c r="P507" s="263">
        <f>SUM(W507:AH507)</f>
        <v>0</v>
      </c>
      <c r="Q507" s="32"/>
      <c r="R507" s="32">
        <f>P507*J506</f>
        <v>0</v>
      </c>
      <c r="S507" s="32">
        <f>M506-P507</f>
        <v>7</v>
      </c>
      <c r="T507" s="32"/>
      <c r="U507" s="32">
        <f>S507*J506</f>
        <v>2275</v>
      </c>
      <c r="V507" s="286"/>
      <c r="W507" s="32"/>
      <c r="X507" s="32"/>
      <c r="Y507" s="32"/>
      <c r="Z507" s="32"/>
      <c r="AA507" s="32"/>
      <c r="AB507" s="32"/>
      <c r="AC507" s="32"/>
      <c r="AD507" s="32">
        <v>0</v>
      </c>
      <c r="AE507" s="32">
        <v>0</v>
      </c>
      <c r="AF507" s="32">
        <v>0</v>
      </c>
      <c r="AG507" s="32">
        <v>0</v>
      </c>
      <c r="AH507" s="32"/>
    </row>
    <row r="508" spans="1:34" ht="14.25" customHeight="1" x14ac:dyDescent="0.45">
      <c r="A508" s="32"/>
      <c r="B508" s="32"/>
      <c r="C508" s="32"/>
      <c r="D508" s="45"/>
      <c r="E508" s="32"/>
      <c r="F508" s="32"/>
      <c r="G508" s="32"/>
      <c r="H508" s="32"/>
      <c r="I508" s="32"/>
      <c r="J508" s="32"/>
      <c r="K508" s="32"/>
      <c r="L508" s="162"/>
      <c r="M508" s="32"/>
      <c r="N508" s="32"/>
      <c r="O508" s="32"/>
      <c r="P508" s="587">
        <v>7</v>
      </c>
      <c r="Q508" s="32"/>
      <c r="R508" s="32"/>
      <c r="S508" s="32"/>
      <c r="T508" s="32"/>
      <c r="U508" s="32"/>
      <c r="V508" s="286"/>
      <c r="W508" s="32"/>
      <c r="X508" s="32"/>
      <c r="Y508" s="32"/>
      <c r="Z508" s="32"/>
      <c r="AA508" s="32"/>
      <c r="AB508" s="32"/>
      <c r="AC508" s="32"/>
      <c r="AD508" s="587">
        <v>2</v>
      </c>
      <c r="AE508" s="587">
        <v>2</v>
      </c>
      <c r="AF508" s="587">
        <v>2</v>
      </c>
      <c r="AG508" s="587">
        <v>1</v>
      </c>
      <c r="AH508" s="32"/>
    </row>
    <row r="509" spans="1:34" ht="14.25" customHeight="1" x14ac:dyDescent="0.45">
      <c r="A509" s="301" t="s">
        <v>1641</v>
      </c>
      <c r="B509" s="301" t="s">
        <v>675</v>
      </c>
      <c r="C509" s="302">
        <v>45901</v>
      </c>
      <c r="D509" s="219" t="s">
        <v>3742</v>
      </c>
      <c r="E509" s="301" t="s">
        <v>1300</v>
      </c>
      <c r="F509" s="303" t="s">
        <v>3741</v>
      </c>
      <c r="G509" s="301" t="s">
        <v>186</v>
      </c>
      <c r="H509" s="303"/>
      <c r="I509" s="301">
        <v>107</v>
      </c>
      <c r="J509" s="301">
        <v>279</v>
      </c>
      <c r="K509" s="301"/>
      <c r="L509" s="229"/>
      <c r="M509" s="301">
        <f>SUM(W509:AH509)</f>
        <v>5</v>
      </c>
      <c r="N509" s="301">
        <f>M509*I509</f>
        <v>535</v>
      </c>
      <c r="O509" s="301">
        <f>M509*J509</f>
        <v>1395</v>
      </c>
      <c r="P509" s="301"/>
      <c r="Q509" s="301">
        <f>P510*I509</f>
        <v>428</v>
      </c>
      <c r="R509" s="301"/>
      <c r="S509" s="301"/>
      <c r="T509" s="301">
        <f>S510*I509</f>
        <v>107</v>
      </c>
      <c r="U509" s="301"/>
      <c r="V509" s="304"/>
      <c r="W509" s="301">
        <v>1</v>
      </c>
      <c r="X509" s="301">
        <v>1</v>
      </c>
      <c r="Y509" s="301">
        <v>1</v>
      </c>
      <c r="Z509" s="301">
        <v>1</v>
      </c>
      <c r="AA509" s="301">
        <v>1</v>
      </c>
      <c r="AB509" s="301"/>
      <c r="AC509" s="301"/>
      <c r="AD509" s="301"/>
      <c r="AE509" s="301"/>
      <c r="AF509" s="301"/>
      <c r="AG509" s="301"/>
      <c r="AH509" s="301"/>
    </row>
    <row r="510" spans="1:34" ht="14.25" customHeight="1" x14ac:dyDescent="0.45">
      <c r="A510" s="32"/>
      <c r="B510" s="32"/>
      <c r="C510" s="32"/>
      <c r="D510" s="921"/>
      <c r="E510" s="32"/>
      <c r="F510" s="32"/>
      <c r="G510" s="32"/>
      <c r="H510" s="32"/>
      <c r="I510" s="32"/>
      <c r="J510" s="32" t="s">
        <v>3744</v>
      </c>
      <c r="K510" s="32"/>
      <c r="L510" s="162"/>
      <c r="M510" s="32"/>
      <c r="N510" s="32"/>
      <c r="O510" s="32"/>
      <c r="P510" s="653">
        <f>SUM(W510:AH510)</f>
        <v>4</v>
      </c>
      <c r="Q510" s="32"/>
      <c r="R510" s="32">
        <f>P510*J509</f>
        <v>1116</v>
      </c>
      <c r="S510" s="32">
        <f>M509-P510</f>
        <v>1</v>
      </c>
      <c r="T510" s="32"/>
      <c r="U510" s="32">
        <f>S510*J509</f>
        <v>279</v>
      </c>
      <c r="V510" s="286"/>
      <c r="W510" s="654">
        <v>1</v>
      </c>
      <c r="X510" s="937">
        <v>0</v>
      </c>
      <c r="Y510" s="654">
        <v>1</v>
      </c>
      <c r="Z510" s="654">
        <v>1</v>
      </c>
      <c r="AA510" s="654">
        <v>1</v>
      </c>
      <c r="AB510" s="32"/>
      <c r="AC510" s="32"/>
      <c r="AD510" s="32"/>
      <c r="AE510" s="32"/>
      <c r="AF510" s="32"/>
      <c r="AG510" s="32"/>
      <c r="AH510" s="32"/>
    </row>
    <row r="511" spans="1:34" ht="14.25" customHeight="1" x14ac:dyDescent="0.45">
      <c r="A511" s="32"/>
      <c r="B511" s="32"/>
      <c r="C511" s="32"/>
      <c r="D511" s="45"/>
      <c r="E511" s="32"/>
      <c r="F511" s="32"/>
      <c r="G511" s="32"/>
      <c r="H511" s="32"/>
      <c r="I511" s="32"/>
      <c r="J511" s="32"/>
      <c r="K511" s="32"/>
      <c r="L511" s="162"/>
      <c r="M511" s="32"/>
      <c r="N511" s="32"/>
      <c r="O511" s="32"/>
      <c r="P511" s="32"/>
      <c r="Q511" s="32"/>
      <c r="R511" s="32"/>
      <c r="S511" s="32"/>
      <c r="T511" s="32"/>
      <c r="U511" s="32"/>
      <c r="V511" s="286"/>
      <c r="W511" s="32"/>
      <c r="X511" s="937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</row>
    <row r="512" spans="1:34" ht="14.25" customHeight="1" x14ac:dyDescent="0.45">
      <c r="A512" s="301" t="s">
        <v>1641</v>
      </c>
      <c r="B512" s="301" t="s">
        <v>675</v>
      </c>
      <c r="C512" s="302">
        <v>45901</v>
      </c>
      <c r="D512" s="219" t="s">
        <v>3743</v>
      </c>
      <c r="E512" s="301" t="s">
        <v>1300</v>
      </c>
      <c r="F512" s="303" t="s">
        <v>2011</v>
      </c>
      <c r="G512" s="301" t="s">
        <v>186</v>
      </c>
      <c r="H512" s="303"/>
      <c r="I512" s="301">
        <v>107</v>
      </c>
      <c r="J512" s="301">
        <v>279</v>
      </c>
      <c r="K512" s="301"/>
      <c r="L512" s="229"/>
      <c r="M512" s="301">
        <f>SUM(W512:AH512)</f>
        <v>5</v>
      </c>
      <c r="N512" s="301">
        <f>M512*I512</f>
        <v>535</v>
      </c>
      <c r="O512" s="301">
        <f>M512*J512</f>
        <v>1395</v>
      </c>
      <c r="P512" s="301"/>
      <c r="Q512" s="301">
        <f>P513*I512</f>
        <v>321</v>
      </c>
      <c r="R512" s="301"/>
      <c r="S512" s="301"/>
      <c r="T512" s="301">
        <f>S513*I512</f>
        <v>214</v>
      </c>
      <c r="U512" s="301"/>
      <c r="V512" s="304"/>
      <c r="W512" s="301">
        <v>1</v>
      </c>
      <c r="X512" s="301">
        <v>1</v>
      </c>
      <c r="Y512" s="301">
        <v>1</v>
      </c>
      <c r="Z512" s="301">
        <v>1</v>
      </c>
      <c r="AA512" s="301">
        <v>1</v>
      </c>
      <c r="AB512" s="301"/>
      <c r="AC512" s="301"/>
      <c r="AD512" s="301"/>
      <c r="AE512" s="301"/>
      <c r="AF512" s="301"/>
      <c r="AG512" s="301"/>
      <c r="AH512" s="301"/>
    </row>
    <row r="513" spans="1:34" ht="14.25" customHeight="1" x14ac:dyDescent="0.45">
      <c r="A513" s="32"/>
      <c r="B513" s="32"/>
      <c r="C513" s="32"/>
      <c r="D513" s="921"/>
      <c r="E513" s="32"/>
      <c r="F513" s="32"/>
      <c r="G513" s="32"/>
      <c r="H513" s="32"/>
      <c r="I513" s="32"/>
      <c r="J513" s="32" t="s">
        <v>3744</v>
      </c>
      <c r="K513" s="32"/>
      <c r="L513" s="162"/>
      <c r="M513" s="32"/>
      <c r="N513" s="32"/>
      <c r="O513" s="32"/>
      <c r="P513" s="653">
        <f>SUM(W513:AH513)</f>
        <v>3</v>
      </c>
      <c r="Q513" s="32"/>
      <c r="R513" s="32">
        <f>P513*J512</f>
        <v>837</v>
      </c>
      <c r="S513" s="32">
        <f>M512-P513</f>
        <v>2</v>
      </c>
      <c r="T513" s="32"/>
      <c r="U513" s="32">
        <f>S513*J512</f>
        <v>558</v>
      </c>
      <c r="V513" s="286"/>
      <c r="W513" s="937">
        <v>0</v>
      </c>
      <c r="X513" s="937">
        <v>0</v>
      </c>
      <c r="Y513" s="654">
        <v>1</v>
      </c>
      <c r="Z513" s="654">
        <v>1</v>
      </c>
      <c r="AA513" s="654">
        <v>1</v>
      </c>
      <c r="AB513" s="32"/>
      <c r="AC513" s="32"/>
      <c r="AD513" s="32"/>
      <c r="AE513" s="32"/>
      <c r="AF513" s="32"/>
      <c r="AG513" s="32"/>
      <c r="AH513" s="32"/>
    </row>
    <row r="514" spans="1:34" ht="14.25" customHeight="1" x14ac:dyDescent="0.45">
      <c r="A514" s="32"/>
      <c r="B514" s="32"/>
      <c r="C514" s="32"/>
      <c r="D514" s="45"/>
      <c r="E514" s="32"/>
      <c r="F514" s="32"/>
      <c r="G514" s="32"/>
      <c r="H514" s="32"/>
      <c r="I514" s="32"/>
      <c r="J514" s="32"/>
      <c r="K514" s="32"/>
      <c r="L514" s="162"/>
      <c r="M514" s="32"/>
      <c r="N514" s="32"/>
      <c r="O514" s="32"/>
      <c r="P514" s="32"/>
      <c r="Q514" s="32"/>
      <c r="R514" s="32"/>
      <c r="S514" s="32"/>
      <c r="T514" s="32"/>
      <c r="U514" s="32"/>
      <c r="V514" s="286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</row>
    <row r="515" spans="1:34" ht="14.25" customHeight="1" x14ac:dyDescent="0.45">
      <c r="A515" s="301" t="s">
        <v>1641</v>
      </c>
      <c r="B515" s="301" t="s">
        <v>675</v>
      </c>
      <c r="C515" s="604">
        <v>45967</v>
      </c>
      <c r="D515" s="219" t="s">
        <v>2012</v>
      </c>
      <c r="E515" s="301" t="s">
        <v>180</v>
      </c>
      <c r="F515" s="303" t="s">
        <v>158</v>
      </c>
      <c r="G515" s="301" t="s">
        <v>154</v>
      </c>
      <c r="H515" s="303" t="s">
        <v>3869</v>
      </c>
      <c r="I515" s="301">
        <v>133</v>
      </c>
      <c r="J515" s="301">
        <v>359</v>
      </c>
      <c r="K515" s="301"/>
      <c r="L515" s="229"/>
      <c r="M515" s="301">
        <f>SUM(W515:AH515)</f>
        <v>6</v>
      </c>
      <c r="N515" s="301">
        <f>M515*I515</f>
        <v>798</v>
      </c>
      <c r="O515" s="301">
        <f>M515*J515</f>
        <v>2154</v>
      </c>
      <c r="P515" s="301"/>
      <c r="Q515" s="301">
        <f>P516*I515</f>
        <v>399</v>
      </c>
      <c r="R515" s="301"/>
      <c r="S515" s="301"/>
      <c r="T515" s="301">
        <f>S516*I515</f>
        <v>399</v>
      </c>
      <c r="U515" s="301"/>
      <c r="V515" s="304"/>
      <c r="W515" s="301"/>
      <c r="X515" s="301"/>
      <c r="Y515" s="301"/>
      <c r="Z515" s="301"/>
      <c r="AA515" s="301"/>
      <c r="AB515" s="301"/>
      <c r="AC515" s="301">
        <v>1</v>
      </c>
      <c r="AD515" s="301">
        <v>2</v>
      </c>
      <c r="AE515" s="301">
        <v>2</v>
      </c>
      <c r="AF515" s="301">
        <v>1</v>
      </c>
      <c r="AG515" s="301">
        <v>0</v>
      </c>
      <c r="AH515" s="301"/>
    </row>
    <row r="516" spans="1:34" ht="14.25" customHeight="1" x14ac:dyDescent="0.45">
      <c r="A516" s="32"/>
      <c r="B516" s="32"/>
      <c r="C516" s="32"/>
      <c r="D516" s="943" t="s">
        <v>3816</v>
      </c>
      <c r="E516" s="32"/>
      <c r="F516" s="32"/>
      <c r="G516" s="32"/>
      <c r="H516" s="32"/>
      <c r="I516" s="32"/>
      <c r="J516" s="32"/>
      <c r="K516" s="32"/>
      <c r="L516" s="162"/>
      <c r="M516" s="32"/>
      <c r="N516" s="32"/>
      <c r="O516" s="32"/>
      <c r="P516" s="653">
        <f>SUM(W516:AH516)</f>
        <v>3</v>
      </c>
      <c r="Q516" s="32"/>
      <c r="R516" s="32">
        <f>P516*J515</f>
        <v>1077</v>
      </c>
      <c r="S516" s="32">
        <f>M515-P516</f>
        <v>3</v>
      </c>
      <c r="T516" s="32"/>
      <c r="U516" s="32">
        <f>S516*J515</f>
        <v>1077</v>
      </c>
      <c r="V516" s="286"/>
      <c r="W516" s="32"/>
      <c r="X516" s="32"/>
      <c r="Y516" s="32"/>
      <c r="Z516" s="32"/>
      <c r="AA516" s="32"/>
      <c r="AB516" s="32"/>
      <c r="AC516" s="660">
        <v>1</v>
      </c>
      <c r="AD516" s="660">
        <v>1</v>
      </c>
      <c r="AE516" s="660">
        <v>1</v>
      </c>
      <c r="AF516" s="603">
        <v>0</v>
      </c>
      <c r="AG516" s="603"/>
      <c r="AH516" s="32"/>
    </row>
    <row r="517" spans="1:34" ht="14.25" customHeight="1" x14ac:dyDescent="0.45">
      <c r="A517" s="32"/>
      <c r="B517" s="32"/>
      <c r="C517" s="32"/>
      <c r="D517" s="45"/>
      <c r="E517" s="32"/>
      <c r="F517" s="32"/>
      <c r="G517" s="32"/>
      <c r="H517" s="32"/>
      <c r="I517" s="32"/>
      <c r="J517" s="32"/>
      <c r="K517" s="32"/>
      <c r="L517" s="162"/>
      <c r="M517" s="32"/>
      <c r="N517" s="32"/>
      <c r="O517" s="32"/>
      <c r="P517" s="32"/>
      <c r="Q517" s="32"/>
      <c r="R517" s="32"/>
      <c r="S517" s="32"/>
      <c r="T517" s="32"/>
      <c r="U517" s="32"/>
      <c r="V517" s="286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</row>
    <row r="518" spans="1:34" ht="14.25" customHeight="1" x14ac:dyDescent="0.45">
      <c r="A518" s="301" t="s">
        <v>1641</v>
      </c>
      <c r="B518" s="301" t="s">
        <v>675</v>
      </c>
      <c r="C518" s="569"/>
      <c r="D518" s="219" t="s">
        <v>2013</v>
      </c>
      <c r="E518" s="301" t="s">
        <v>278</v>
      </c>
      <c r="F518" s="303" t="s">
        <v>2014</v>
      </c>
      <c r="G518" s="301" t="s">
        <v>1366</v>
      </c>
      <c r="H518" s="303"/>
      <c r="I518" s="301"/>
      <c r="J518" s="301"/>
      <c r="K518" s="301"/>
      <c r="L518" s="229"/>
      <c r="M518" s="301">
        <f>SUM(W518:AH518)</f>
        <v>5</v>
      </c>
      <c r="N518" s="301">
        <f>M518*I518</f>
        <v>0</v>
      </c>
      <c r="O518" s="301">
        <f>M518*J518</f>
        <v>0</v>
      </c>
      <c r="P518" s="301"/>
      <c r="Q518" s="301">
        <f>P519*I518</f>
        <v>0</v>
      </c>
      <c r="R518" s="301"/>
      <c r="S518" s="301"/>
      <c r="T518" s="301">
        <f>S519*I518</f>
        <v>0</v>
      </c>
      <c r="U518" s="301"/>
      <c r="V518" s="304"/>
      <c r="W518" s="301"/>
      <c r="X518" s="301"/>
      <c r="Y518" s="301"/>
      <c r="Z518" s="301"/>
      <c r="AA518" s="301"/>
      <c r="AB518" s="301"/>
      <c r="AC518" s="301"/>
      <c r="AD518" s="301">
        <v>1</v>
      </c>
      <c r="AE518" s="301">
        <v>1</v>
      </c>
      <c r="AF518" s="301">
        <v>1</v>
      </c>
      <c r="AG518" s="301">
        <v>1</v>
      </c>
      <c r="AH518" s="301">
        <v>1</v>
      </c>
    </row>
    <row r="519" spans="1:34" ht="14.25" customHeight="1" x14ac:dyDescent="0.45">
      <c r="A519" s="32"/>
      <c r="B519" s="32"/>
      <c r="C519" s="32"/>
      <c r="D519" s="89"/>
      <c r="E519" s="32"/>
      <c r="F519" s="32"/>
      <c r="G519" s="32"/>
      <c r="H519" s="32"/>
      <c r="I519" s="32"/>
      <c r="J519" s="32"/>
      <c r="K519" s="32"/>
      <c r="L519" s="162"/>
      <c r="M519" s="32"/>
      <c r="N519" s="32"/>
      <c r="O519" s="32"/>
      <c r="P519" s="263">
        <f>SUM(W519:AH519)</f>
        <v>0</v>
      </c>
      <c r="Q519" s="32"/>
      <c r="R519" s="32">
        <f>P519*J518</f>
        <v>0</v>
      </c>
      <c r="S519" s="32">
        <f>M518-P519</f>
        <v>5</v>
      </c>
      <c r="T519" s="32"/>
      <c r="U519" s="32">
        <f>S519*J518</f>
        <v>0</v>
      </c>
      <c r="V519" s="286"/>
      <c r="W519" s="32"/>
      <c r="X519" s="32"/>
      <c r="Y519" s="32"/>
      <c r="Z519" s="32"/>
      <c r="AA519" s="32"/>
      <c r="AB519" s="32"/>
      <c r="AC519" s="32"/>
      <c r="AD519" s="593"/>
      <c r="AE519" s="593"/>
      <c r="AF519" s="593"/>
      <c r="AG519" s="593"/>
      <c r="AH519" s="593"/>
    </row>
    <row r="520" spans="1:34" ht="14.25" customHeight="1" x14ac:dyDescent="0.45">
      <c r="A520" s="32"/>
      <c r="B520" s="32"/>
      <c r="C520" s="32"/>
      <c r="D520" s="45"/>
      <c r="E520" s="32"/>
      <c r="F520" s="32"/>
      <c r="G520" s="32"/>
      <c r="H520" s="32"/>
      <c r="I520" s="32"/>
      <c r="J520" s="32"/>
      <c r="K520" s="32"/>
      <c r="L520" s="162"/>
      <c r="M520" s="32"/>
      <c r="N520" s="32"/>
      <c r="O520" s="32"/>
      <c r="P520" s="32"/>
      <c r="Q520" s="32"/>
      <c r="R520" s="32"/>
      <c r="S520" s="32"/>
      <c r="T520" s="32"/>
      <c r="U520" s="32"/>
      <c r="V520" s="286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</row>
    <row r="521" spans="1:34" ht="14.25" customHeight="1" x14ac:dyDescent="0.4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282">
        <f t="shared" ref="M521:O521" si="24">SUM(M461:M520)</f>
        <v>102</v>
      </c>
      <c r="N521" s="282">
        <f t="shared" si="24"/>
        <v>8937</v>
      </c>
      <c r="O521" s="282">
        <f t="shared" si="24"/>
        <v>23605</v>
      </c>
      <c r="P521" s="713">
        <f>P462+P465+P468+P471+P474+P477+P480+P483+P486+P489+P492+P495+P498+P501+P504+P507+P510+P513+P516+P519</f>
        <v>22</v>
      </c>
      <c r="Q521" s="713">
        <f t="shared" ref="Q521:R521" si="25">SUM(Q461:Q520)</f>
        <v>2635</v>
      </c>
      <c r="R521" s="282">
        <f t="shared" si="25"/>
        <v>6752</v>
      </c>
      <c r="S521" s="9"/>
      <c r="T521" s="282">
        <f t="shared" ref="T521:U521" si="26">SUM(T461:T520)</f>
        <v>6302</v>
      </c>
      <c r="U521" s="282">
        <f t="shared" si="26"/>
        <v>16853</v>
      </c>
      <c r="V521" s="9"/>
      <c r="W521" s="9"/>
      <c r="X521" s="9"/>
      <c r="Y521" s="9"/>
      <c r="Z521" s="9"/>
      <c r="AA521" s="9"/>
      <c r="AB521" s="153"/>
      <c r="AC521" s="153"/>
      <c r="AD521" s="153"/>
      <c r="AE521" s="153"/>
      <c r="AF521" s="153"/>
      <c r="AG521" s="153"/>
      <c r="AH521" s="153"/>
    </row>
    <row r="522" spans="1:34" ht="14.25" customHeight="1" x14ac:dyDescent="0.4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 t="s">
        <v>323</v>
      </c>
      <c r="L522" s="9"/>
      <c r="M522" s="9"/>
      <c r="N522" s="9">
        <f t="shared" ref="N522:O522" si="27">Q521+T521</f>
        <v>8937</v>
      </c>
      <c r="O522" s="98">
        <f t="shared" si="27"/>
        <v>23605</v>
      </c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34" ht="14.25" customHeight="1" x14ac:dyDescent="0.4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8">
        <f>N521/M521</f>
        <v>87.617647058823536</v>
      </c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34" ht="14.25" customHeight="1" x14ac:dyDescent="0.4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38" t="s">
        <v>324</v>
      </c>
      <c r="L524" s="9"/>
      <c r="M524" s="9"/>
      <c r="N524" s="9"/>
      <c r="O524" s="9"/>
      <c r="P524" s="9"/>
      <c r="Q524" s="97">
        <f>Q521/N521</f>
        <v>0.29484166946402596</v>
      </c>
      <c r="R524" s="9"/>
      <c r="S524" s="9"/>
      <c r="T524" s="97">
        <f>T521/N521</f>
        <v>0.70515833053597399</v>
      </c>
      <c r="U524" s="9"/>
      <c r="V524" s="9"/>
      <c r="W524" s="9"/>
      <c r="X524" s="9"/>
      <c r="Y524" s="9"/>
      <c r="Z524" s="9"/>
      <c r="AA524" s="9"/>
    </row>
    <row r="525" spans="1:34" ht="14.25" customHeight="1" x14ac:dyDescent="0.4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38" t="s">
        <v>325</v>
      </c>
      <c r="L525" s="9"/>
      <c r="M525" s="9"/>
      <c r="N525" s="9"/>
      <c r="O525" s="9"/>
      <c r="P525" s="9"/>
      <c r="Q525" s="9"/>
      <c r="R525" s="9"/>
      <c r="S525" s="9"/>
      <c r="T525" s="9"/>
      <c r="U525" s="98">
        <f>U521/T521</f>
        <v>2.6742304030466517</v>
      </c>
      <c r="V525" s="9"/>
      <c r="W525" s="9"/>
      <c r="X525" s="9"/>
      <c r="Y525" s="9"/>
      <c r="Z525" s="9"/>
      <c r="AA525" s="9"/>
    </row>
    <row r="526" spans="1:34" ht="14.25" customHeight="1" x14ac:dyDescent="0.45"/>
    <row r="527" spans="1:34" ht="14.25" customHeight="1" x14ac:dyDescent="0.45"/>
    <row r="528" spans="1:34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</sheetData>
  <mergeCells count="15">
    <mergeCell ref="O91:P91"/>
    <mergeCell ref="Q95:R95"/>
    <mergeCell ref="T95:V95"/>
    <mergeCell ref="Q460:R460"/>
    <mergeCell ref="T460:V460"/>
    <mergeCell ref="Q277:R277"/>
    <mergeCell ref="T277:V277"/>
    <mergeCell ref="Q341:R341"/>
    <mergeCell ref="T341:V341"/>
    <mergeCell ref="Q1:R1"/>
    <mergeCell ref="T1:V1"/>
    <mergeCell ref="Q19:R19"/>
    <mergeCell ref="T19:V19"/>
    <mergeCell ref="Q147:R147"/>
    <mergeCell ref="T147:V147"/>
  </mergeCells>
  <pageMargins left="0.23622047244094491" right="0.23622047244094491" top="0.35433070866141736" bottom="0.35433070866141736" header="0" footer="0"/>
  <pageSetup paperSize="9" scale="35" orientation="landscape" r:id="rId1"/>
  <headerFooter>
    <oddFooter>&amp;Rpage &amp;P sur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B1051"/>
  <sheetViews>
    <sheetView zoomScale="70" zoomScaleNormal="70" workbookViewId="0"/>
  </sheetViews>
  <sheetFormatPr baseColWidth="10" defaultColWidth="14.3984375" defaultRowHeight="15" customHeight="1" x14ac:dyDescent="0.45"/>
  <cols>
    <col min="1" max="1" width="20.265625" customWidth="1"/>
    <col min="2" max="2" width="11.1328125" customWidth="1"/>
    <col min="3" max="3" width="14.1328125" customWidth="1"/>
    <col min="4" max="4" width="23.73046875" customWidth="1"/>
    <col min="5" max="7" width="17.1328125" customWidth="1"/>
    <col min="8" max="8" width="19.265625" customWidth="1"/>
    <col min="9" max="12" width="9" customWidth="1"/>
    <col min="13" max="13" width="10.86328125" customWidth="1"/>
    <col min="14" max="28" width="9" customWidth="1"/>
  </cols>
  <sheetData>
    <row r="1" spans="1:27" ht="30.4" customHeight="1" x14ac:dyDescent="0.45">
      <c r="A1" s="32" t="s">
        <v>117</v>
      </c>
      <c r="B1" s="32" t="s">
        <v>118</v>
      </c>
      <c r="C1" s="33" t="s">
        <v>1505</v>
      </c>
      <c r="D1" s="32" t="s">
        <v>120</v>
      </c>
      <c r="E1" s="32" t="s">
        <v>121</v>
      </c>
      <c r="F1" s="32" t="s">
        <v>122</v>
      </c>
      <c r="G1" s="32" t="s">
        <v>123</v>
      </c>
      <c r="H1" s="32" t="s">
        <v>124</v>
      </c>
      <c r="I1" s="32" t="s">
        <v>125</v>
      </c>
      <c r="J1" s="32" t="s">
        <v>126</v>
      </c>
      <c r="K1" s="33" t="s">
        <v>2015</v>
      </c>
      <c r="L1" s="305" t="s">
        <v>706</v>
      </c>
      <c r="M1" s="34" t="s">
        <v>128</v>
      </c>
      <c r="N1" s="33" t="s">
        <v>129</v>
      </c>
      <c r="O1" s="33" t="s">
        <v>933</v>
      </c>
      <c r="P1" s="52" t="s">
        <v>131</v>
      </c>
      <c r="Q1" s="829" t="s">
        <v>132</v>
      </c>
      <c r="R1" s="828"/>
      <c r="S1" s="33" t="s">
        <v>133</v>
      </c>
      <c r="T1" s="830" t="s">
        <v>134</v>
      </c>
      <c r="U1" s="827"/>
      <c r="V1" s="828"/>
      <c r="W1" s="32" t="s">
        <v>593</v>
      </c>
      <c r="X1" s="32" t="s">
        <v>594</v>
      </c>
      <c r="Y1" s="32" t="s">
        <v>595</v>
      </c>
      <c r="Z1" s="32" t="s">
        <v>596</v>
      </c>
      <c r="AA1" s="32" t="s">
        <v>140</v>
      </c>
    </row>
    <row r="2" spans="1:27" ht="14.25" customHeight="1" x14ac:dyDescent="0.45">
      <c r="A2" s="211" t="s">
        <v>2016</v>
      </c>
      <c r="B2" s="211" t="s">
        <v>11</v>
      </c>
      <c r="C2" s="241">
        <v>45720</v>
      </c>
      <c r="D2" s="105" t="s">
        <v>2017</v>
      </c>
      <c r="E2" s="211" t="s">
        <v>152</v>
      </c>
      <c r="F2" s="211" t="s">
        <v>2018</v>
      </c>
      <c r="G2" s="211" t="s">
        <v>154</v>
      </c>
      <c r="H2" s="211" t="s">
        <v>2019</v>
      </c>
      <c r="I2" s="212">
        <v>96</v>
      </c>
      <c r="J2" s="212">
        <v>379</v>
      </c>
      <c r="K2" s="212"/>
      <c r="L2" s="213"/>
      <c r="M2" s="212">
        <f>SUM(W2:AA2)</f>
        <v>4</v>
      </c>
      <c r="N2" s="212">
        <f>M2*I2</f>
        <v>384</v>
      </c>
      <c r="O2" s="212"/>
      <c r="P2" s="212"/>
      <c r="Q2" s="212">
        <f>P3*I2</f>
        <v>0</v>
      </c>
      <c r="R2" s="212"/>
      <c r="S2" s="212"/>
      <c r="T2" s="212">
        <f>S3*I2</f>
        <v>384</v>
      </c>
      <c r="U2" s="212"/>
      <c r="V2" s="212"/>
      <c r="W2" s="214">
        <v>1</v>
      </c>
      <c r="X2" s="214">
        <v>1</v>
      </c>
      <c r="Y2" s="214">
        <v>1</v>
      </c>
      <c r="Z2" s="214">
        <v>1</v>
      </c>
      <c r="AA2" s="214"/>
    </row>
    <row r="3" spans="1:27" ht="14.25" customHeight="1" x14ac:dyDescent="0.45">
      <c r="A3" s="36"/>
      <c r="B3" s="36"/>
      <c r="C3" s="36"/>
      <c r="D3" s="557"/>
      <c r="E3" s="36"/>
      <c r="F3" s="36"/>
      <c r="G3" s="36"/>
      <c r="H3" s="36"/>
      <c r="I3" s="38"/>
      <c r="J3" s="38"/>
      <c r="K3" s="38"/>
      <c r="L3" s="69"/>
      <c r="M3" s="38"/>
      <c r="N3" s="38"/>
      <c r="O3" s="38">
        <f>M2*J2</f>
        <v>1516</v>
      </c>
      <c r="P3" s="68">
        <f>SUM(W3:AA3)</f>
        <v>0</v>
      </c>
      <c r="Q3" s="38"/>
      <c r="R3" s="38">
        <f>P3*J2</f>
        <v>0</v>
      </c>
      <c r="S3" s="38">
        <f>M2-P3</f>
        <v>4</v>
      </c>
      <c r="T3" s="38"/>
      <c r="U3" s="38">
        <f>S3*J2</f>
        <v>1516</v>
      </c>
      <c r="V3" s="38"/>
      <c r="W3" s="41">
        <v>0</v>
      </c>
      <c r="X3" s="41">
        <v>0</v>
      </c>
      <c r="Y3" s="41">
        <v>0</v>
      </c>
      <c r="Z3" s="41">
        <v>0</v>
      </c>
      <c r="AA3" s="41"/>
    </row>
    <row r="4" spans="1:27" ht="14.25" customHeight="1" x14ac:dyDescent="0.45">
      <c r="A4" s="36"/>
      <c r="B4" s="36"/>
      <c r="C4" s="36"/>
      <c r="D4" s="36"/>
      <c r="E4" s="36"/>
      <c r="F4" s="36"/>
      <c r="G4" s="36"/>
      <c r="H4" s="36"/>
      <c r="I4" s="38"/>
      <c r="J4" s="38"/>
      <c r="K4" s="38"/>
      <c r="L4" s="69"/>
      <c r="M4" s="38"/>
      <c r="N4" s="38"/>
      <c r="O4" s="38"/>
      <c r="P4" s="38"/>
      <c r="Q4" s="38"/>
      <c r="R4" s="38"/>
      <c r="S4" s="38"/>
      <c r="T4" s="38"/>
      <c r="U4" s="38"/>
      <c r="V4" s="38"/>
      <c r="W4" s="846"/>
      <c r="X4" s="41"/>
      <c r="Y4" s="41"/>
      <c r="Z4" s="41"/>
      <c r="AA4" s="41"/>
    </row>
    <row r="5" spans="1:27" ht="14.25" customHeight="1" x14ac:dyDescent="0.45">
      <c r="A5" s="211" t="s">
        <v>2016</v>
      </c>
      <c r="B5" s="211" t="s">
        <v>11</v>
      </c>
      <c r="C5" s="241">
        <v>45720</v>
      </c>
      <c r="D5" s="611" t="s">
        <v>2020</v>
      </c>
      <c r="E5" s="211" t="s">
        <v>198</v>
      </c>
      <c r="F5" s="211" t="s">
        <v>2021</v>
      </c>
      <c r="G5" s="211" t="s">
        <v>166</v>
      </c>
      <c r="H5" s="211" t="s">
        <v>2022</v>
      </c>
      <c r="I5" s="212">
        <v>104</v>
      </c>
      <c r="J5" s="212">
        <v>279</v>
      </c>
      <c r="K5" s="212"/>
      <c r="L5" s="306"/>
      <c r="M5" s="212">
        <f>SUM(W5:AA5)</f>
        <v>4</v>
      </c>
      <c r="N5" s="212">
        <f>M5*I5</f>
        <v>416</v>
      </c>
      <c r="O5" s="212"/>
      <c r="P5" s="212"/>
      <c r="Q5" s="212">
        <f>P6*I5</f>
        <v>312</v>
      </c>
      <c r="R5" s="212"/>
      <c r="S5" s="212"/>
      <c r="T5" s="212">
        <f>S6*I5</f>
        <v>104</v>
      </c>
      <c r="U5" s="212"/>
      <c r="V5" s="212"/>
      <c r="W5" s="214">
        <v>1</v>
      </c>
      <c r="X5" s="214">
        <v>1</v>
      </c>
      <c r="Y5" s="214">
        <v>1</v>
      </c>
      <c r="Z5" s="214">
        <v>1</v>
      </c>
      <c r="AA5" s="214"/>
    </row>
    <row r="6" spans="1:27" ht="14.25" customHeight="1" x14ac:dyDescent="0.45">
      <c r="A6" s="36"/>
      <c r="B6" s="36"/>
      <c r="C6" s="36"/>
      <c r="D6" s="36"/>
      <c r="E6" s="36"/>
      <c r="F6" s="36"/>
      <c r="G6" s="36"/>
      <c r="H6" s="36"/>
      <c r="I6" s="38"/>
      <c r="J6" s="38"/>
      <c r="K6" s="38"/>
      <c r="L6" s="69"/>
      <c r="M6" s="38"/>
      <c r="N6" s="38"/>
      <c r="O6" s="38">
        <f>M5*J5</f>
        <v>1116</v>
      </c>
      <c r="P6" s="670">
        <f>SUM(W6:AA6)</f>
        <v>3</v>
      </c>
      <c r="Q6" s="38"/>
      <c r="R6" s="38">
        <f>P6*J5</f>
        <v>837</v>
      </c>
      <c r="S6" s="38">
        <f>M5-P6</f>
        <v>1</v>
      </c>
      <c r="T6" s="38"/>
      <c r="U6" s="38">
        <f>S6*J5</f>
        <v>279</v>
      </c>
      <c r="V6" s="38"/>
      <c r="W6" s="846">
        <v>0</v>
      </c>
      <c r="X6" s="668">
        <v>1</v>
      </c>
      <c r="Y6" s="668">
        <v>1</v>
      </c>
      <c r="Z6" s="668">
        <v>1</v>
      </c>
      <c r="AA6" s="41"/>
    </row>
    <row r="7" spans="1:27" ht="14.25" customHeight="1" x14ac:dyDescent="0.45">
      <c r="A7" s="36"/>
      <c r="B7" s="36"/>
      <c r="C7" s="36"/>
      <c r="D7" s="36"/>
      <c r="E7" s="36"/>
      <c r="F7" s="36"/>
      <c r="G7" s="36"/>
      <c r="H7" s="36"/>
      <c r="I7" s="38"/>
      <c r="J7" s="38"/>
      <c r="K7" s="38"/>
      <c r="L7" s="69"/>
      <c r="M7" s="38"/>
      <c r="N7" s="38"/>
      <c r="O7" s="38"/>
      <c r="P7" s="38"/>
      <c r="Q7" s="38"/>
      <c r="R7" s="38"/>
      <c r="S7" s="38"/>
      <c r="T7" s="38"/>
      <c r="U7" s="38"/>
      <c r="V7" s="38"/>
      <c r="W7" s="846"/>
      <c r="X7" s="41"/>
      <c r="Y7" s="41"/>
      <c r="Z7" s="41"/>
      <c r="AA7" s="41"/>
    </row>
    <row r="8" spans="1:27" ht="14.25" customHeight="1" x14ac:dyDescent="0.45">
      <c r="A8" s="211" t="s">
        <v>2016</v>
      </c>
      <c r="B8" s="211" t="s">
        <v>11</v>
      </c>
      <c r="C8" s="241">
        <v>45720</v>
      </c>
      <c r="D8" s="211" t="s">
        <v>2023</v>
      </c>
      <c r="E8" s="211" t="s">
        <v>152</v>
      </c>
      <c r="F8" s="211" t="s">
        <v>2024</v>
      </c>
      <c r="G8" s="211" t="s">
        <v>166</v>
      </c>
      <c r="H8" s="211" t="s">
        <v>2025</v>
      </c>
      <c r="I8" s="212">
        <v>118</v>
      </c>
      <c r="J8" s="212">
        <v>319</v>
      </c>
      <c r="K8" s="212"/>
      <c r="L8" s="213"/>
      <c r="M8" s="212">
        <f>SUM(W8:AA8)</f>
        <v>3</v>
      </c>
      <c r="N8" s="212">
        <f>M8*I8</f>
        <v>354</v>
      </c>
      <c r="O8" s="212"/>
      <c r="P8" s="212"/>
      <c r="Q8" s="212">
        <f>P9*I8</f>
        <v>0</v>
      </c>
      <c r="R8" s="212"/>
      <c r="S8" s="212"/>
      <c r="T8" s="212">
        <f>S9*I8</f>
        <v>354</v>
      </c>
      <c r="U8" s="212"/>
      <c r="V8" s="212"/>
      <c r="W8" s="214">
        <v>1</v>
      </c>
      <c r="X8" s="214">
        <v>1</v>
      </c>
      <c r="Y8" s="214">
        <v>1</v>
      </c>
      <c r="Z8" s="214"/>
      <c r="AA8" s="214"/>
    </row>
    <row r="9" spans="1:27" ht="14.25" customHeight="1" x14ac:dyDescent="0.45">
      <c r="A9" s="36"/>
      <c r="B9" s="36"/>
      <c r="C9" s="36"/>
      <c r="D9" s="485"/>
      <c r="E9" s="36"/>
      <c r="F9" s="36"/>
      <c r="G9" s="36"/>
      <c r="H9" s="36"/>
      <c r="I9" s="38"/>
      <c r="J9" s="38"/>
      <c r="K9" s="38"/>
      <c r="L9" s="69"/>
      <c r="M9" s="38"/>
      <c r="N9" s="38"/>
      <c r="O9" s="38">
        <f>M8*J8</f>
        <v>957</v>
      </c>
      <c r="P9" s="68">
        <f>SUM(W9:AA9)</f>
        <v>0</v>
      </c>
      <c r="Q9" s="38"/>
      <c r="R9" s="38">
        <f>P9*J8</f>
        <v>0</v>
      </c>
      <c r="S9" s="38">
        <f>M8-P9</f>
        <v>3</v>
      </c>
      <c r="T9" s="38"/>
      <c r="U9" s="38">
        <f>S9*J8</f>
        <v>957</v>
      </c>
      <c r="V9" s="38"/>
      <c r="W9" s="41">
        <v>0</v>
      </c>
      <c r="X9" s="41">
        <v>0</v>
      </c>
      <c r="Y9" s="41">
        <v>0</v>
      </c>
      <c r="Z9" s="41"/>
      <c r="AA9" s="41"/>
    </row>
    <row r="10" spans="1:27" ht="14.25" customHeight="1" x14ac:dyDescent="0.45">
      <c r="A10" s="36"/>
      <c r="B10" s="36"/>
      <c r="C10" s="36"/>
      <c r="D10" s="36"/>
      <c r="E10" s="36"/>
      <c r="F10" s="36"/>
      <c r="G10" s="36"/>
      <c r="H10" s="36"/>
      <c r="I10" s="38"/>
      <c r="J10" s="38"/>
      <c r="K10" s="38"/>
      <c r="L10" s="69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41"/>
      <c r="X10" s="41"/>
      <c r="Y10" s="41"/>
      <c r="Z10" s="41"/>
      <c r="AA10" s="41"/>
    </row>
    <row r="11" spans="1:27" ht="14.25" customHeight="1" x14ac:dyDescent="0.45">
      <c r="A11" s="211" t="s">
        <v>2016</v>
      </c>
      <c r="B11" s="211" t="s">
        <v>11</v>
      </c>
      <c r="C11" s="241">
        <v>45720</v>
      </c>
      <c r="D11" s="211" t="s">
        <v>2026</v>
      </c>
      <c r="E11" s="211" t="s">
        <v>152</v>
      </c>
      <c r="F11" s="211" t="s">
        <v>2027</v>
      </c>
      <c r="G11" s="211" t="s">
        <v>166</v>
      </c>
      <c r="H11" s="211" t="s">
        <v>2025</v>
      </c>
      <c r="I11" s="212">
        <v>134</v>
      </c>
      <c r="J11" s="212">
        <v>369</v>
      </c>
      <c r="K11" s="212"/>
      <c r="L11" s="213"/>
      <c r="M11" s="212">
        <f>SUM(W11:AA11)</f>
        <v>3</v>
      </c>
      <c r="N11" s="212">
        <f>M11*I11</f>
        <v>402</v>
      </c>
      <c r="O11" s="212"/>
      <c r="P11" s="212"/>
      <c r="Q11" s="212">
        <f>P12*I11</f>
        <v>0</v>
      </c>
      <c r="R11" s="212"/>
      <c r="S11" s="212"/>
      <c r="T11" s="212">
        <f>S12*I11</f>
        <v>402</v>
      </c>
      <c r="U11" s="212"/>
      <c r="V11" s="212"/>
      <c r="W11" s="214">
        <v>1</v>
      </c>
      <c r="X11" s="214">
        <v>1</v>
      </c>
      <c r="Y11" s="214">
        <v>1</v>
      </c>
      <c r="Z11" s="214"/>
      <c r="AA11" s="214"/>
    </row>
    <row r="12" spans="1:27" ht="14.25" customHeight="1" x14ac:dyDescent="0.45">
      <c r="A12" s="36"/>
      <c r="B12" s="36"/>
      <c r="C12" s="36"/>
      <c r="D12" s="485"/>
      <c r="E12" s="36"/>
      <c r="F12" s="36"/>
      <c r="G12" s="36"/>
      <c r="H12" s="36"/>
      <c r="I12" s="38"/>
      <c r="J12" s="38"/>
      <c r="K12" s="38"/>
      <c r="L12" s="69"/>
      <c r="M12" s="38"/>
      <c r="N12" s="38"/>
      <c r="O12" s="38">
        <f>M11*J11</f>
        <v>1107</v>
      </c>
      <c r="P12" s="68">
        <f>SUM(W12:AA12)</f>
        <v>0</v>
      </c>
      <c r="Q12" s="38"/>
      <c r="R12" s="38">
        <f>P12*J11</f>
        <v>0</v>
      </c>
      <c r="S12" s="38">
        <f>M11-P12</f>
        <v>3</v>
      </c>
      <c r="T12" s="38"/>
      <c r="U12" s="38">
        <f>S12*J11</f>
        <v>1107</v>
      </c>
      <c r="V12" s="38"/>
      <c r="W12" s="41">
        <v>0</v>
      </c>
      <c r="X12" s="41">
        <v>0</v>
      </c>
      <c r="Y12" s="41">
        <v>0</v>
      </c>
      <c r="Z12" s="41"/>
      <c r="AA12" s="41"/>
    </row>
    <row r="13" spans="1:27" ht="14.25" customHeight="1" x14ac:dyDescent="0.45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307"/>
      <c r="X13" s="308"/>
      <c r="Y13" s="308"/>
      <c r="Z13" s="308"/>
      <c r="AA13" s="308"/>
    </row>
    <row r="14" spans="1:27" ht="14.25" customHeight="1" x14ac:dyDescent="0.45">
      <c r="A14" s="211" t="s">
        <v>2016</v>
      </c>
      <c r="B14" s="211" t="s">
        <v>11</v>
      </c>
      <c r="C14" s="241">
        <v>45720</v>
      </c>
      <c r="D14" s="105" t="s">
        <v>2028</v>
      </c>
      <c r="E14" s="211" t="s">
        <v>1871</v>
      </c>
      <c r="F14" s="309" t="s">
        <v>2029</v>
      </c>
      <c r="G14" s="211" t="s">
        <v>154</v>
      </c>
      <c r="H14" s="211"/>
      <c r="I14" s="212">
        <v>75</v>
      </c>
      <c r="J14" s="212">
        <v>249</v>
      </c>
      <c r="K14" s="212"/>
      <c r="L14" s="213"/>
      <c r="M14" s="212">
        <f>SUM(W14:AA14)</f>
        <v>9</v>
      </c>
      <c r="N14" s="212">
        <f>M14*I14</f>
        <v>675</v>
      </c>
      <c r="O14" s="212"/>
      <c r="P14" s="212"/>
      <c r="Q14" s="212">
        <f>P15*I14</f>
        <v>300</v>
      </c>
      <c r="R14" s="212"/>
      <c r="S14" s="212"/>
      <c r="T14" s="212">
        <f>S15*I14</f>
        <v>375</v>
      </c>
      <c r="U14" s="212"/>
      <c r="V14" s="212"/>
      <c r="W14" s="214">
        <v>3</v>
      </c>
      <c r="X14" s="214">
        <v>3</v>
      </c>
      <c r="Y14" s="214">
        <v>2</v>
      </c>
      <c r="Z14" s="214">
        <v>1</v>
      </c>
      <c r="AA14" s="310"/>
    </row>
    <row r="15" spans="1:27" ht="14.25" customHeight="1" x14ac:dyDescent="0.45">
      <c r="A15" s="36"/>
      <c r="B15" s="36"/>
      <c r="C15" s="36"/>
      <c r="D15" s="844"/>
      <c r="E15" s="36"/>
      <c r="F15" s="36"/>
      <c r="G15" s="36"/>
      <c r="H15" s="36"/>
      <c r="I15" s="38"/>
      <c r="J15" s="38"/>
      <c r="K15" s="38"/>
      <c r="L15" s="69"/>
      <c r="M15" s="38"/>
      <c r="N15" s="38"/>
      <c r="O15" s="38">
        <f>M14*J14</f>
        <v>2241</v>
      </c>
      <c r="P15" s="670">
        <f>SUM(W15:AA15)</f>
        <v>4</v>
      </c>
      <c r="Q15" s="38"/>
      <c r="R15" s="38">
        <f>P15*J14</f>
        <v>996</v>
      </c>
      <c r="S15" s="38">
        <f>M14-P15</f>
        <v>5</v>
      </c>
      <c r="T15" s="38"/>
      <c r="U15" s="38">
        <f>S15*J14</f>
        <v>1245</v>
      </c>
      <c r="V15" s="38"/>
      <c r="W15" s="846">
        <v>0</v>
      </c>
      <c r="X15" s="668">
        <v>1</v>
      </c>
      <c r="Y15" s="668">
        <v>2</v>
      </c>
      <c r="Z15" s="676">
        <v>1</v>
      </c>
      <c r="AA15" s="308"/>
    </row>
    <row r="16" spans="1:27" ht="14.25" customHeight="1" x14ac:dyDescent="0.45">
      <c r="A16" s="36"/>
      <c r="B16" s="36"/>
      <c r="C16" s="36"/>
      <c r="D16" s="36"/>
      <c r="E16" s="36"/>
      <c r="F16" s="36"/>
      <c r="G16" s="36"/>
      <c r="H16" s="36"/>
      <c r="I16" s="38"/>
      <c r="J16" s="38"/>
      <c r="K16" s="38"/>
      <c r="L16" s="69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846"/>
      <c r="X16" s="846"/>
      <c r="Y16" s="41"/>
      <c r="Z16" s="308"/>
      <c r="AA16" s="308"/>
    </row>
    <row r="17" spans="1:27" ht="14.25" customHeight="1" x14ac:dyDescent="0.45">
      <c r="A17" s="211" t="s">
        <v>2016</v>
      </c>
      <c r="B17" s="211" t="s">
        <v>11</v>
      </c>
      <c r="C17" s="241">
        <v>45720</v>
      </c>
      <c r="D17" s="611" t="s">
        <v>2030</v>
      </c>
      <c r="E17" s="211" t="s">
        <v>180</v>
      </c>
      <c r="F17" s="211" t="s">
        <v>2021</v>
      </c>
      <c r="G17" s="211" t="s">
        <v>166</v>
      </c>
      <c r="H17" s="211" t="s">
        <v>2031</v>
      </c>
      <c r="I17" s="212">
        <v>70</v>
      </c>
      <c r="J17" s="212">
        <v>219</v>
      </c>
      <c r="K17" s="212"/>
      <c r="L17" s="227"/>
      <c r="M17" s="212">
        <f>SUM(W17:AA17)</f>
        <v>6</v>
      </c>
      <c r="N17" s="212">
        <f>M17*I17</f>
        <v>420</v>
      </c>
      <c r="O17" s="212"/>
      <c r="P17" s="212"/>
      <c r="Q17" s="212">
        <f>P18*I17</f>
        <v>140</v>
      </c>
      <c r="R17" s="212"/>
      <c r="S17" s="212"/>
      <c r="T17" s="212">
        <f>S18*I17</f>
        <v>280</v>
      </c>
      <c r="U17" s="212"/>
      <c r="V17" s="212"/>
      <c r="W17" s="214">
        <v>2</v>
      </c>
      <c r="X17" s="214">
        <v>2</v>
      </c>
      <c r="Y17" s="214">
        <v>2</v>
      </c>
      <c r="Z17" s="310"/>
      <c r="AA17" s="310"/>
    </row>
    <row r="18" spans="1:27" ht="14.25" customHeight="1" x14ac:dyDescent="0.45">
      <c r="A18" s="36"/>
      <c r="B18" s="36"/>
      <c r="C18" s="36"/>
      <c r="D18" s="36"/>
      <c r="E18" s="36"/>
      <c r="F18" s="36"/>
      <c r="G18" s="36"/>
      <c r="H18" s="36"/>
      <c r="I18" s="38"/>
      <c r="J18" s="38"/>
      <c r="K18" s="38"/>
      <c r="L18" s="69"/>
      <c r="M18" s="38"/>
      <c r="N18" s="38"/>
      <c r="O18" s="38">
        <f>M17*J17</f>
        <v>1314</v>
      </c>
      <c r="P18" s="670">
        <f>SUM(W18:AA18)</f>
        <v>2</v>
      </c>
      <c r="Q18" s="38"/>
      <c r="R18" s="38">
        <f>P18*J17</f>
        <v>438</v>
      </c>
      <c r="S18" s="38">
        <f>M17-P18</f>
        <v>4</v>
      </c>
      <c r="T18" s="38"/>
      <c r="U18" s="38">
        <f>S18*J17</f>
        <v>876</v>
      </c>
      <c r="V18" s="38"/>
      <c r="W18" s="846">
        <v>0</v>
      </c>
      <c r="X18" s="668">
        <v>2</v>
      </c>
      <c r="Y18" s="41">
        <v>0</v>
      </c>
      <c r="Z18" s="308"/>
      <c r="AA18" s="308"/>
    </row>
    <row r="19" spans="1:27" ht="14.25" customHeight="1" x14ac:dyDescent="0.45">
      <c r="A19" s="36"/>
      <c r="B19" s="36"/>
      <c r="C19" s="36"/>
      <c r="D19" s="36"/>
      <c r="E19" s="36"/>
      <c r="F19" s="36"/>
      <c r="G19" s="36"/>
      <c r="H19" s="36"/>
      <c r="I19" s="38"/>
      <c r="J19" s="38"/>
      <c r="K19" s="38"/>
      <c r="L19" s="69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846"/>
      <c r="X19" s="41"/>
      <c r="Y19" s="41"/>
      <c r="Z19" s="308"/>
      <c r="AA19" s="308"/>
    </row>
    <row r="20" spans="1:27" ht="14.25" customHeight="1" x14ac:dyDescent="0.45">
      <c r="A20" s="211" t="s">
        <v>2016</v>
      </c>
      <c r="B20" s="211" t="s">
        <v>11</v>
      </c>
      <c r="C20" s="241">
        <v>45720</v>
      </c>
      <c r="D20" s="211" t="s">
        <v>2032</v>
      </c>
      <c r="E20" s="211" t="s">
        <v>180</v>
      </c>
      <c r="F20" s="309" t="s">
        <v>2029</v>
      </c>
      <c r="G20" s="211" t="s">
        <v>154</v>
      </c>
      <c r="H20" s="211" t="s">
        <v>2033</v>
      </c>
      <c r="I20" s="212">
        <v>64</v>
      </c>
      <c r="J20" s="212">
        <v>259</v>
      </c>
      <c r="K20" s="212"/>
      <c r="L20" s="213"/>
      <c r="M20" s="212">
        <f>SUM(W20:AA20)</f>
        <v>8</v>
      </c>
      <c r="N20" s="212">
        <f>M20*I20</f>
        <v>512</v>
      </c>
      <c r="O20" s="212"/>
      <c r="P20" s="212"/>
      <c r="Q20" s="212">
        <f>P21*I20</f>
        <v>256</v>
      </c>
      <c r="R20" s="212"/>
      <c r="S20" s="212"/>
      <c r="T20" s="212">
        <f>S21*I20</f>
        <v>256</v>
      </c>
      <c r="U20" s="212"/>
      <c r="V20" s="212"/>
      <c r="W20" s="214">
        <v>2</v>
      </c>
      <c r="X20" s="214">
        <v>2</v>
      </c>
      <c r="Y20" s="214">
        <v>2</v>
      </c>
      <c r="Z20" s="214">
        <v>2</v>
      </c>
      <c r="AA20" s="310"/>
    </row>
    <row r="21" spans="1:27" ht="14.25" customHeight="1" x14ac:dyDescent="0.45">
      <c r="A21" s="36"/>
      <c r="B21" s="36"/>
      <c r="C21" s="36"/>
      <c r="D21" s="844"/>
      <c r="E21" s="36"/>
      <c r="F21" s="36"/>
      <c r="G21" s="36"/>
      <c r="H21" s="36"/>
      <c r="I21" s="38"/>
      <c r="J21" s="38"/>
      <c r="K21" s="38"/>
      <c r="L21" s="69"/>
      <c r="M21" s="38"/>
      <c r="N21" s="38"/>
      <c r="O21" s="38">
        <f>M20*J20</f>
        <v>2072</v>
      </c>
      <c r="P21" s="670">
        <f>SUM(W21:AA21)</f>
        <v>4</v>
      </c>
      <c r="Q21" s="38"/>
      <c r="R21" s="38">
        <f>P21*J20</f>
        <v>1036</v>
      </c>
      <c r="S21" s="38">
        <f>M20-P21</f>
        <v>4</v>
      </c>
      <c r="T21" s="38"/>
      <c r="U21" s="38">
        <f>S21*J20</f>
        <v>1036</v>
      </c>
      <c r="V21" s="38"/>
      <c r="W21" s="849">
        <v>0</v>
      </c>
      <c r="X21" s="41">
        <v>0</v>
      </c>
      <c r="Y21" s="668">
        <v>2</v>
      </c>
      <c r="Z21" s="676">
        <v>2</v>
      </c>
      <c r="AA21" s="308"/>
    </row>
    <row r="22" spans="1:27" ht="14.25" customHeight="1" x14ac:dyDescent="0.45">
      <c r="A22" s="36"/>
      <c r="B22" s="36"/>
      <c r="C22" s="36"/>
      <c r="D22" s="36"/>
      <c r="E22" s="36"/>
      <c r="F22" s="36"/>
      <c r="G22" s="36"/>
      <c r="H22" s="36"/>
      <c r="I22" s="38"/>
      <c r="J22" s="38"/>
      <c r="K22" s="38"/>
      <c r="L22" s="69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41"/>
      <c r="X22" s="846"/>
      <c r="Y22" s="41"/>
      <c r="Z22" s="308"/>
      <c r="AA22" s="308"/>
    </row>
    <row r="23" spans="1:27" ht="14.25" customHeight="1" x14ac:dyDescent="0.45">
      <c r="A23" s="211" t="s">
        <v>2016</v>
      </c>
      <c r="B23" s="211" t="s">
        <v>11</v>
      </c>
      <c r="C23" s="241">
        <v>45720</v>
      </c>
      <c r="D23" s="105" t="s">
        <v>2034</v>
      </c>
      <c r="E23" s="211" t="s">
        <v>180</v>
      </c>
      <c r="F23" s="211" t="s">
        <v>2035</v>
      </c>
      <c r="G23" s="211" t="s">
        <v>154</v>
      </c>
      <c r="H23" s="211" t="s">
        <v>2036</v>
      </c>
      <c r="I23" s="212">
        <v>59</v>
      </c>
      <c r="J23" s="212">
        <v>239</v>
      </c>
      <c r="K23" s="212"/>
      <c r="L23" s="213"/>
      <c r="M23" s="212">
        <f>SUM(W23:AA23)</f>
        <v>4</v>
      </c>
      <c r="N23" s="212">
        <f>M23*I23</f>
        <v>236</v>
      </c>
      <c r="O23" s="212"/>
      <c r="P23" s="212"/>
      <c r="Q23" s="212">
        <f>P24*I23</f>
        <v>0</v>
      </c>
      <c r="R23" s="212"/>
      <c r="S23" s="212"/>
      <c r="T23" s="212">
        <f>S24*I23</f>
        <v>236</v>
      </c>
      <c r="U23" s="212"/>
      <c r="V23" s="212"/>
      <c r="W23" s="214">
        <v>1</v>
      </c>
      <c r="X23" s="214">
        <v>1</v>
      </c>
      <c r="Y23" s="214">
        <v>1</v>
      </c>
      <c r="Z23" s="214">
        <v>1</v>
      </c>
      <c r="AA23" s="310"/>
    </row>
    <row r="24" spans="1:27" ht="14.25" customHeight="1" x14ac:dyDescent="0.45">
      <c r="A24" s="36"/>
      <c r="B24" s="36"/>
      <c r="C24" s="36"/>
      <c r="D24" s="46"/>
      <c r="E24" s="36"/>
      <c r="F24" s="36"/>
      <c r="G24" s="36"/>
      <c r="H24" s="36"/>
      <c r="I24" s="38"/>
      <c r="J24" s="38"/>
      <c r="K24" s="38"/>
      <c r="L24" s="69"/>
      <c r="M24" s="38"/>
      <c r="N24" s="38"/>
      <c r="O24" s="38">
        <f>M23*J23</f>
        <v>956</v>
      </c>
      <c r="P24" s="68">
        <f>SUM(W24:AA24)</f>
        <v>0</v>
      </c>
      <c r="Q24" s="38"/>
      <c r="R24" s="38">
        <f>P24*J23</f>
        <v>0</v>
      </c>
      <c r="S24" s="38">
        <f>M23-P24</f>
        <v>4</v>
      </c>
      <c r="T24" s="38"/>
      <c r="U24" s="38">
        <f>S24*J23</f>
        <v>956</v>
      </c>
      <c r="V24" s="38"/>
      <c r="W24" s="849">
        <v>0</v>
      </c>
      <c r="X24" s="41">
        <v>0</v>
      </c>
      <c r="Y24" s="41">
        <v>0</v>
      </c>
      <c r="Z24" s="308">
        <v>0</v>
      </c>
      <c r="AA24" s="308"/>
    </row>
    <row r="25" spans="1:27" ht="14.25" customHeight="1" x14ac:dyDescent="0.45">
      <c r="A25" s="36"/>
      <c r="B25" s="36"/>
      <c r="C25" s="36"/>
      <c r="D25" s="36"/>
      <c r="E25" s="36"/>
      <c r="F25" s="36"/>
      <c r="G25" s="36"/>
      <c r="H25" s="36"/>
      <c r="I25" s="38"/>
      <c r="J25" s="38"/>
      <c r="K25" s="38"/>
      <c r="L25" s="69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41"/>
      <c r="X25" s="41"/>
      <c r="Y25" s="846"/>
      <c r="Z25" s="308"/>
      <c r="AA25" s="308"/>
    </row>
    <row r="26" spans="1:27" ht="43.5" customHeight="1" x14ac:dyDescent="0.45">
      <c r="A26" s="211" t="s">
        <v>2016</v>
      </c>
      <c r="B26" s="211" t="s">
        <v>11</v>
      </c>
      <c r="C26" s="241">
        <v>45720</v>
      </c>
      <c r="D26" s="105" t="s">
        <v>2034</v>
      </c>
      <c r="E26" s="211" t="s">
        <v>180</v>
      </c>
      <c r="F26" s="309" t="s">
        <v>2029</v>
      </c>
      <c r="G26" s="211" t="s">
        <v>154</v>
      </c>
      <c r="H26" s="211" t="s">
        <v>2036</v>
      </c>
      <c r="I26" s="212">
        <v>59</v>
      </c>
      <c r="J26" s="212">
        <v>239</v>
      </c>
      <c r="K26" s="212"/>
      <c r="L26" s="213"/>
      <c r="M26" s="212">
        <f>SUM(W26:AA26)</f>
        <v>6</v>
      </c>
      <c r="N26" s="212">
        <f>M26*I26</f>
        <v>354</v>
      </c>
      <c r="O26" s="212"/>
      <c r="P26" s="212"/>
      <c r="Q26" s="212">
        <f>P27*I26</f>
        <v>59</v>
      </c>
      <c r="R26" s="212"/>
      <c r="S26" s="212"/>
      <c r="T26" s="212">
        <f>S27*I26</f>
        <v>295</v>
      </c>
      <c r="U26" s="212"/>
      <c r="V26" s="212"/>
      <c r="W26" s="214">
        <v>1</v>
      </c>
      <c r="X26" s="214">
        <v>2</v>
      </c>
      <c r="Y26" s="214">
        <v>2</v>
      </c>
      <c r="Z26" s="214">
        <v>1</v>
      </c>
      <c r="AA26" s="310"/>
    </row>
    <row r="27" spans="1:27" ht="14.25" customHeight="1" x14ac:dyDescent="0.45">
      <c r="A27" s="36"/>
      <c r="B27" s="36"/>
      <c r="C27" s="36"/>
      <c r="D27" s="844"/>
      <c r="E27" s="36"/>
      <c r="F27" s="36"/>
      <c r="G27" s="36"/>
      <c r="H27" s="36"/>
      <c r="I27" s="38"/>
      <c r="J27" s="38"/>
      <c r="K27" s="38"/>
      <c r="L27" s="69"/>
      <c r="M27" s="38"/>
      <c r="N27" s="38"/>
      <c r="O27" s="38">
        <f>M26*J26</f>
        <v>1434</v>
      </c>
      <c r="P27" s="670">
        <f>SUM(W27:AA27)</f>
        <v>1</v>
      </c>
      <c r="Q27" s="38"/>
      <c r="R27" s="38">
        <f>P27*J26</f>
        <v>239</v>
      </c>
      <c r="S27" s="38">
        <f>M26-P27</f>
        <v>5</v>
      </c>
      <c r="T27" s="38"/>
      <c r="U27" s="38">
        <f>S27*J26</f>
        <v>1195</v>
      </c>
      <c r="V27" s="38"/>
      <c r="W27" s="41">
        <v>0</v>
      </c>
      <c r="X27" s="41">
        <v>0</v>
      </c>
      <c r="Y27" s="41">
        <v>0</v>
      </c>
      <c r="Z27" s="676">
        <v>1</v>
      </c>
      <c r="AA27" s="308"/>
    </row>
    <row r="28" spans="1:27" ht="14.25" customHeight="1" x14ac:dyDescent="0.4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308"/>
      <c r="X28" s="308"/>
      <c r="Y28" s="945"/>
      <c r="Z28" s="308"/>
      <c r="AA28" s="308"/>
    </row>
    <row r="29" spans="1:27" ht="14.25" customHeight="1" x14ac:dyDescent="0.45">
      <c r="A29" s="211" t="s">
        <v>2016</v>
      </c>
      <c r="B29" s="211" t="s">
        <v>11</v>
      </c>
      <c r="C29" s="241">
        <v>45749</v>
      </c>
      <c r="D29" s="211" t="s">
        <v>2037</v>
      </c>
      <c r="E29" s="211" t="s">
        <v>180</v>
      </c>
      <c r="F29" s="211" t="s">
        <v>1726</v>
      </c>
      <c r="G29" s="211" t="s">
        <v>166</v>
      </c>
      <c r="H29" s="211" t="s">
        <v>2038</v>
      </c>
      <c r="I29" s="212">
        <v>85</v>
      </c>
      <c r="J29" s="212">
        <v>239</v>
      </c>
      <c r="K29" s="212"/>
      <c r="L29" s="213"/>
      <c r="M29" s="212">
        <f>SUM(W29:AA29)</f>
        <v>4</v>
      </c>
      <c r="N29" s="212">
        <f>M29*I29</f>
        <v>340</v>
      </c>
      <c r="O29" s="212"/>
      <c r="P29" s="212"/>
      <c r="Q29" s="212">
        <f>P30*I29</f>
        <v>0</v>
      </c>
      <c r="R29" s="212"/>
      <c r="S29" s="212"/>
      <c r="T29" s="212">
        <f>S30*I29</f>
        <v>340</v>
      </c>
      <c r="U29" s="212"/>
      <c r="V29" s="212"/>
      <c r="W29" s="214">
        <v>1</v>
      </c>
      <c r="X29" s="214">
        <v>1</v>
      </c>
      <c r="Y29" s="214">
        <v>1</v>
      </c>
      <c r="Z29" s="214">
        <v>1</v>
      </c>
      <c r="AA29" s="214"/>
    </row>
    <row r="30" spans="1:27" ht="14.25" customHeight="1" x14ac:dyDescent="0.45">
      <c r="A30" s="36"/>
      <c r="B30" s="36"/>
      <c r="C30" s="36"/>
      <c r="D30" s="485"/>
      <c r="E30" s="36"/>
      <c r="F30" s="36"/>
      <c r="G30" s="36"/>
      <c r="H30" s="36"/>
      <c r="I30" s="38"/>
      <c r="J30" s="38"/>
      <c r="K30" s="38"/>
      <c r="L30" s="69"/>
      <c r="M30" s="38"/>
      <c r="N30" s="38"/>
      <c r="O30" s="38">
        <f>M29*J29</f>
        <v>956</v>
      </c>
      <c r="P30" s="68">
        <f>SUM(W30:AA30)</f>
        <v>0</v>
      </c>
      <c r="Q30" s="38"/>
      <c r="R30" s="38">
        <f>P30*J29</f>
        <v>0</v>
      </c>
      <c r="S30" s="38">
        <f>M29-P30</f>
        <v>4</v>
      </c>
      <c r="T30" s="38"/>
      <c r="U30" s="38">
        <f>S30*J29</f>
        <v>956</v>
      </c>
      <c r="V30" s="38"/>
      <c r="W30" s="41">
        <v>0</v>
      </c>
      <c r="X30" s="41">
        <v>0</v>
      </c>
      <c r="Y30" s="41">
        <v>0</v>
      </c>
      <c r="Z30" s="41">
        <v>0</v>
      </c>
      <c r="AA30" s="41"/>
    </row>
    <row r="31" spans="1:27" ht="14.25" customHeight="1" x14ac:dyDescent="0.45">
      <c r="A31" s="36"/>
      <c r="B31" s="36"/>
      <c r="C31" s="36"/>
      <c r="D31" s="36"/>
      <c r="E31" s="36"/>
      <c r="F31" s="36"/>
      <c r="G31" s="36"/>
      <c r="H31" s="36"/>
      <c r="I31" s="38"/>
      <c r="J31" s="38"/>
      <c r="K31" s="38"/>
      <c r="L31" s="69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41"/>
      <c r="X31" s="41"/>
      <c r="Y31" s="41"/>
      <c r="Z31" s="41"/>
      <c r="AA31" s="41"/>
    </row>
    <row r="32" spans="1:27" ht="14.25" customHeight="1" x14ac:dyDescent="0.45">
      <c r="A32" s="211" t="s">
        <v>2016</v>
      </c>
      <c r="B32" s="211" t="s">
        <v>11</v>
      </c>
      <c r="C32" s="241">
        <v>45720</v>
      </c>
      <c r="D32" s="105" t="s">
        <v>2039</v>
      </c>
      <c r="E32" s="211" t="s">
        <v>508</v>
      </c>
      <c r="F32" s="211" t="s">
        <v>2021</v>
      </c>
      <c r="G32" s="211" t="s">
        <v>166</v>
      </c>
      <c r="H32" s="211" t="s">
        <v>2040</v>
      </c>
      <c r="I32" s="212">
        <v>139</v>
      </c>
      <c r="J32" s="212">
        <v>379</v>
      </c>
      <c r="K32" s="212"/>
      <c r="L32" s="213"/>
      <c r="M32" s="212">
        <f>SUM(W32:AA32)</f>
        <v>6</v>
      </c>
      <c r="N32" s="212">
        <f>M32*I32</f>
        <v>834</v>
      </c>
      <c r="O32" s="212"/>
      <c r="P32" s="212"/>
      <c r="Q32" s="212">
        <f>P33*I32</f>
        <v>417</v>
      </c>
      <c r="R32" s="212"/>
      <c r="S32" s="212"/>
      <c r="T32" s="212">
        <f>S33*I32</f>
        <v>417</v>
      </c>
      <c r="U32" s="212"/>
      <c r="V32" s="212"/>
      <c r="W32" s="214">
        <v>1</v>
      </c>
      <c r="X32" s="214">
        <v>2</v>
      </c>
      <c r="Y32" s="214">
        <v>2</v>
      </c>
      <c r="Z32" s="214">
        <v>1</v>
      </c>
      <c r="AA32" s="214"/>
    </row>
    <row r="33" spans="1:27" ht="14.25" customHeight="1" x14ac:dyDescent="0.45">
      <c r="A33" s="36"/>
      <c r="B33" s="36"/>
      <c r="C33" s="36"/>
      <c r="D33" s="844"/>
      <c r="E33" s="36"/>
      <c r="F33" s="36"/>
      <c r="G33" s="36"/>
      <c r="H33" s="36"/>
      <c r="I33" s="38"/>
      <c r="J33" s="38"/>
      <c r="K33" s="38"/>
      <c r="L33" s="69"/>
      <c r="M33" s="38"/>
      <c r="N33" s="38"/>
      <c r="O33" s="38">
        <f>M32*J32</f>
        <v>2274</v>
      </c>
      <c r="P33" s="670">
        <f>SUM(W33:AA33)</f>
        <v>3</v>
      </c>
      <c r="Q33" s="38"/>
      <c r="R33" s="38">
        <f>P33*J32</f>
        <v>1137</v>
      </c>
      <c r="S33" s="38">
        <f>M32-P33</f>
        <v>3</v>
      </c>
      <c r="T33" s="38"/>
      <c r="U33" s="38">
        <f>S33*J32</f>
        <v>1137</v>
      </c>
      <c r="V33" s="38"/>
      <c r="W33" s="668">
        <v>1</v>
      </c>
      <c r="X33" s="846">
        <v>1</v>
      </c>
      <c r="Y33" s="41">
        <v>0</v>
      </c>
      <c r="Z33" s="668">
        <v>1</v>
      </c>
      <c r="AA33" s="41"/>
    </row>
    <row r="34" spans="1:27" ht="14.25" customHeight="1" x14ac:dyDescent="0.45">
      <c r="A34" s="36"/>
      <c r="B34" s="36"/>
      <c r="C34" s="36"/>
      <c r="D34" s="36"/>
      <c r="E34" s="36"/>
      <c r="F34" s="36"/>
      <c r="G34" s="36"/>
      <c r="H34" s="36"/>
      <c r="I34" s="38"/>
      <c r="J34" s="38"/>
      <c r="K34" s="38"/>
      <c r="L34" s="69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41"/>
      <c r="X34" s="41"/>
      <c r="Y34" s="846"/>
      <c r="Z34" s="41"/>
      <c r="AA34" s="41"/>
    </row>
    <row r="35" spans="1:27" ht="14.25" customHeight="1" x14ac:dyDescent="0.45">
      <c r="A35" s="211" t="s">
        <v>2016</v>
      </c>
      <c r="B35" s="211" t="s">
        <v>11</v>
      </c>
      <c r="C35" s="241">
        <v>45720</v>
      </c>
      <c r="D35" s="105" t="s">
        <v>2041</v>
      </c>
      <c r="E35" s="211" t="s">
        <v>508</v>
      </c>
      <c r="F35" s="211" t="s">
        <v>2042</v>
      </c>
      <c r="G35" s="211" t="s">
        <v>2043</v>
      </c>
      <c r="H35" s="211" t="s">
        <v>2040</v>
      </c>
      <c r="I35" s="212">
        <v>170</v>
      </c>
      <c r="J35" s="212">
        <v>459</v>
      </c>
      <c r="K35" s="212"/>
      <c r="L35" s="213"/>
      <c r="M35" s="212">
        <f>SUM(W35:AA35)</f>
        <v>3</v>
      </c>
      <c r="N35" s="212">
        <f>M35*I35</f>
        <v>510</v>
      </c>
      <c r="O35" s="212"/>
      <c r="P35" s="212"/>
      <c r="Q35" s="212">
        <f>P36*I35</f>
        <v>0</v>
      </c>
      <c r="R35" s="212"/>
      <c r="S35" s="212"/>
      <c r="T35" s="212">
        <f>S36*I35</f>
        <v>510</v>
      </c>
      <c r="U35" s="212"/>
      <c r="V35" s="212"/>
      <c r="W35" s="214"/>
      <c r="X35" s="214">
        <v>1</v>
      </c>
      <c r="Y35" s="214">
        <v>1</v>
      </c>
      <c r="Z35" s="214">
        <v>1</v>
      </c>
      <c r="AA35" s="214"/>
    </row>
    <row r="36" spans="1:27" ht="14.25" customHeight="1" x14ac:dyDescent="0.45">
      <c r="A36" s="36"/>
      <c r="B36" s="36"/>
      <c r="C36" s="36"/>
      <c r="D36" s="844"/>
      <c r="E36" s="36"/>
      <c r="F36" s="36"/>
      <c r="G36" s="36"/>
      <c r="H36" s="36"/>
      <c r="I36" s="38"/>
      <c r="J36" s="38"/>
      <c r="K36" s="38"/>
      <c r="L36" s="69"/>
      <c r="M36" s="38"/>
      <c r="N36" s="38"/>
      <c r="O36" s="38">
        <f>M35*J35</f>
        <v>1377</v>
      </c>
      <c r="P36" s="670">
        <f>SUM(W36:AA36)</f>
        <v>0</v>
      </c>
      <c r="Q36" s="38"/>
      <c r="R36" s="38">
        <f>P36*J35</f>
        <v>0</v>
      </c>
      <c r="S36" s="38">
        <f>M35-P36</f>
        <v>3</v>
      </c>
      <c r="T36" s="38"/>
      <c r="U36" s="38">
        <f>S36*J35</f>
        <v>1377</v>
      </c>
      <c r="V36" s="38"/>
      <c r="W36" s="41"/>
      <c r="X36" s="846">
        <v>0</v>
      </c>
      <c r="Y36" s="41">
        <v>0</v>
      </c>
      <c r="Z36" s="41">
        <v>0</v>
      </c>
      <c r="AA36" s="41"/>
    </row>
    <row r="37" spans="1:27" ht="14.25" customHeight="1" x14ac:dyDescent="0.45">
      <c r="A37" s="36"/>
      <c r="B37" s="36"/>
      <c r="C37" s="36"/>
      <c r="D37" s="36"/>
      <c r="E37" s="36"/>
      <c r="F37" s="36"/>
      <c r="G37" s="36"/>
      <c r="H37" s="36"/>
      <c r="I37" s="38"/>
      <c r="J37" s="38"/>
      <c r="K37" s="38"/>
      <c r="L37" s="69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41"/>
      <c r="X37" s="41"/>
      <c r="Y37" s="846"/>
      <c r="Z37" s="41"/>
      <c r="AA37" s="41"/>
    </row>
    <row r="38" spans="1:27" ht="14.25" customHeight="1" x14ac:dyDescent="0.45">
      <c r="A38" s="211" t="s">
        <v>2016</v>
      </c>
      <c r="B38" s="211" t="s">
        <v>11</v>
      </c>
      <c r="C38" s="241">
        <v>45720</v>
      </c>
      <c r="D38" s="105" t="s">
        <v>2044</v>
      </c>
      <c r="E38" s="211" t="s">
        <v>368</v>
      </c>
      <c r="F38" s="211" t="s">
        <v>2042</v>
      </c>
      <c r="G38" s="211" t="s">
        <v>2043</v>
      </c>
      <c r="H38" s="211" t="s">
        <v>2045</v>
      </c>
      <c r="I38" s="212">
        <v>138</v>
      </c>
      <c r="J38" s="212">
        <v>369</v>
      </c>
      <c r="K38" s="212"/>
      <c r="L38" s="213"/>
      <c r="M38" s="212">
        <f>SUM(W38:AA38)</f>
        <v>3</v>
      </c>
      <c r="N38" s="212">
        <f>M38*I38</f>
        <v>414</v>
      </c>
      <c r="O38" s="212"/>
      <c r="P38" s="212"/>
      <c r="Q38" s="212">
        <f>P39*I38</f>
        <v>0</v>
      </c>
      <c r="R38" s="212"/>
      <c r="S38" s="212"/>
      <c r="T38" s="212">
        <f>S39*I38</f>
        <v>414</v>
      </c>
      <c r="U38" s="212"/>
      <c r="V38" s="212"/>
      <c r="W38" s="214"/>
      <c r="X38" s="214">
        <v>1</v>
      </c>
      <c r="Y38" s="214">
        <v>1</v>
      </c>
      <c r="Z38" s="214">
        <v>1</v>
      </c>
      <c r="AA38" s="214"/>
    </row>
    <row r="39" spans="1:27" ht="14.25" customHeight="1" x14ac:dyDescent="0.45">
      <c r="A39" s="36"/>
      <c r="B39" s="36"/>
      <c r="C39" s="36"/>
      <c r="D39" s="932"/>
      <c r="E39" s="36"/>
      <c r="F39" s="36"/>
      <c r="G39" s="36"/>
      <c r="H39" s="36"/>
      <c r="I39" s="38"/>
      <c r="J39" s="38"/>
      <c r="K39" s="38"/>
      <c r="L39" s="69"/>
      <c r="M39" s="38"/>
      <c r="N39" s="38"/>
      <c r="O39" s="38">
        <f>M38*J38</f>
        <v>1107</v>
      </c>
      <c r="P39" s="670">
        <f>SUM(W39:AA39)</f>
        <v>0</v>
      </c>
      <c r="Q39" s="38"/>
      <c r="R39" s="38">
        <f>P39*J38</f>
        <v>0</v>
      </c>
      <c r="S39" s="38">
        <f>M38-P39</f>
        <v>3</v>
      </c>
      <c r="T39" s="38"/>
      <c r="U39" s="38">
        <f>S39*J38</f>
        <v>1107</v>
      </c>
      <c r="V39" s="38"/>
      <c r="W39" s="41"/>
      <c r="X39" s="846">
        <v>0</v>
      </c>
      <c r="Y39" s="41">
        <v>0</v>
      </c>
      <c r="Z39" s="41">
        <v>0</v>
      </c>
      <c r="AA39" s="41"/>
    </row>
    <row r="40" spans="1:27" ht="14.25" customHeight="1" x14ac:dyDescent="0.45">
      <c r="A40" s="36"/>
      <c r="B40" s="36"/>
      <c r="C40" s="36"/>
      <c r="D40" s="36"/>
      <c r="E40" s="36"/>
      <c r="F40" s="36"/>
      <c r="G40" s="36"/>
      <c r="H40" s="36"/>
      <c r="I40" s="38"/>
      <c r="J40" s="38"/>
      <c r="K40" s="38"/>
      <c r="L40" s="69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41"/>
      <c r="X40" s="41"/>
      <c r="Y40" s="846"/>
      <c r="Z40" s="41"/>
      <c r="AA40" s="41"/>
    </row>
    <row r="41" spans="1:27" ht="14.25" customHeight="1" x14ac:dyDescent="0.45">
      <c r="A41" s="211" t="s">
        <v>2016</v>
      </c>
      <c r="B41" s="211" t="s">
        <v>11</v>
      </c>
      <c r="C41" s="241">
        <v>45720</v>
      </c>
      <c r="D41" s="105" t="s">
        <v>2046</v>
      </c>
      <c r="E41" s="211" t="s">
        <v>2047</v>
      </c>
      <c r="F41" s="211" t="s">
        <v>2048</v>
      </c>
      <c r="G41" s="211" t="s">
        <v>154</v>
      </c>
      <c r="H41" s="211"/>
      <c r="I41" s="212">
        <v>80</v>
      </c>
      <c r="J41" s="212">
        <v>219</v>
      </c>
      <c r="K41" s="212"/>
      <c r="L41" s="213"/>
      <c r="M41" s="212">
        <f>SUM(W41:AA41)</f>
        <v>6</v>
      </c>
      <c r="N41" s="212">
        <f>M41*I41</f>
        <v>480</v>
      </c>
      <c r="O41" s="212"/>
      <c r="P41" s="212"/>
      <c r="Q41" s="212">
        <f>P42*I41</f>
        <v>240</v>
      </c>
      <c r="R41" s="212"/>
      <c r="S41" s="212"/>
      <c r="T41" s="212">
        <f>S42*I41</f>
        <v>240</v>
      </c>
      <c r="U41" s="212"/>
      <c r="V41" s="212"/>
      <c r="W41" s="214"/>
      <c r="X41" s="214">
        <v>3</v>
      </c>
      <c r="Y41" s="214">
        <v>2</v>
      </c>
      <c r="Z41" s="214">
        <v>1</v>
      </c>
      <c r="AA41" s="214"/>
    </row>
    <row r="42" spans="1:27" ht="14.25" customHeight="1" x14ac:dyDescent="0.45">
      <c r="A42" s="36"/>
      <c r="B42" s="36"/>
      <c r="C42" s="36"/>
      <c r="D42" s="844"/>
      <c r="E42" s="36"/>
      <c r="F42" s="36"/>
      <c r="G42" s="36"/>
      <c r="H42" s="36"/>
      <c r="I42" s="38"/>
      <c r="J42" s="38"/>
      <c r="K42" s="38"/>
      <c r="L42" s="69"/>
      <c r="M42" s="38"/>
      <c r="N42" s="38"/>
      <c r="O42" s="38">
        <f>M41*J41</f>
        <v>1314</v>
      </c>
      <c r="P42" s="670">
        <f>SUM(W42:AA42)</f>
        <v>3</v>
      </c>
      <c r="Q42" s="38"/>
      <c r="R42" s="38">
        <f>P42*J41</f>
        <v>657</v>
      </c>
      <c r="S42" s="38">
        <f>M41-P42</f>
        <v>3</v>
      </c>
      <c r="T42" s="38"/>
      <c r="U42" s="38">
        <f>S42*J41</f>
        <v>657</v>
      </c>
      <c r="V42" s="38"/>
      <c r="W42" s="41"/>
      <c r="X42" s="668">
        <v>3</v>
      </c>
      <c r="Y42" s="41">
        <v>0</v>
      </c>
      <c r="Z42" s="41">
        <v>0</v>
      </c>
      <c r="AA42" s="41"/>
    </row>
    <row r="43" spans="1:27" ht="14.25" customHeight="1" x14ac:dyDescent="0.45">
      <c r="A43" s="36"/>
      <c r="B43" s="36"/>
      <c r="C43" s="36"/>
      <c r="D43" s="36"/>
      <c r="E43" s="36"/>
      <c r="F43" s="36"/>
      <c r="G43" s="36"/>
      <c r="H43" s="36"/>
      <c r="I43" s="38"/>
      <c r="J43" s="38"/>
      <c r="K43" s="38"/>
      <c r="L43" s="69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41"/>
      <c r="X43" s="41"/>
      <c r="Y43" s="846"/>
      <c r="Z43" s="41"/>
      <c r="AA43" s="41"/>
    </row>
    <row r="44" spans="1:27" ht="14.25" customHeight="1" x14ac:dyDescent="0.45">
      <c r="A44" s="211" t="s">
        <v>2016</v>
      </c>
      <c r="B44" s="211" t="s">
        <v>11</v>
      </c>
      <c r="C44" s="241">
        <v>45720</v>
      </c>
      <c r="D44" s="105" t="s">
        <v>2049</v>
      </c>
      <c r="E44" s="211" t="s">
        <v>2050</v>
      </c>
      <c r="F44" s="211" t="s">
        <v>2051</v>
      </c>
      <c r="G44" s="211" t="s">
        <v>166</v>
      </c>
      <c r="H44" s="211" t="s">
        <v>2052</v>
      </c>
      <c r="I44" s="212">
        <v>134</v>
      </c>
      <c r="J44" s="212">
        <v>359</v>
      </c>
      <c r="K44" s="212"/>
      <c r="L44" s="213"/>
      <c r="M44" s="212">
        <f>SUM(W44:AA44)</f>
        <v>3</v>
      </c>
      <c r="N44" s="212">
        <f>M44*I44</f>
        <v>402</v>
      </c>
      <c r="O44" s="212"/>
      <c r="P44" s="212"/>
      <c r="Q44" s="212">
        <f>P45*I44</f>
        <v>0</v>
      </c>
      <c r="R44" s="212"/>
      <c r="S44" s="212"/>
      <c r="T44" s="212">
        <f>S45*I44</f>
        <v>402</v>
      </c>
      <c r="U44" s="212"/>
      <c r="V44" s="212"/>
      <c r="W44" s="214">
        <v>1</v>
      </c>
      <c r="X44" s="214">
        <v>1</v>
      </c>
      <c r="Y44" s="214">
        <v>1</v>
      </c>
      <c r="Z44" s="214"/>
      <c r="AA44" s="214"/>
    </row>
    <row r="45" spans="1:27" ht="14.25" customHeight="1" x14ac:dyDescent="0.45">
      <c r="A45" s="19"/>
      <c r="B45" s="19"/>
      <c r="C45" s="19"/>
      <c r="D45" s="486"/>
      <c r="E45" s="19"/>
      <c r="F45" s="19"/>
      <c r="G45" s="19"/>
      <c r="H45" s="19"/>
      <c r="I45" s="19"/>
      <c r="J45" s="19"/>
      <c r="K45" s="38"/>
      <c r="L45" s="69"/>
      <c r="M45" s="38"/>
      <c r="N45" s="38"/>
      <c r="O45" s="38">
        <f>M44*J44</f>
        <v>1077</v>
      </c>
      <c r="P45" s="68">
        <f>SUM(W45:AA45)</f>
        <v>0</v>
      </c>
      <c r="Q45" s="38"/>
      <c r="R45" s="38">
        <f>P45*J44</f>
        <v>0</v>
      </c>
      <c r="S45" s="38">
        <f>M44-P45</f>
        <v>3</v>
      </c>
      <c r="T45" s="38"/>
      <c r="U45" s="38">
        <f>S45*J44</f>
        <v>1077</v>
      </c>
      <c r="V45" s="38"/>
      <c r="W45" s="41">
        <v>0</v>
      </c>
      <c r="X45" s="41">
        <v>0</v>
      </c>
      <c r="Y45" s="41">
        <v>0</v>
      </c>
      <c r="Z45" s="41"/>
      <c r="AA45" s="41"/>
    </row>
    <row r="46" spans="1:27" ht="14.25" customHeight="1" x14ac:dyDescent="0.4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38"/>
      <c r="L46" s="69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41"/>
      <c r="X46" s="41"/>
      <c r="Y46" s="41"/>
      <c r="Z46" s="41"/>
      <c r="AA46" s="41"/>
    </row>
    <row r="47" spans="1:27" ht="14.25" customHeight="1" x14ac:dyDescent="0.45">
      <c r="A47" s="211" t="s">
        <v>2016</v>
      </c>
      <c r="B47" s="211" t="s">
        <v>11</v>
      </c>
      <c r="C47" s="241">
        <v>45720</v>
      </c>
      <c r="D47" s="105" t="s">
        <v>2053</v>
      </c>
      <c r="E47" s="211" t="s">
        <v>1146</v>
      </c>
      <c r="F47" s="211" t="s">
        <v>2042</v>
      </c>
      <c r="G47" s="211" t="s">
        <v>2043</v>
      </c>
      <c r="H47" s="211" t="s">
        <v>2054</v>
      </c>
      <c r="I47" s="212">
        <v>127</v>
      </c>
      <c r="J47" s="212">
        <v>349</v>
      </c>
      <c r="K47" s="212"/>
      <c r="L47" s="213"/>
      <c r="M47" s="212">
        <f>SUM(W47:AA47)</f>
        <v>3</v>
      </c>
      <c r="N47" s="212">
        <f>M47*I47</f>
        <v>381</v>
      </c>
      <c r="O47" s="212"/>
      <c r="P47" s="212"/>
      <c r="Q47" s="212">
        <f>P48*I47</f>
        <v>127</v>
      </c>
      <c r="R47" s="212"/>
      <c r="S47" s="212"/>
      <c r="T47" s="212">
        <f>S48*I47</f>
        <v>254</v>
      </c>
      <c r="U47" s="212"/>
      <c r="V47" s="212"/>
      <c r="W47" s="214"/>
      <c r="X47" s="214">
        <v>1</v>
      </c>
      <c r="Y47" s="214">
        <v>1</v>
      </c>
      <c r="Z47" s="214">
        <v>1</v>
      </c>
      <c r="AA47" s="214"/>
    </row>
    <row r="48" spans="1:27" ht="14.25" customHeight="1" x14ac:dyDescent="0.45">
      <c r="A48" s="19"/>
      <c r="B48" s="19"/>
      <c r="C48" s="19"/>
      <c r="D48" s="883"/>
      <c r="E48" s="19"/>
      <c r="F48" s="19"/>
      <c r="G48" s="19"/>
      <c r="H48" s="19"/>
      <c r="I48" s="19"/>
      <c r="J48" s="19"/>
      <c r="K48" s="38"/>
      <c r="L48" s="69"/>
      <c r="M48" s="38"/>
      <c r="N48" s="38"/>
      <c r="O48" s="38">
        <f>M47*J47</f>
        <v>1047</v>
      </c>
      <c r="P48" s="670">
        <f>SUM(W48:AA48)</f>
        <v>1</v>
      </c>
      <c r="Q48" s="38"/>
      <c r="R48" s="38">
        <f>P48*J47</f>
        <v>349</v>
      </c>
      <c r="S48" s="38">
        <f>M47-P48</f>
        <v>2</v>
      </c>
      <c r="T48" s="38"/>
      <c r="U48" s="38">
        <f>S48*J47</f>
        <v>698</v>
      </c>
      <c r="V48" s="38"/>
      <c r="W48" s="41"/>
      <c r="X48" s="41">
        <v>0</v>
      </c>
      <c r="Y48" s="846">
        <v>0</v>
      </c>
      <c r="Z48" s="668">
        <v>1</v>
      </c>
      <c r="AA48" s="41"/>
    </row>
    <row r="49" spans="1:27" ht="14.25" customHeight="1" x14ac:dyDescent="0.4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38"/>
      <c r="L49" s="69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41"/>
      <c r="X49" s="846"/>
      <c r="Y49" s="41"/>
      <c r="Z49" s="41"/>
      <c r="AA49" s="41"/>
    </row>
    <row r="50" spans="1:27" ht="14.25" customHeight="1" x14ac:dyDescent="0.45">
      <c r="A50" s="211" t="s">
        <v>2016</v>
      </c>
      <c r="B50" s="211" t="s">
        <v>11</v>
      </c>
      <c r="C50" s="241">
        <v>45720</v>
      </c>
      <c r="D50" s="105" t="s">
        <v>2055</v>
      </c>
      <c r="E50" s="211" t="s">
        <v>964</v>
      </c>
      <c r="F50" s="309" t="s">
        <v>2029</v>
      </c>
      <c r="G50" s="211" t="s">
        <v>154</v>
      </c>
      <c r="H50" s="211" t="s">
        <v>2056</v>
      </c>
      <c r="I50" s="212">
        <v>42</v>
      </c>
      <c r="J50" s="212">
        <v>139</v>
      </c>
      <c r="K50" s="212"/>
      <c r="L50" s="213"/>
      <c r="M50" s="212">
        <f>SUM(W50:AA50)</f>
        <v>5</v>
      </c>
      <c r="N50" s="212">
        <f>M50*I50</f>
        <v>210</v>
      </c>
      <c r="O50" s="212"/>
      <c r="P50" s="212"/>
      <c r="Q50" s="212">
        <f>P51*I50</f>
        <v>84</v>
      </c>
      <c r="R50" s="212"/>
      <c r="S50" s="212"/>
      <c r="T50" s="212">
        <f>S51*I50</f>
        <v>126</v>
      </c>
      <c r="U50" s="212"/>
      <c r="V50" s="212"/>
      <c r="W50" s="214">
        <v>1</v>
      </c>
      <c r="X50" s="214">
        <v>2</v>
      </c>
      <c r="Y50" s="214">
        <v>2</v>
      </c>
      <c r="Z50" s="214"/>
      <c r="AA50" s="214"/>
    </row>
    <row r="51" spans="1:27" ht="14.25" customHeight="1" x14ac:dyDescent="0.45">
      <c r="A51" s="19"/>
      <c r="B51" s="19"/>
      <c r="C51" s="19"/>
      <c r="D51" s="883"/>
      <c r="E51" s="19"/>
      <c r="F51" s="19"/>
      <c r="G51" s="19"/>
      <c r="H51" s="19"/>
      <c r="I51" s="19"/>
      <c r="J51" s="19"/>
      <c r="K51" s="38"/>
      <c r="L51" s="69"/>
      <c r="M51" s="38"/>
      <c r="N51" s="38"/>
      <c r="O51" s="38">
        <f>M50*J50</f>
        <v>695</v>
      </c>
      <c r="P51" s="675">
        <f>SUM(W51:AA51)</f>
        <v>2</v>
      </c>
      <c r="Q51" s="38"/>
      <c r="R51" s="38">
        <f>P51*J50</f>
        <v>278</v>
      </c>
      <c r="S51" s="38">
        <f>M50-P51</f>
        <v>3</v>
      </c>
      <c r="T51" s="38"/>
      <c r="U51" s="38">
        <f>S51*J50</f>
        <v>417</v>
      </c>
      <c r="V51" s="38"/>
      <c r="W51" s="41">
        <v>0</v>
      </c>
      <c r="X51" s="41">
        <v>0</v>
      </c>
      <c r="Y51" s="668">
        <v>2</v>
      </c>
      <c r="Z51" s="41"/>
      <c r="AA51" s="41"/>
    </row>
    <row r="52" spans="1:27" ht="14.25" customHeight="1" x14ac:dyDescent="0.4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38"/>
      <c r="L52" s="69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41"/>
      <c r="X52" s="846"/>
      <c r="Y52" s="41"/>
      <c r="Z52" s="41"/>
      <c r="AA52" s="41"/>
    </row>
    <row r="53" spans="1:27" ht="14.25" customHeight="1" x14ac:dyDescent="0.45">
      <c r="A53" s="211" t="s">
        <v>2016</v>
      </c>
      <c r="B53" s="211" t="s">
        <v>11</v>
      </c>
      <c r="C53" s="241">
        <v>45720</v>
      </c>
      <c r="D53" s="211" t="s">
        <v>2057</v>
      </c>
      <c r="E53" s="211" t="s">
        <v>1237</v>
      </c>
      <c r="F53" s="211" t="s">
        <v>2058</v>
      </c>
      <c r="G53" s="211" t="s">
        <v>166</v>
      </c>
      <c r="H53" s="211" t="s">
        <v>162</v>
      </c>
      <c r="I53" s="212">
        <v>40</v>
      </c>
      <c r="J53" s="212">
        <v>109</v>
      </c>
      <c r="K53" s="212"/>
      <c r="L53" s="213"/>
      <c r="M53" s="212">
        <f>SUM(W53:AA53)</f>
        <v>4</v>
      </c>
      <c r="N53" s="212">
        <f>M53*I53</f>
        <v>160</v>
      </c>
      <c r="O53" s="212"/>
      <c r="P53" s="212"/>
      <c r="Q53" s="212">
        <f>P54*I53</f>
        <v>0</v>
      </c>
      <c r="R53" s="212"/>
      <c r="S53" s="212"/>
      <c r="T53" s="212">
        <f>S54*I53</f>
        <v>160</v>
      </c>
      <c r="U53" s="212"/>
      <c r="V53" s="212"/>
      <c r="W53" s="214">
        <v>1</v>
      </c>
      <c r="X53" s="214">
        <v>1</v>
      </c>
      <c r="Y53" s="214">
        <v>1</v>
      </c>
      <c r="Z53" s="214">
        <v>1</v>
      </c>
      <c r="AA53" s="214"/>
    </row>
    <row r="54" spans="1:27" ht="14.25" customHeight="1" x14ac:dyDescent="0.45">
      <c r="A54" s="36"/>
      <c r="B54" s="36"/>
      <c r="C54" s="36"/>
      <c r="D54" s="46"/>
      <c r="E54" s="36"/>
      <c r="F54" s="36"/>
      <c r="G54" s="36"/>
      <c r="H54" s="36"/>
      <c r="I54" s="38"/>
      <c r="J54" s="38"/>
      <c r="K54" s="38"/>
      <c r="L54" s="69"/>
      <c r="M54" s="38"/>
      <c r="N54" s="38"/>
      <c r="O54" s="38">
        <f>M53*J53</f>
        <v>436</v>
      </c>
      <c r="P54" s="68">
        <f>SUM(W54:AA54)</f>
        <v>0</v>
      </c>
      <c r="Q54" s="38"/>
      <c r="R54" s="38">
        <f>P54*J53</f>
        <v>0</v>
      </c>
      <c r="S54" s="38">
        <f>M53-P54</f>
        <v>4</v>
      </c>
      <c r="T54" s="38"/>
      <c r="U54" s="38">
        <f>S54*J53</f>
        <v>436</v>
      </c>
      <c r="V54" s="38"/>
      <c r="W54" s="41">
        <v>0</v>
      </c>
      <c r="X54" s="41">
        <v>0</v>
      </c>
      <c r="Y54" s="41">
        <v>0</v>
      </c>
      <c r="Z54" s="545">
        <v>0</v>
      </c>
      <c r="AA54" s="41"/>
    </row>
    <row r="55" spans="1:27" ht="14.25" customHeight="1" x14ac:dyDescent="0.45">
      <c r="A55" s="36"/>
      <c r="B55" s="36"/>
      <c r="C55" s="36"/>
      <c r="D55" s="36"/>
      <c r="E55" s="36"/>
      <c r="F55" s="36"/>
      <c r="G55" s="36"/>
      <c r="H55" s="36"/>
      <c r="I55" s="38"/>
      <c r="J55" s="38"/>
      <c r="K55" s="38"/>
      <c r="L55" s="69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41"/>
      <c r="X55" s="41"/>
      <c r="Y55" s="41"/>
      <c r="Z55" s="41"/>
      <c r="AA55" s="41"/>
    </row>
    <row r="56" spans="1:27" ht="14.25" customHeight="1" x14ac:dyDescent="0.45">
      <c r="A56" s="211" t="s">
        <v>2016</v>
      </c>
      <c r="B56" s="211" t="s">
        <v>11</v>
      </c>
      <c r="C56" s="241">
        <v>45720</v>
      </c>
      <c r="D56" s="211" t="s">
        <v>2059</v>
      </c>
      <c r="E56" s="211" t="s">
        <v>164</v>
      </c>
      <c r="F56" s="211" t="s">
        <v>2060</v>
      </c>
      <c r="G56" s="211" t="s">
        <v>166</v>
      </c>
      <c r="H56" s="211" t="s">
        <v>1352</v>
      </c>
      <c r="I56" s="212">
        <v>61</v>
      </c>
      <c r="J56" s="212">
        <v>169</v>
      </c>
      <c r="K56" s="212"/>
      <c r="L56" s="213"/>
      <c r="M56" s="212">
        <f>SUM(W56:AA56)</f>
        <v>5</v>
      </c>
      <c r="N56" s="212">
        <f>M56*I56</f>
        <v>305</v>
      </c>
      <c r="O56" s="212"/>
      <c r="P56" s="212"/>
      <c r="Q56" s="212">
        <f>P57*I56</f>
        <v>0</v>
      </c>
      <c r="R56" s="212"/>
      <c r="S56" s="212"/>
      <c r="T56" s="212">
        <f>S57*I56</f>
        <v>305</v>
      </c>
      <c r="U56" s="212"/>
      <c r="V56" s="212"/>
      <c r="W56" s="214">
        <v>2</v>
      </c>
      <c r="X56" s="214">
        <v>2</v>
      </c>
      <c r="Y56" s="214">
        <v>1</v>
      </c>
      <c r="Z56" s="214"/>
      <c r="AA56" s="214"/>
    </row>
    <row r="57" spans="1:27" ht="14.25" customHeight="1" x14ac:dyDescent="0.45">
      <c r="A57" s="36"/>
      <c r="B57" s="36"/>
      <c r="C57" s="36"/>
      <c r="D57" s="46"/>
      <c r="E57" s="36"/>
      <c r="F57" s="36"/>
      <c r="G57" s="36"/>
      <c r="H57" s="36"/>
      <c r="I57" s="38"/>
      <c r="J57" s="38"/>
      <c r="K57" s="38"/>
      <c r="L57" s="69"/>
      <c r="M57" s="38"/>
      <c r="N57" s="38"/>
      <c r="O57" s="38">
        <f>M56*J56</f>
        <v>845</v>
      </c>
      <c r="P57" s="68">
        <f>SUM(W57:AA57)</f>
        <v>0</v>
      </c>
      <c r="Q57" s="38"/>
      <c r="R57" s="38">
        <f>P57*J56</f>
        <v>0</v>
      </c>
      <c r="S57" s="38">
        <f>M56-P57</f>
        <v>5</v>
      </c>
      <c r="T57" s="38"/>
      <c r="U57" s="38">
        <f>S57*J56</f>
        <v>845</v>
      </c>
      <c r="V57" s="38"/>
      <c r="W57" s="545">
        <v>0</v>
      </c>
      <c r="X57" s="41">
        <v>0</v>
      </c>
      <c r="Y57" s="41">
        <v>0</v>
      </c>
      <c r="Z57" s="41"/>
      <c r="AA57" s="41"/>
    </row>
    <row r="58" spans="1:27" ht="14.25" customHeight="1" x14ac:dyDescent="0.45">
      <c r="A58" s="36"/>
      <c r="B58" s="36"/>
      <c r="C58" s="36"/>
      <c r="D58" s="36"/>
      <c r="E58" s="36"/>
      <c r="F58" s="36"/>
      <c r="G58" s="36"/>
      <c r="H58" s="36"/>
      <c r="I58" s="38"/>
      <c r="J58" s="38"/>
      <c r="K58" s="38"/>
      <c r="L58" s="69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41"/>
      <c r="X58" s="41"/>
      <c r="Y58" s="41"/>
      <c r="Z58" s="41"/>
      <c r="AA58" s="41"/>
    </row>
    <row r="59" spans="1:27" ht="14.25" customHeight="1" x14ac:dyDescent="0.45">
      <c r="A59" s="211" t="s">
        <v>2016</v>
      </c>
      <c r="B59" s="211" t="s">
        <v>11</v>
      </c>
      <c r="C59" s="241">
        <v>45749</v>
      </c>
      <c r="D59" s="105" t="s">
        <v>2061</v>
      </c>
      <c r="E59" s="211" t="s">
        <v>278</v>
      </c>
      <c r="F59" s="211" t="s">
        <v>358</v>
      </c>
      <c r="G59" s="211" t="s">
        <v>166</v>
      </c>
      <c r="H59" s="211" t="s">
        <v>2062</v>
      </c>
      <c r="I59" s="212">
        <v>68</v>
      </c>
      <c r="J59" s="212">
        <v>199</v>
      </c>
      <c r="K59" s="212"/>
      <c r="L59" s="213"/>
      <c r="M59" s="212">
        <f>SUM(W59:AA59)</f>
        <v>4</v>
      </c>
      <c r="N59" s="212">
        <f>M59*I59</f>
        <v>272</v>
      </c>
      <c r="O59" s="212"/>
      <c r="P59" s="212"/>
      <c r="Q59" s="212">
        <f>P60*I59</f>
        <v>0</v>
      </c>
      <c r="R59" s="212"/>
      <c r="S59" s="212"/>
      <c r="T59" s="212">
        <f>S60*I59</f>
        <v>272</v>
      </c>
      <c r="U59" s="212"/>
      <c r="V59" s="212"/>
      <c r="W59" s="214">
        <v>2</v>
      </c>
      <c r="X59" s="214">
        <v>2</v>
      </c>
      <c r="Y59" s="214"/>
      <c r="Z59" s="214"/>
      <c r="AA59" s="214"/>
    </row>
    <row r="60" spans="1:27" ht="14.25" customHeight="1" x14ac:dyDescent="0.45">
      <c r="A60" s="19"/>
      <c r="B60" s="19"/>
      <c r="C60" s="19"/>
      <c r="D60" s="883"/>
      <c r="E60" s="19"/>
      <c r="F60" s="19"/>
      <c r="G60" s="19"/>
      <c r="H60" s="19"/>
      <c r="I60" s="19"/>
      <c r="J60" s="19"/>
      <c r="K60" s="38"/>
      <c r="L60" s="69"/>
      <c r="M60" s="38"/>
      <c r="N60" s="38"/>
      <c r="O60" s="38">
        <f>M59*J59</f>
        <v>796</v>
      </c>
      <c r="P60" s="670">
        <f>SUM(W60:AA60)</f>
        <v>0</v>
      </c>
      <c r="Q60" s="38"/>
      <c r="R60" s="38">
        <f>P60*J59</f>
        <v>0</v>
      </c>
      <c r="S60" s="38">
        <f>M59-P60</f>
        <v>4</v>
      </c>
      <c r="T60" s="38"/>
      <c r="U60" s="38">
        <f>S60*J59</f>
        <v>796</v>
      </c>
      <c r="V60" s="38"/>
      <c r="W60" s="41">
        <v>0</v>
      </c>
      <c r="X60" s="846">
        <v>0</v>
      </c>
      <c r="Y60" s="41"/>
      <c r="Z60" s="41"/>
      <c r="AA60" s="41"/>
    </row>
    <row r="61" spans="1:27" ht="14.25" customHeight="1" x14ac:dyDescent="0.4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38"/>
      <c r="L61" s="69"/>
      <c r="M61" s="38"/>
      <c r="N61" s="38"/>
      <c r="O61" s="38"/>
      <c r="P61" s="42"/>
      <c r="Q61" s="38"/>
      <c r="R61" s="38"/>
      <c r="S61" s="38"/>
      <c r="T61" s="38"/>
      <c r="U61" s="38"/>
      <c r="V61" s="38"/>
      <c r="W61" s="41"/>
      <c r="X61" s="846"/>
      <c r="Y61" s="41"/>
      <c r="Z61" s="41"/>
      <c r="AA61" s="41"/>
    </row>
    <row r="62" spans="1:27" ht="14.25" customHeight="1" x14ac:dyDescent="0.45">
      <c r="A62" s="211" t="s">
        <v>2016</v>
      </c>
      <c r="B62" s="211" t="s">
        <v>11</v>
      </c>
      <c r="C62" s="241">
        <v>45720</v>
      </c>
      <c r="D62" s="105" t="s">
        <v>2063</v>
      </c>
      <c r="E62" s="211" t="s">
        <v>164</v>
      </c>
      <c r="F62" s="211" t="s">
        <v>2064</v>
      </c>
      <c r="G62" s="211" t="s">
        <v>1626</v>
      </c>
      <c r="H62" s="211" t="s">
        <v>1933</v>
      </c>
      <c r="I62" s="212">
        <v>52</v>
      </c>
      <c r="J62" s="212">
        <v>145</v>
      </c>
      <c r="K62" s="212"/>
      <c r="L62" s="213"/>
      <c r="M62" s="212">
        <f>SUM(W62:AA62)</f>
        <v>6</v>
      </c>
      <c r="N62" s="212">
        <f>M62*I62</f>
        <v>312</v>
      </c>
      <c r="O62" s="212"/>
      <c r="P62" s="212"/>
      <c r="Q62" s="212">
        <f>P63*I62</f>
        <v>52</v>
      </c>
      <c r="R62" s="212"/>
      <c r="S62" s="212"/>
      <c r="T62" s="212">
        <f>S63*I62</f>
        <v>260</v>
      </c>
      <c r="U62" s="212"/>
      <c r="V62" s="212"/>
      <c r="W62" s="214">
        <v>2</v>
      </c>
      <c r="X62" s="214">
        <v>2</v>
      </c>
      <c r="Y62" s="214">
        <v>2</v>
      </c>
      <c r="Z62" s="214"/>
      <c r="AA62" s="214"/>
    </row>
    <row r="63" spans="1:27" ht="14.25" customHeight="1" x14ac:dyDescent="0.45">
      <c r="A63" s="19"/>
      <c r="B63" s="19"/>
      <c r="C63" s="19"/>
      <c r="D63" s="883"/>
      <c r="E63" s="19"/>
      <c r="F63" s="19"/>
      <c r="G63" s="19"/>
      <c r="H63" s="19"/>
      <c r="I63" s="19"/>
      <c r="J63" s="19"/>
      <c r="K63" s="38"/>
      <c r="L63" s="69"/>
      <c r="M63" s="38"/>
      <c r="N63" s="38"/>
      <c r="O63" s="38">
        <f>M62*J62</f>
        <v>870</v>
      </c>
      <c r="P63" s="68">
        <f>SUM(W63:AA63)</f>
        <v>1</v>
      </c>
      <c r="Q63" s="38"/>
      <c r="R63" s="38">
        <f>P63*J62</f>
        <v>145</v>
      </c>
      <c r="S63" s="38">
        <f>M62-P63</f>
        <v>5</v>
      </c>
      <c r="T63" s="38"/>
      <c r="U63" s="38">
        <f>S63*J62</f>
        <v>725</v>
      </c>
      <c r="V63" s="38"/>
      <c r="W63" s="492">
        <v>0</v>
      </c>
      <c r="X63" s="846">
        <v>0</v>
      </c>
      <c r="Y63" s="668">
        <v>1</v>
      </c>
      <c r="Z63" s="41"/>
      <c r="AA63" s="41"/>
    </row>
    <row r="64" spans="1:27" ht="14.25" customHeight="1" x14ac:dyDescent="0.4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38"/>
      <c r="L64" s="69"/>
      <c r="M64" s="38"/>
      <c r="N64" s="38"/>
      <c r="O64" s="38"/>
      <c r="P64" s="42"/>
      <c r="Q64" s="38"/>
      <c r="R64" s="38"/>
      <c r="S64" s="38"/>
      <c r="T64" s="38"/>
      <c r="U64" s="38"/>
      <c r="V64" s="38"/>
      <c r="W64" s="41"/>
      <c r="X64" s="921"/>
      <c r="Y64" s="41"/>
      <c r="Z64" s="41"/>
      <c r="AA64" s="41"/>
    </row>
    <row r="65" spans="1:27" ht="14.25" customHeight="1" x14ac:dyDescent="0.45">
      <c r="A65" s="211" t="s">
        <v>2016</v>
      </c>
      <c r="B65" s="211" t="s">
        <v>11</v>
      </c>
      <c r="C65" s="241">
        <v>45720</v>
      </c>
      <c r="D65" s="105" t="s">
        <v>2063</v>
      </c>
      <c r="E65" s="211" t="s">
        <v>164</v>
      </c>
      <c r="F65" s="211" t="s">
        <v>2065</v>
      </c>
      <c r="G65" s="211" t="s">
        <v>1626</v>
      </c>
      <c r="H65" s="211" t="s">
        <v>1933</v>
      </c>
      <c r="I65" s="212">
        <v>52</v>
      </c>
      <c r="J65" s="212">
        <v>145</v>
      </c>
      <c r="K65" s="212"/>
      <c r="L65" s="213"/>
      <c r="M65" s="212">
        <f>SUM(W65:AA65)</f>
        <v>6</v>
      </c>
      <c r="N65" s="212">
        <f>M65*I65</f>
        <v>312</v>
      </c>
      <c r="O65" s="212"/>
      <c r="P65" s="212"/>
      <c r="Q65" s="212">
        <f>P66*I65</f>
        <v>104</v>
      </c>
      <c r="R65" s="212"/>
      <c r="S65" s="212"/>
      <c r="T65" s="212">
        <f>S66*I65</f>
        <v>208</v>
      </c>
      <c r="U65" s="212"/>
      <c r="V65" s="212"/>
      <c r="W65" s="214">
        <v>2</v>
      </c>
      <c r="X65" s="214">
        <v>2</v>
      </c>
      <c r="Y65" s="214">
        <v>2</v>
      </c>
      <c r="Z65" s="214"/>
      <c r="AA65" s="214"/>
    </row>
    <row r="66" spans="1:27" ht="14.25" customHeight="1" x14ac:dyDescent="0.45">
      <c r="A66" s="19"/>
      <c r="B66" s="19"/>
      <c r="C66" s="19"/>
      <c r="D66" s="883"/>
      <c r="E66" s="19"/>
      <c r="F66" s="19"/>
      <c r="G66" s="19"/>
      <c r="H66" s="19"/>
      <c r="I66" s="19"/>
      <c r="J66" s="19"/>
      <c r="K66" s="38"/>
      <c r="L66" s="69"/>
      <c r="M66" s="38"/>
      <c r="N66" s="38"/>
      <c r="O66" s="38">
        <f>M65*J65</f>
        <v>870</v>
      </c>
      <c r="P66" s="675">
        <f>SUM(W66:AA66)</f>
        <v>2</v>
      </c>
      <c r="Q66" s="38"/>
      <c r="R66" s="38">
        <f>P66*J65</f>
        <v>290</v>
      </c>
      <c r="S66" s="38">
        <f>M65-P66</f>
        <v>4</v>
      </c>
      <c r="T66" s="38"/>
      <c r="U66" s="38">
        <f>S66*J65</f>
        <v>580</v>
      </c>
      <c r="V66" s="38"/>
      <c r="W66" s="545">
        <v>0</v>
      </c>
      <c r="X66" s="668">
        <v>0</v>
      </c>
      <c r="Y66" s="668">
        <v>2</v>
      </c>
      <c r="Z66" s="41"/>
      <c r="AA66" s="41"/>
    </row>
    <row r="67" spans="1:27" ht="14.25" customHeight="1" x14ac:dyDescent="0.4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38"/>
      <c r="L67" s="69"/>
      <c r="M67" s="38"/>
      <c r="N67" s="38"/>
      <c r="O67" s="38"/>
      <c r="P67" s="42"/>
      <c r="Q67" s="38"/>
      <c r="R67" s="38"/>
      <c r="S67" s="38"/>
      <c r="T67" s="38"/>
      <c r="U67" s="38"/>
      <c r="V67" s="38"/>
      <c r="W67" s="846"/>
      <c r="X67" s="921"/>
      <c r="Y67" s="41"/>
      <c r="Z67" s="41"/>
      <c r="AA67" s="41"/>
    </row>
    <row r="68" spans="1:27" ht="14.25" customHeight="1" x14ac:dyDescent="0.45">
      <c r="A68" s="211" t="s">
        <v>2016</v>
      </c>
      <c r="B68" s="211" t="s">
        <v>11</v>
      </c>
      <c r="C68" s="241">
        <v>45720</v>
      </c>
      <c r="D68" s="211" t="s">
        <v>2066</v>
      </c>
      <c r="E68" s="211" t="s">
        <v>264</v>
      </c>
      <c r="F68" s="211" t="s">
        <v>2027</v>
      </c>
      <c r="G68" s="211" t="s">
        <v>166</v>
      </c>
      <c r="H68" s="211" t="s">
        <v>1291</v>
      </c>
      <c r="I68" s="212">
        <v>53</v>
      </c>
      <c r="J68" s="212">
        <v>149</v>
      </c>
      <c r="K68" s="212"/>
      <c r="L68" s="213"/>
      <c r="M68" s="212">
        <f>SUM(W68:AA68)</f>
        <v>5</v>
      </c>
      <c r="N68" s="212">
        <f>M68*I68</f>
        <v>265</v>
      </c>
      <c r="O68" s="212"/>
      <c r="P68" s="212"/>
      <c r="Q68" s="212">
        <f>P69*I68</f>
        <v>0</v>
      </c>
      <c r="R68" s="212"/>
      <c r="S68" s="212"/>
      <c r="T68" s="212">
        <f>S69*I68</f>
        <v>265</v>
      </c>
      <c r="U68" s="212"/>
      <c r="V68" s="212"/>
      <c r="W68" s="214">
        <v>2</v>
      </c>
      <c r="X68" s="214">
        <v>2</v>
      </c>
      <c r="Y68" s="214">
        <v>1</v>
      </c>
      <c r="Z68" s="214"/>
      <c r="AA68" s="214"/>
    </row>
    <row r="69" spans="1:27" ht="14.25" customHeight="1" x14ac:dyDescent="0.45">
      <c r="A69" s="36"/>
      <c r="B69" s="36"/>
      <c r="C69" s="36"/>
      <c r="D69" s="485"/>
      <c r="E69" s="36"/>
      <c r="F69" s="36"/>
      <c r="G69" s="36"/>
      <c r="H69" s="36"/>
      <c r="I69" s="38"/>
      <c r="J69" s="38"/>
      <c r="K69" s="38"/>
      <c r="L69" s="69"/>
      <c r="M69" s="38"/>
      <c r="N69" s="38"/>
      <c r="O69" s="38">
        <f>M68*J68</f>
        <v>745</v>
      </c>
      <c r="P69" s="68">
        <f>SUM(W69:AA69)</f>
        <v>0</v>
      </c>
      <c r="Q69" s="38"/>
      <c r="R69" s="38">
        <f>P69*J68</f>
        <v>0</v>
      </c>
      <c r="S69" s="38">
        <f>M68-P69</f>
        <v>5</v>
      </c>
      <c r="T69" s="38"/>
      <c r="U69" s="38">
        <f>S69*J68</f>
        <v>745</v>
      </c>
      <c r="V69" s="38"/>
      <c r="W69" s="41">
        <v>0</v>
      </c>
      <c r="X69" s="41">
        <v>0</v>
      </c>
      <c r="Y69" s="41">
        <v>0</v>
      </c>
      <c r="Z69" s="41"/>
      <c r="AA69" s="41"/>
    </row>
    <row r="70" spans="1:27" ht="14.25" customHeight="1" x14ac:dyDescent="0.45">
      <c r="A70" s="36"/>
      <c r="B70" s="36"/>
      <c r="C70" s="36"/>
      <c r="D70" s="36"/>
      <c r="E70" s="36"/>
      <c r="F70" s="36"/>
      <c r="G70" s="36"/>
      <c r="H70" s="36"/>
      <c r="I70" s="38"/>
      <c r="J70" s="38"/>
      <c r="K70" s="38"/>
      <c r="L70" s="69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41"/>
      <c r="X70" s="41"/>
      <c r="Y70" s="41"/>
      <c r="Z70" s="41"/>
      <c r="AA70" s="41"/>
    </row>
    <row r="71" spans="1:27" ht="14.25" customHeight="1" x14ac:dyDescent="0.45">
      <c r="A71" s="211" t="s">
        <v>2016</v>
      </c>
      <c r="B71" s="211" t="s">
        <v>11</v>
      </c>
      <c r="C71" s="241">
        <v>45749</v>
      </c>
      <c r="D71" s="105" t="s">
        <v>2067</v>
      </c>
      <c r="E71" s="211" t="s">
        <v>964</v>
      </c>
      <c r="F71" s="211" t="s">
        <v>2051</v>
      </c>
      <c r="G71" s="211" t="s">
        <v>166</v>
      </c>
      <c r="H71" s="211" t="s">
        <v>2068</v>
      </c>
      <c r="I71" s="212">
        <v>39</v>
      </c>
      <c r="J71" s="212">
        <v>119</v>
      </c>
      <c r="K71" s="212"/>
      <c r="L71" s="213"/>
      <c r="M71" s="212">
        <f>SUM(W71:AA71)</f>
        <v>3</v>
      </c>
      <c r="N71" s="212">
        <f>M71*I71</f>
        <v>117</v>
      </c>
      <c r="O71" s="212"/>
      <c r="P71" s="212"/>
      <c r="Q71" s="212">
        <f>P72*I71</f>
        <v>78</v>
      </c>
      <c r="R71" s="212"/>
      <c r="S71" s="212"/>
      <c r="T71" s="212">
        <f>S72*I71</f>
        <v>39</v>
      </c>
      <c r="U71" s="212"/>
      <c r="V71" s="212"/>
      <c r="W71" s="214"/>
      <c r="X71" s="214">
        <v>1</v>
      </c>
      <c r="Y71" s="214">
        <v>1</v>
      </c>
      <c r="Z71" s="214">
        <v>1</v>
      </c>
      <c r="AA71" s="214"/>
    </row>
    <row r="72" spans="1:27" ht="14.25" customHeight="1" x14ac:dyDescent="0.45">
      <c r="A72" s="36"/>
      <c r="B72" s="36"/>
      <c r="C72" s="36"/>
      <c r="D72" s="844"/>
      <c r="E72" s="36"/>
      <c r="F72" s="36"/>
      <c r="G72" s="36"/>
      <c r="H72" s="36"/>
      <c r="I72" s="38"/>
      <c r="J72" s="38"/>
      <c r="K72" s="38"/>
      <c r="L72" s="69"/>
      <c r="M72" s="38"/>
      <c r="N72" s="38"/>
      <c r="O72" s="38">
        <f>M71*J71</f>
        <v>357</v>
      </c>
      <c r="P72" s="670">
        <f>SUM(W72:AA72)</f>
        <v>2</v>
      </c>
      <c r="Q72" s="38"/>
      <c r="R72" s="38">
        <f>P72*J71</f>
        <v>238</v>
      </c>
      <c r="S72" s="38">
        <f>M71-P72</f>
        <v>1</v>
      </c>
      <c r="T72" s="38"/>
      <c r="U72" s="38">
        <f>S72*J71</f>
        <v>119</v>
      </c>
      <c r="V72" s="38"/>
      <c r="W72" s="41"/>
      <c r="X72" s="668">
        <v>1</v>
      </c>
      <c r="Y72" s="668">
        <v>1</v>
      </c>
      <c r="Z72" s="41">
        <v>0</v>
      </c>
      <c r="AA72" s="41"/>
    </row>
    <row r="73" spans="1:27" ht="14.25" customHeight="1" x14ac:dyDescent="0.45">
      <c r="A73" s="36"/>
      <c r="B73" s="36"/>
      <c r="C73" s="36"/>
      <c r="D73" s="36"/>
      <c r="E73" s="36"/>
      <c r="F73" s="36"/>
      <c r="G73" s="36"/>
      <c r="H73" s="36"/>
      <c r="I73" s="38"/>
      <c r="J73" s="38"/>
      <c r="K73" s="38"/>
      <c r="L73" s="69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41"/>
      <c r="X73" s="41"/>
      <c r="Y73" s="41"/>
      <c r="Z73" s="41"/>
      <c r="AA73" s="41"/>
    </row>
    <row r="74" spans="1:27" ht="26.65" customHeight="1" x14ac:dyDescent="0.45">
      <c r="A74" s="211" t="s">
        <v>2016</v>
      </c>
      <c r="B74" s="211" t="s">
        <v>11</v>
      </c>
      <c r="C74" s="241">
        <v>45720</v>
      </c>
      <c r="D74" s="611" t="s">
        <v>2069</v>
      </c>
      <c r="E74" s="211" t="s">
        <v>282</v>
      </c>
      <c r="F74" s="211" t="s">
        <v>3928</v>
      </c>
      <c r="G74" s="211" t="s">
        <v>166</v>
      </c>
      <c r="H74" s="211" t="s">
        <v>2070</v>
      </c>
      <c r="I74" s="212">
        <v>59</v>
      </c>
      <c r="J74" s="212">
        <v>159</v>
      </c>
      <c r="K74" s="212"/>
      <c r="L74" s="213"/>
      <c r="M74" s="212">
        <f>SUM(W74:AA74)</f>
        <v>3</v>
      </c>
      <c r="N74" s="212">
        <f>M74*I74</f>
        <v>177</v>
      </c>
      <c r="O74" s="212"/>
      <c r="P74" s="212"/>
      <c r="Q74" s="212">
        <f>P75*I74</f>
        <v>0</v>
      </c>
      <c r="R74" s="212"/>
      <c r="S74" s="212"/>
      <c r="T74" s="212">
        <f>S75*I74</f>
        <v>177</v>
      </c>
      <c r="U74" s="212"/>
      <c r="V74" s="212"/>
      <c r="W74" s="214"/>
      <c r="X74" s="214"/>
      <c r="Y74" s="214"/>
      <c r="Z74" s="214"/>
      <c r="AA74" s="214">
        <v>3</v>
      </c>
    </row>
    <row r="75" spans="1:27" ht="14.25" customHeight="1" x14ac:dyDescent="0.4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38"/>
      <c r="L75" s="69"/>
      <c r="M75" s="38"/>
      <c r="N75" s="38"/>
      <c r="O75" s="38">
        <f>M74*J74</f>
        <v>477</v>
      </c>
      <c r="P75" s="670">
        <f>SUM(W75:AA75)</f>
        <v>0</v>
      </c>
      <c r="Q75" s="38"/>
      <c r="R75" s="38">
        <f>P75*J74</f>
        <v>0</v>
      </c>
      <c r="S75" s="38">
        <f>M74-P75</f>
        <v>3</v>
      </c>
      <c r="T75" s="38"/>
      <c r="U75" s="38">
        <f>S75*J74</f>
        <v>477</v>
      </c>
      <c r="V75" s="38"/>
      <c r="W75" s="41"/>
      <c r="X75" s="41"/>
      <c r="Y75" s="41"/>
      <c r="Z75" s="41"/>
      <c r="AA75" s="846">
        <v>0</v>
      </c>
    </row>
    <row r="76" spans="1:27" ht="14.25" customHeight="1" x14ac:dyDescent="0.4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38"/>
      <c r="L76" s="69"/>
      <c r="M76" s="38"/>
      <c r="N76" s="38"/>
      <c r="O76" s="38"/>
      <c r="P76" s="42"/>
      <c r="Q76" s="38"/>
      <c r="R76" s="38"/>
      <c r="S76" s="38"/>
      <c r="T76" s="38"/>
      <c r="U76" s="38"/>
      <c r="V76" s="38"/>
      <c r="W76" s="41"/>
      <c r="X76" s="41"/>
      <c r="Y76" s="41"/>
      <c r="Z76" s="41"/>
      <c r="AA76" s="846"/>
    </row>
    <row r="77" spans="1:27" ht="29.65" customHeight="1" x14ac:dyDescent="0.45">
      <c r="A77" s="211" t="s">
        <v>2016</v>
      </c>
      <c r="B77" s="211" t="s">
        <v>11</v>
      </c>
      <c r="C77" s="241">
        <v>45720</v>
      </c>
      <c r="D77" s="611" t="s">
        <v>2069</v>
      </c>
      <c r="E77" s="211" t="s">
        <v>282</v>
      </c>
      <c r="F77" s="211" t="s">
        <v>2071</v>
      </c>
      <c r="G77" s="211" t="s">
        <v>166</v>
      </c>
      <c r="H77" s="211" t="s">
        <v>2070</v>
      </c>
      <c r="I77" s="212">
        <v>59</v>
      </c>
      <c r="J77" s="212">
        <v>159</v>
      </c>
      <c r="K77" s="212"/>
      <c r="L77" s="213"/>
      <c r="M77" s="212">
        <f>SUM(W77:AA77)</f>
        <v>3</v>
      </c>
      <c r="N77" s="212">
        <f>M77*I77</f>
        <v>177</v>
      </c>
      <c r="O77" s="212"/>
      <c r="P77" s="212"/>
      <c r="Q77" s="212">
        <f>P78*I77</f>
        <v>177</v>
      </c>
      <c r="R77" s="212"/>
      <c r="S77" s="212"/>
      <c r="T77" s="212">
        <f>S78*I77</f>
        <v>0</v>
      </c>
      <c r="U77" s="212"/>
      <c r="V77" s="212"/>
      <c r="W77" s="214"/>
      <c r="X77" s="214"/>
      <c r="Y77" s="214"/>
      <c r="Z77" s="214"/>
      <c r="AA77" s="214">
        <v>3</v>
      </c>
    </row>
    <row r="78" spans="1:27" ht="14.25" customHeight="1" x14ac:dyDescent="0.4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38"/>
      <c r="L78" s="69"/>
      <c r="M78" s="38"/>
      <c r="N78" s="38"/>
      <c r="O78" s="38">
        <f>M77*J77</f>
        <v>477</v>
      </c>
      <c r="P78" s="670">
        <f>SUM(W78:AA78)</f>
        <v>3</v>
      </c>
      <c r="Q78" s="38"/>
      <c r="R78" s="38">
        <f>P78*J77</f>
        <v>477</v>
      </c>
      <c r="S78" s="38">
        <f>M77-P78</f>
        <v>0</v>
      </c>
      <c r="T78" s="38"/>
      <c r="U78" s="38">
        <f>S78*J77</f>
        <v>0</v>
      </c>
      <c r="V78" s="38"/>
      <c r="W78" s="41"/>
      <c r="X78" s="41"/>
      <c r="Y78" s="41"/>
      <c r="Z78" s="41"/>
      <c r="AA78" s="668">
        <v>3</v>
      </c>
    </row>
    <row r="79" spans="1:27" ht="14.25" customHeight="1" x14ac:dyDescent="0.4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38"/>
      <c r="L79" s="69"/>
      <c r="M79" s="38"/>
      <c r="N79" s="38"/>
      <c r="O79" s="38"/>
      <c r="P79" s="42"/>
      <c r="Q79" s="38"/>
      <c r="R79" s="38"/>
      <c r="S79" s="38"/>
      <c r="T79" s="38"/>
      <c r="U79" s="38"/>
      <c r="V79" s="38"/>
      <c r="W79" s="41"/>
      <c r="X79" s="41"/>
      <c r="Y79" s="41"/>
      <c r="Z79" s="41"/>
      <c r="AA79" s="41"/>
    </row>
    <row r="80" spans="1:27" ht="14.25" customHeight="1" x14ac:dyDescent="0.45">
      <c r="A80" s="211" t="s">
        <v>2016</v>
      </c>
      <c r="B80" s="211" t="s">
        <v>11</v>
      </c>
      <c r="C80" s="241">
        <v>45720</v>
      </c>
      <c r="D80" s="211" t="s">
        <v>2072</v>
      </c>
      <c r="E80" s="211" t="s">
        <v>1678</v>
      </c>
      <c r="F80" s="211" t="s">
        <v>2073</v>
      </c>
      <c r="G80" s="211" t="s">
        <v>2074</v>
      </c>
      <c r="H80" s="211" t="s">
        <v>2075</v>
      </c>
      <c r="I80" s="212">
        <v>23</v>
      </c>
      <c r="J80" s="212">
        <v>89</v>
      </c>
      <c r="K80" s="212"/>
      <c r="L80" s="213"/>
      <c r="M80" s="212">
        <f>SUM(W80:AA80)</f>
        <v>2</v>
      </c>
      <c r="N80" s="212">
        <f>M80*I80</f>
        <v>46</v>
      </c>
      <c r="O80" s="212"/>
      <c r="P80" s="212"/>
      <c r="Q80" s="212">
        <f>P81*I80</f>
        <v>0</v>
      </c>
      <c r="R80" s="212"/>
      <c r="S80" s="212"/>
      <c r="T80" s="212">
        <f>S81*I80</f>
        <v>46</v>
      </c>
      <c r="U80" s="212"/>
      <c r="V80" s="212"/>
      <c r="W80" s="214"/>
      <c r="X80" s="214"/>
      <c r="Y80" s="214"/>
      <c r="Z80" s="214"/>
      <c r="AA80" s="214">
        <v>2</v>
      </c>
    </row>
    <row r="81" spans="1:27" ht="14.25" customHeight="1" x14ac:dyDescent="0.45">
      <c r="A81" s="19"/>
      <c r="B81" s="19"/>
      <c r="C81" s="19"/>
      <c r="D81" s="217"/>
      <c r="E81" s="19"/>
      <c r="F81" s="19"/>
      <c r="G81" s="19"/>
      <c r="H81" s="19"/>
      <c r="I81" s="19"/>
      <c r="J81" s="19"/>
      <c r="K81" s="38"/>
      <c r="L81" s="69"/>
      <c r="M81" s="38"/>
      <c r="N81" s="38"/>
      <c r="O81" s="38">
        <f>M80*J80</f>
        <v>178</v>
      </c>
      <c r="P81" s="42">
        <f>SUM(W81:AA81)</f>
        <v>0</v>
      </c>
      <c r="Q81" s="38"/>
      <c r="R81" s="38">
        <f>P81*J80</f>
        <v>0</v>
      </c>
      <c r="S81" s="38">
        <f>M80-P81</f>
        <v>2</v>
      </c>
      <c r="T81" s="38"/>
      <c r="U81" s="38">
        <f>S81*J80</f>
        <v>178</v>
      </c>
      <c r="V81" s="38"/>
      <c r="W81" s="41"/>
      <c r="X81" s="41"/>
      <c r="Y81" s="41"/>
      <c r="Z81" s="41"/>
      <c r="AA81" s="41">
        <v>0</v>
      </c>
    </row>
    <row r="82" spans="1:27" ht="14.25" customHeight="1" x14ac:dyDescent="0.4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38"/>
      <c r="L82" s="69"/>
      <c r="M82" s="38"/>
      <c r="N82" s="38"/>
      <c r="O82" s="38"/>
      <c r="P82" s="42"/>
      <c r="Q82" s="38"/>
      <c r="R82" s="38"/>
      <c r="S82" s="38"/>
      <c r="T82" s="38"/>
      <c r="U82" s="38"/>
      <c r="V82" s="38"/>
      <c r="W82" s="41"/>
      <c r="X82" s="41"/>
      <c r="Y82" s="41"/>
      <c r="Z82" s="41"/>
      <c r="AA82" s="41"/>
    </row>
    <row r="83" spans="1:27" ht="14.25" customHeight="1" x14ac:dyDescent="0.45">
      <c r="A83" s="211" t="s">
        <v>2016</v>
      </c>
      <c r="B83" s="211" t="s">
        <v>11</v>
      </c>
      <c r="C83" s="241">
        <v>45720</v>
      </c>
      <c r="D83" s="211" t="s">
        <v>2076</v>
      </c>
      <c r="E83" s="211" t="s">
        <v>1678</v>
      </c>
      <c r="F83" s="211" t="s">
        <v>318</v>
      </c>
      <c r="G83" s="211" t="s">
        <v>2074</v>
      </c>
      <c r="H83" s="211" t="s">
        <v>305</v>
      </c>
      <c r="I83" s="212">
        <v>18</v>
      </c>
      <c r="J83" s="212">
        <v>79</v>
      </c>
      <c r="K83" s="212"/>
      <c r="L83" s="213"/>
      <c r="M83" s="212">
        <f>SUM(W83:AA83)</f>
        <v>2</v>
      </c>
      <c r="N83" s="212">
        <f>M83*I83</f>
        <v>36</v>
      </c>
      <c r="O83" s="212"/>
      <c r="P83" s="212"/>
      <c r="Q83" s="212">
        <f>P84*I83</f>
        <v>0</v>
      </c>
      <c r="R83" s="212"/>
      <c r="S83" s="212"/>
      <c r="T83" s="212">
        <f>S84*I83</f>
        <v>36</v>
      </c>
      <c r="U83" s="212"/>
      <c r="V83" s="212"/>
      <c r="W83" s="214"/>
      <c r="X83" s="214"/>
      <c r="Y83" s="214"/>
      <c r="Z83" s="214"/>
      <c r="AA83" s="214">
        <v>2</v>
      </c>
    </row>
    <row r="84" spans="1:27" ht="14.25" customHeight="1" x14ac:dyDescent="0.45">
      <c r="A84" s="36"/>
      <c r="B84" s="36"/>
      <c r="C84" s="36"/>
      <c r="D84" s="46"/>
      <c r="E84" s="36"/>
      <c r="F84" s="36"/>
      <c r="G84" s="36"/>
      <c r="H84" s="36"/>
      <c r="I84" s="38"/>
      <c r="J84" s="38"/>
      <c r="K84" s="38"/>
      <c r="L84" s="69"/>
      <c r="M84" s="38"/>
      <c r="N84" s="38"/>
      <c r="O84" s="38">
        <f>M83*J83</f>
        <v>158</v>
      </c>
      <c r="P84" s="68">
        <f>SUM(W84:AA84)</f>
        <v>0</v>
      </c>
      <c r="Q84" s="38"/>
      <c r="R84" s="38">
        <f>P84*J83</f>
        <v>0</v>
      </c>
      <c r="S84" s="38">
        <f>M83-P84</f>
        <v>2</v>
      </c>
      <c r="T84" s="38"/>
      <c r="U84" s="38">
        <f>S84*J83</f>
        <v>158</v>
      </c>
      <c r="V84" s="38"/>
      <c r="W84" s="41"/>
      <c r="X84" s="41"/>
      <c r="Y84" s="41"/>
      <c r="Z84" s="41"/>
      <c r="AA84" s="41">
        <v>0</v>
      </c>
    </row>
    <row r="85" spans="1:27" ht="14.25" customHeight="1" x14ac:dyDescent="0.45">
      <c r="A85" s="36"/>
      <c r="B85" s="36"/>
      <c r="C85" s="36"/>
      <c r="D85" s="36"/>
      <c r="E85" s="36"/>
      <c r="F85" s="36"/>
      <c r="G85" s="36"/>
      <c r="H85" s="36"/>
      <c r="I85" s="38"/>
      <c r="J85" s="38"/>
      <c r="K85" s="38"/>
      <c r="L85" s="69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41"/>
      <c r="X85" s="41"/>
      <c r="Y85" s="41"/>
      <c r="Z85" s="41"/>
      <c r="AA85" s="41"/>
    </row>
    <row r="86" spans="1:27" ht="14.25" customHeight="1" x14ac:dyDescent="0.45">
      <c r="A86" s="211" t="s">
        <v>2016</v>
      </c>
      <c r="B86" s="211" t="s">
        <v>11</v>
      </c>
      <c r="C86" s="241">
        <v>45720</v>
      </c>
      <c r="D86" s="611" t="s">
        <v>2077</v>
      </c>
      <c r="E86" s="211" t="s">
        <v>1678</v>
      </c>
      <c r="F86" s="211" t="s">
        <v>165</v>
      </c>
      <c r="G86" s="211" t="s">
        <v>2074</v>
      </c>
      <c r="H86" s="211" t="s">
        <v>305</v>
      </c>
      <c r="I86" s="212">
        <v>18</v>
      </c>
      <c r="J86" s="212">
        <v>79</v>
      </c>
      <c r="K86" s="212"/>
      <c r="L86" s="213"/>
      <c r="M86" s="212">
        <f>SUM(W86:AA86)</f>
        <v>4</v>
      </c>
      <c r="N86" s="212">
        <f>M86*I86</f>
        <v>72</v>
      </c>
      <c r="O86" s="212"/>
      <c r="P86" s="212"/>
      <c r="Q86" s="212">
        <f>P87*I86</f>
        <v>18</v>
      </c>
      <c r="R86" s="212"/>
      <c r="S86" s="212"/>
      <c r="T86" s="212">
        <f>S87*I86</f>
        <v>54</v>
      </c>
      <c r="U86" s="212"/>
      <c r="V86" s="212"/>
      <c r="W86" s="214"/>
      <c r="X86" s="214"/>
      <c r="Y86" s="214"/>
      <c r="Z86" s="214"/>
      <c r="AA86" s="214">
        <v>4</v>
      </c>
    </row>
    <row r="87" spans="1:27" ht="14.25" customHeight="1" x14ac:dyDescent="0.45">
      <c r="A87" s="36"/>
      <c r="B87" s="36"/>
      <c r="C87" s="36"/>
      <c r="D87" s="36"/>
      <c r="E87" s="36"/>
      <c r="F87" s="36"/>
      <c r="G87" s="36"/>
      <c r="H87" s="36"/>
      <c r="I87" s="38"/>
      <c r="J87" s="38"/>
      <c r="K87" s="38"/>
      <c r="L87" s="69"/>
      <c r="M87" s="38"/>
      <c r="N87" s="38"/>
      <c r="O87" s="38">
        <f>M86*J86</f>
        <v>316</v>
      </c>
      <c r="P87" s="670">
        <f>SUM(W87:AA87)</f>
        <v>1</v>
      </c>
      <c r="Q87" s="38"/>
      <c r="R87" s="38">
        <f>P87*J86</f>
        <v>79</v>
      </c>
      <c r="S87" s="38">
        <f>M86-P87</f>
        <v>3</v>
      </c>
      <c r="T87" s="38"/>
      <c r="U87" s="38">
        <f>S87*J86</f>
        <v>237</v>
      </c>
      <c r="V87" s="38"/>
      <c r="W87" s="41"/>
      <c r="X87" s="41"/>
      <c r="Y87" s="41"/>
      <c r="Z87" s="41"/>
      <c r="AA87" s="668">
        <v>1</v>
      </c>
    </row>
    <row r="88" spans="1:27" ht="14.25" customHeight="1" x14ac:dyDescent="0.45">
      <c r="A88" s="36"/>
      <c r="B88" s="36"/>
      <c r="C88" s="36"/>
      <c r="D88" s="36"/>
      <c r="E88" s="36"/>
      <c r="F88" s="36"/>
      <c r="G88" s="36"/>
      <c r="H88" s="36"/>
      <c r="I88" s="38"/>
      <c r="J88" s="38"/>
      <c r="K88" s="38"/>
      <c r="L88" s="69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41"/>
      <c r="X88" s="41"/>
      <c r="Y88" s="41"/>
      <c r="Z88" s="41"/>
      <c r="AA88" s="846"/>
    </row>
    <row r="89" spans="1:27" ht="14.25" customHeight="1" x14ac:dyDescent="0.45">
      <c r="A89" s="211" t="s">
        <v>2016</v>
      </c>
      <c r="B89" s="211" t="s">
        <v>11</v>
      </c>
      <c r="C89" s="241">
        <v>45720</v>
      </c>
      <c r="D89" s="611" t="s">
        <v>2078</v>
      </c>
      <c r="E89" s="211" t="s">
        <v>1678</v>
      </c>
      <c r="F89" s="211" t="s">
        <v>2079</v>
      </c>
      <c r="G89" s="211" t="s">
        <v>2080</v>
      </c>
      <c r="H89" s="211" t="s">
        <v>3895</v>
      </c>
      <c r="I89" s="212">
        <v>22</v>
      </c>
      <c r="J89" s="212">
        <v>79</v>
      </c>
      <c r="K89" s="212"/>
      <c r="L89" s="213"/>
      <c r="M89" s="212">
        <f>SUM(W89:AA89)</f>
        <v>8</v>
      </c>
      <c r="N89" s="212">
        <f>M89*I89</f>
        <v>176</v>
      </c>
      <c r="O89" s="212"/>
      <c r="P89" s="212"/>
      <c r="Q89" s="212">
        <f>P90*I89</f>
        <v>44</v>
      </c>
      <c r="R89" s="212"/>
      <c r="S89" s="212"/>
      <c r="T89" s="212">
        <f>S90*I89</f>
        <v>132</v>
      </c>
      <c r="U89" s="212"/>
      <c r="V89" s="212"/>
      <c r="W89" s="214"/>
      <c r="X89" s="214"/>
      <c r="Y89" s="214"/>
      <c r="Z89" s="214"/>
      <c r="AA89" s="214">
        <v>8</v>
      </c>
    </row>
    <row r="90" spans="1:27" ht="14.25" customHeight="1" x14ac:dyDescent="0.4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38"/>
      <c r="L90" s="69"/>
      <c r="M90" s="38"/>
      <c r="N90" s="38"/>
      <c r="O90" s="38">
        <f>M89*J89</f>
        <v>632</v>
      </c>
      <c r="P90" s="670">
        <f>SUM(W90:AA90)</f>
        <v>2</v>
      </c>
      <c r="Q90" s="38"/>
      <c r="R90" s="38">
        <f>P90*J89</f>
        <v>158</v>
      </c>
      <c r="S90" s="38">
        <f>M89-P90</f>
        <v>6</v>
      </c>
      <c r="T90" s="38"/>
      <c r="U90" s="38">
        <f>S90*J89</f>
        <v>474</v>
      </c>
      <c r="V90" s="38"/>
      <c r="W90" s="41"/>
      <c r="X90" s="41"/>
      <c r="Y90" s="41"/>
      <c r="Z90" s="41"/>
      <c r="AA90" s="668">
        <v>2</v>
      </c>
    </row>
    <row r="91" spans="1:27" ht="14.25" customHeight="1" x14ac:dyDescent="0.4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38"/>
      <c r="L91" s="69"/>
      <c r="M91" s="38"/>
      <c r="N91" s="38"/>
      <c r="O91" s="38"/>
      <c r="P91" s="42"/>
      <c r="Q91" s="38"/>
      <c r="R91" s="38"/>
      <c r="S91" s="38"/>
      <c r="T91" s="38"/>
      <c r="U91" s="38"/>
      <c r="V91" s="38"/>
      <c r="W91" s="41"/>
      <c r="X91" s="41"/>
      <c r="Y91" s="41"/>
      <c r="Z91" s="41"/>
      <c r="AA91" s="846"/>
    </row>
    <row r="92" spans="1:27" ht="14.25" customHeight="1" x14ac:dyDescent="0.45">
      <c r="A92" s="211" t="s">
        <v>2016</v>
      </c>
      <c r="B92" s="211" t="s">
        <v>11</v>
      </c>
      <c r="C92" s="241">
        <v>45720</v>
      </c>
      <c r="D92" s="211" t="s">
        <v>2081</v>
      </c>
      <c r="E92" s="211" t="s">
        <v>1678</v>
      </c>
      <c r="F92" s="211" t="s">
        <v>2082</v>
      </c>
      <c r="G92" s="211" t="s">
        <v>2080</v>
      </c>
      <c r="H92" s="211" t="s">
        <v>2083</v>
      </c>
      <c r="I92" s="212">
        <v>42</v>
      </c>
      <c r="J92" s="212">
        <v>119</v>
      </c>
      <c r="K92" s="212"/>
      <c r="L92" s="213"/>
      <c r="M92" s="212">
        <f>SUM(W92:AA92)</f>
        <v>2</v>
      </c>
      <c r="N92" s="212">
        <f>M92*I92</f>
        <v>84</v>
      </c>
      <c r="O92" s="212"/>
      <c r="P92" s="212"/>
      <c r="Q92" s="212">
        <f>P93*I92</f>
        <v>0</v>
      </c>
      <c r="R92" s="212"/>
      <c r="S92" s="212"/>
      <c r="T92" s="212">
        <f>S93*I92</f>
        <v>84</v>
      </c>
      <c r="U92" s="212"/>
      <c r="V92" s="212"/>
      <c r="W92" s="214"/>
      <c r="X92" s="214"/>
      <c r="Y92" s="214"/>
      <c r="Z92" s="214"/>
      <c r="AA92" s="214">
        <v>2</v>
      </c>
    </row>
    <row r="93" spans="1:27" ht="14.25" customHeight="1" x14ac:dyDescent="0.45">
      <c r="A93" s="19"/>
      <c r="B93" s="19"/>
      <c r="C93" s="19"/>
      <c r="D93" s="217"/>
      <c r="E93" s="19"/>
      <c r="F93" s="19"/>
      <c r="G93" s="19"/>
      <c r="H93" s="19"/>
      <c r="I93" s="19"/>
      <c r="J93" s="19"/>
      <c r="K93" s="38"/>
      <c r="L93" s="69"/>
      <c r="M93" s="38"/>
      <c r="N93" s="38"/>
      <c r="O93" s="38">
        <f>M92*J92</f>
        <v>238</v>
      </c>
      <c r="P93" s="68">
        <f>SUM(W93:AA93)</f>
        <v>0</v>
      </c>
      <c r="Q93" s="38"/>
      <c r="R93" s="38">
        <f>P93*J92</f>
        <v>0</v>
      </c>
      <c r="S93" s="38">
        <f>M92-P93</f>
        <v>2</v>
      </c>
      <c r="T93" s="38"/>
      <c r="U93" s="38">
        <f>S93*J92</f>
        <v>238</v>
      </c>
      <c r="V93" s="38"/>
      <c r="W93" s="41"/>
      <c r="X93" s="41"/>
      <c r="Y93" s="41"/>
      <c r="Z93" s="41"/>
      <c r="AA93" s="41">
        <v>0</v>
      </c>
    </row>
    <row r="94" spans="1:27" ht="14.25" customHeight="1" x14ac:dyDescent="0.4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38"/>
      <c r="L94" s="69"/>
      <c r="M94" s="38"/>
      <c r="N94" s="38"/>
      <c r="O94" s="38"/>
      <c r="P94" s="42"/>
      <c r="Q94" s="38"/>
      <c r="R94" s="38"/>
      <c r="S94" s="38"/>
      <c r="T94" s="38"/>
      <c r="U94" s="38"/>
      <c r="V94" s="38"/>
      <c r="W94" s="41"/>
      <c r="X94" s="41"/>
      <c r="Y94" s="41"/>
      <c r="Z94" s="41"/>
      <c r="AA94" s="846"/>
    </row>
    <row r="95" spans="1:27" ht="14.25" customHeight="1" x14ac:dyDescent="0.45">
      <c r="A95" s="211" t="s">
        <v>2016</v>
      </c>
      <c r="B95" s="211" t="s">
        <v>11</v>
      </c>
      <c r="C95" s="241"/>
      <c r="D95" s="211"/>
      <c r="E95" s="211"/>
      <c r="F95" s="211"/>
      <c r="G95" s="211"/>
      <c r="H95" s="211"/>
      <c r="I95" s="212"/>
      <c r="J95" s="212"/>
      <c r="K95" s="212"/>
      <c r="L95" s="213"/>
      <c r="M95" s="212">
        <f>SUM(W95:AA95)</f>
        <v>0</v>
      </c>
      <c r="N95" s="212">
        <f>M95*I95</f>
        <v>0</v>
      </c>
      <c r="O95" s="212"/>
      <c r="P95" s="212"/>
      <c r="Q95" s="212">
        <f>P96*I95</f>
        <v>0</v>
      </c>
      <c r="R95" s="212"/>
      <c r="S95" s="212"/>
      <c r="T95" s="212">
        <f>S96*I95</f>
        <v>0</v>
      </c>
      <c r="U95" s="212"/>
      <c r="V95" s="212"/>
      <c r="W95" s="214"/>
      <c r="X95" s="214"/>
      <c r="Y95" s="214"/>
      <c r="Z95" s="214"/>
      <c r="AA95" s="214"/>
    </row>
    <row r="96" spans="1:27" ht="14.25" customHeight="1" x14ac:dyDescent="0.4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38"/>
      <c r="L96" s="69"/>
      <c r="M96" s="38"/>
      <c r="N96" s="38"/>
      <c r="O96" s="38">
        <f>M95*J95</f>
        <v>0</v>
      </c>
      <c r="P96" s="42">
        <f>SUM(W96:AA96)</f>
        <v>0</v>
      </c>
      <c r="Q96" s="38"/>
      <c r="R96" s="38">
        <f>P96*J95</f>
        <v>0</v>
      </c>
      <c r="S96" s="38">
        <f>M95-P96</f>
        <v>0</v>
      </c>
      <c r="T96" s="38"/>
      <c r="U96" s="38">
        <f>S96*J95</f>
        <v>0</v>
      </c>
      <c r="V96" s="38"/>
      <c r="W96" s="41"/>
      <c r="X96" s="41"/>
      <c r="Y96" s="41"/>
      <c r="Z96" s="41"/>
      <c r="AA96" s="41"/>
    </row>
    <row r="97" spans="1:28" ht="14.25" customHeight="1" x14ac:dyDescent="0.4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38"/>
      <c r="L97" s="69"/>
      <c r="M97" s="38"/>
      <c r="N97" s="38"/>
      <c r="O97" s="38"/>
      <c r="P97" s="42"/>
      <c r="Q97" s="38"/>
      <c r="R97" s="38"/>
      <c r="S97" s="38"/>
      <c r="T97" s="38"/>
      <c r="U97" s="38"/>
      <c r="V97" s="38"/>
      <c r="W97" s="41"/>
      <c r="X97" s="41"/>
      <c r="Y97" s="41"/>
      <c r="Z97" s="41"/>
      <c r="AA97" s="41"/>
    </row>
    <row r="98" spans="1:28" ht="14.25" customHeight="1" x14ac:dyDescent="0.4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38"/>
      <c r="L98" s="69"/>
      <c r="M98" s="71">
        <f t="shared" ref="M98:V98" si="0">SUM(M2:M97)</f>
        <v>137</v>
      </c>
      <c r="N98" s="71">
        <f t="shared" si="0"/>
        <v>9835</v>
      </c>
      <c r="O98" s="71">
        <f t="shared" si="0"/>
        <v>29955</v>
      </c>
      <c r="P98" s="709">
        <f t="shared" si="0"/>
        <v>34</v>
      </c>
      <c r="Q98" s="709">
        <f t="shared" si="0"/>
        <v>2408</v>
      </c>
      <c r="R98" s="71">
        <f t="shared" si="0"/>
        <v>7354</v>
      </c>
      <c r="S98" s="71">
        <f t="shared" si="0"/>
        <v>103</v>
      </c>
      <c r="T98" s="71">
        <f t="shared" si="0"/>
        <v>7427</v>
      </c>
      <c r="U98" s="71">
        <f t="shared" si="0"/>
        <v>22601</v>
      </c>
      <c r="V98" s="71">
        <f t="shared" si="0"/>
        <v>0</v>
      </c>
      <c r="W98" s="38"/>
      <c r="X98" s="38"/>
      <c r="Y98" s="38"/>
      <c r="Z98" s="38"/>
      <c r="AA98" s="38"/>
    </row>
    <row r="99" spans="1:28" ht="14.25" customHeight="1" x14ac:dyDescent="0.4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38" t="s">
        <v>323</v>
      </c>
      <c r="L99" s="38"/>
      <c r="M99" s="72">
        <f t="shared" ref="M99:O99" si="1">P98+S98</f>
        <v>137</v>
      </c>
      <c r="N99" s="72">
        <f t="shared" si="1"/>
        <v>9835</v>
      </c>
      <c r="O99" s="72">
        <f t="shared" si="1"/>
        <v>29955</v>
      </c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</row>
    <row r="100" spans="1:28" ht="14.25" customHeight="1" x14ac:dyDescent="0.4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38" t="s">
        <v>2084</v>
      </c>
      <c r="L100" s="38"/>
      <c r="M100" s="38"/>
      <c r="N100" s="76">
        <f>N98/M98</f>
        <v>71.788321167883211</v>
      </c>
      <c r="O100" s="38"/>
      <c r="P100" s="38"/>
      <c r="Q100" s="75">
        <f>Q98/N98</f>
        <v>0.24483985765124555</v>
      </c>
      <c r="R100" s="38"/>
      <c r="S100" s="38"/>
      <c r="T100" s="75">
        <f>T98/N98</f>
        <v>0.75516014234875439</v>
      </c>
      <c r="U100" s="38"/>
      <c r="V100" s="38"/>
      <c r="W100" s="38"/>
      <c r="X100" s="38"/>
      <c r="Y100" s="38"/>
      <c r="Z100" s="38"/>
      <c r="AA100" s="38"/>
    </row>
    <row r="101" spans="1:28" ht="14.25" customHeight="1" x14ac:dyDescent="0.4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38" t="s">
        <v>2085</v>
      </c>
      <c r="L101" s="38"/>
      <c r="M101" s="38"/>
      <c r="N101" s="38"/>
      <c r="O101" s="38"/>
      <c r="P101" s="38"/>
      <c r="Q101" s="38"/>
      <c r="R101" s="38"/>
      <c r="S101" s="38"/>
      <c r="T101" s="38"/>
      <c r="U101" s="76">
        <f>U98/T98</f>
        <v>3.0430860374309949</v>
      </c>
      <c r="V101" s="38"/>
      <c r="W101" s="38"/>
      <c r="X101" s="38"/>
      <c r="Y101" s="38"/>
      <c r="Z101" s="38"/>
      <c r="AA101" s="38"/>
    </row>
    <row r="102" spans="1:28" ht="14.25" customHeight="1" x14ac:dyDescent="0.4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spans="1:28" ht="14.25" customHeight="1" x14ac:dyDescent="0.45"/>
    <row r="104" spans="1:28" ht="14.25" customHeight="1" x14ac:dyDescent="0.45"/>
    <row r="105" spans="1:28" ht="14.25" customHeight="1" x14ac:dyDescent="0.45"/>
    <row r="106" spans="1:28" ht="14.25" customHeight="1" x14ac:dyDescent="0.45"/>
    <row r="107" spans="1:28" ht="14.25" customHeight="1" x14ac:dyDescent="0.45"/>
    <row r="108" spans="1:28" ht="14.25" customHeight="1" x14ac:dyDescent="0.45">
      <c r="D108" s="630"/>
      <c r="E108" s="631" t="s">
        <v>3810</v>
      </c>
    </row>
    <row r="109" spans="1:28" ht="14.25" customHeight="1" x14ac:dyDescent="0.45"/>
    <row r="110" spans="1:28" ht="27" customHeight="1" x14ac:dyDescent="0.45">
      <c r="A110" s="32" t="s">
        <v>117</v>
      </c>
      <c r="B110" s="32" t="s">
        <v>118</v>
      </c>
      <c r="C110" s="33" t="s">
        <v>1505</v>
      </c>
      <c r="D110" s="32" t="s">
        <v>120</v>
      </c>
      <c r="E110" s="32" t="s">
        <v>121</v>
      </c>
      <c r="F110" s="32" t="s">
        <v>122</v>
      </c>
      <c r="G110" s="32" t="s">
        <v>123</v>
      </c>
      <c r="H110" s="32" t="s">
        <v>124</v>
      </c>
      <c r="I110" s="32" t="s">
        <v>125</v>
      </c>
      <c r="J110" s="32" t="s">
        <v>126</v>
      </c>
      <c r="K110" s="33" t="s">
        <v>2015</v>
      </c>
      <c r="L110" s="305" t="s">
        <v>706</v>
      </c>
      <c r="M110" s="34" t="s">
        <v>128</v>
      </c>
      <c r="N110" s="33" t="s">
        <v>129</v>
      </c>
      <c r="O110" s="33" t="s">
        <v>933</v>
      </c>
      <c r="P110" s="52" t="s">
        <v>131</v>
      </c>
      <c r="Q110" s="829" t="s">
        <v>132</v>
      </c>
      <c r="R110" s="828"/>
      <c r="S110" s="33" t="s">
        <v>133</v>
      </c>
      <c r="T110" s="830" t="s">
        <v>134</v>
      </c>
      <c r="U110" s="827"/>
      <c r="V110" s="828"/>
      <c r="W110" s="32" t="s">
        <v>593</v>
      </c>
      <c r="X110" s="32" t="s">
        <v>594</v>
      </c>
      <c r="Y110" s="32" t="s">
        <v>595</v>
      </c>
      <c r="Z110" s="32" t="s">
        <v>596</v>
      </c>
      <c r="AA110" s="32" t="s">
        <v>934</v>
      </c>
      <c r="AB110" s="32"/>
    </row>
    <row r="111" spans="1:28" ht="14.25" customHeight="1" x14ac:dyDescent="0.45">
      <c r="A111" s="311" t="s">
        <v>2016</v>
      </c>
      <c r="B111" s="311" t="s">
        <v>675</v>
      </c>
      <c r="C111" s="312">
        <v>45855</v>
      </c>
      <c r="D111" s="632" t="s">
        <v>2086</v>
      </c>
      <c r="E111" s="311" t="s">
        <v>214</v>
      </c>
      <c r="F111" s="493" t="s">
        <v>3710</v>
      </c>
      <c r="G111" s="493" t="s">
        <v>3706</v>
      </c>
      <c r="H111" s="493" t="s">
        <v>612</v>
      </c>
      <c r="I111" s="313">
        <v>86</v>
      </c>
      <c r="J111" s="313">
        <v>249</v>
      </c>
      <c r="K111" s="313"/>
      <c r="L111" s="313"/>
      <c r="M111" s="313">
        <f>SUM(W111:AA111)</f>
        <v>4</v>
      </c>
      <c r="N111" s="313">
        <f>M111*I111</f>
        <v>344</v>
      </c>
      <c r="O111" s="313"/>
      <c r="P111" s="313"/>
      <c r="Q111" s="313">
        <f>P112*I111</f>
        <v>0</v>
      </c>
      <c r="R111" s="313"/>
      <c r="S111" s="313"/>
      <c r="T111" s="313">
        <f>S112*I111</f>
        <v>344</v>
      </c>
      <c r="U111" s="313"/>
      <c r="V111" s="313"/>
      <c r="W111" s="314">
        <v>1</v>
      </c>
      <c r="X111" s="314">
        <v>1</v>
      </c>
      <c r="Y111" s="314">
        <v>1</v>
      </c>
      <c r="Z111" s="314">
        <v>1</v>
      </c>
      <c r="AA111" s="314"/>
      <c r="AB111" s="314"/>
    </row>
    <row r="112" spans="1:28" ht="14.25" customHeight="1" x14ac:dyDescent="0.45">
      <c r="A112" s="36"/>
      <c r="B112" s="36"/>
      <c r="C112" s="36"/>
      <c r="D112" s="36"/>
      <c r="E112" s="36"/>
      <c r="F112" s="36"/>
      <c r="G112" s="36"/>
      <c r="H112" s="36"/>
      <c r="I112" s="38"/>
      <c r="J112" s="38"/>
      <c r="K112" s="38"/>
      <c r="L112" s="38"/>
      <c r="M112" s="38"/>
      <c r="N112" s="38"/>
      <c r="O112" s="38">
        <f>M111*J111</f>
        <v>996</v>
      </c>
      <c r="P112" s="68">
        <f>SUM(W112:AA112)</f>
        <v>0</v>
      </c>
      <c r="Q112" s="38"/>
      <c r="R112" s="38">
        <f>P112*J111</f>
        <v>0</v>
      </c>
      <c r="S112" s="38">
        <f>M111-P112</f>
        <v>4</v>
      </c>
      <c r="T112" s="38"/>
      <c r="U112" s="38">
        <f>S112*J111</f>
        <v>996</v>
      </c>
      <c r="V112" s="38"/>
      <c r="W112" s="41">
        <v>0</v>
      </c>
      <c r="X112" s="41">
        <v>0</v>
      </c>
      <c r="Y112" s="41">
        <v>0</v>
      </c>
      <c r="Z112" s="41">
        <v>0</v>
      </c>
      <c r="AA112" s="41"/>
      <c r="AB112" s="41"/>
    </row>
    <row r="113" spans="1:28" ht="14.25" customHeight="1" x14ac:dyDescent="0.45">
      <c r="A113" s="36"/>
      <c r="B113" s="36"/>
      <c r="C113" s="36"/>
      <c r="D113" s="36"/>
      <c r="E113" s="36"/>
      <c r="F113" s="36"/>
      <c r="G113" s="36"/>
      <c r="H113" s="36"/>
      <c r="I113" s="38"/>
      <c r="J113" s="38"/>
      <c r="K113" s="38"/>
      <c r="L113" s="38"/>
      <c r="M113" s="38"/>
      <c r="N113" s="38"/>
      <c r="O113" s="38"/>
      <c r="P113" s="633">
        <v>3</v>
      </c>
      <c r="Q113" s="38"/>
      <c r="R113" s="38"/>
      <c r="S113" s="38"/>
      <c r="T113" s="38"/>
      <c r="U113" s="38"/>
      <c r="V113" s="38"/>
      <c r="W113" s="634">
        <v>0</v>
      </c>
      <c r="X113" s="634">
        <v>1</v>
      </c>
      <c r="Y113" s="634">
        <v>1</v>
      </c>
      <c r="Z113" s="634">
        <v>1</v>
      </c>
      <c r="AA113" s="41"/>
      <c r="AB113" s="41"/>
    </row>
    <row r="114" spans="1:28" ht="14.25" customHeight="1" x14ac:dyDescent="0.45">
      <c r="A114" s="311" t="s">
        <v>2016</v>
      </c>
      <c r="B114" s="311" t="s">
        <v>675</v>
      </c>
      <c r="C114" s="312">
        <v>45855</v>
      </c>
      <c r="D114" s="632" t="s">
        <v>2087</v>
      </c>
      <c r="E114" s="311" t="s">
        <v>214</v>
      </c>
      <c r="F114" s="493" t="s">
        <v>158</v>
      </c>
      <c r="G114" s="493" t="s">
        <v>3706</v>
      </c>
      <c r="H114" s="493" t="s">
        <v>612</v>
      </c>
      <c r="I114" s="313">
        <v>86</v>
      </c>
      <c r="J114" s="313">
        <v>249</v>
      </c>
      <c r="K114" s="313"/>
      <c r="L114" s="314"/>
      <c r="M114" s="313">
        <f>SUM(W114:AA114)</f>
        <v>4</v>
      </c>
      <c r="N114" s="313">
        <f>M114*I114</f>
        <v>344</v>
      </c>
      <c r="O114" s="313"/>
      <c r="P114" s="313"/>
      <c r="Q114" s="313">
        <f>P115*I114</f>
        <v>0</v>
      </c>
      <c r="R114" s="313"/>
      <c r="S114" s="313"/>
      <c r="T114" s="313">
        <f>S115*I114</f>
        <v>344</v>
      </c>
      <c r="U114" s="313"/>
      <c r="V114" s="313"/>
      <c r="W114" s="314">
        <v>1</v>
      </c>
      <c r="X114" s="314">
        <v>1</v>
      </c>
      <c r="Y114" s="314">
        <v>1</v>
      </c>
      <c r="Z114" s="314">
        <v>1</v>
      </c>
      <c r="AA114" s="314"/>
      <c r="AB114" s="314"/>
    </row>
    <row r="115" spans="1:28" ht="14.25" customHeight="1" x14ac:dyDescent="0.45">
      <c r="A115" s="36"/>
      <c r="B115" s="36"/>
      <c r="C115" s="36"/>
      <c r="D115" s="36"/>
      <c r="E115" s="36"/>
      <c r="F115" s="36"/>
      <c r="G115" s="36"/>
      <c r="H115" s="36"/>
      <c r="I115" s="38"/>
      <c r="J115" s="38"/>
      <c r="K115" s="38"/>
      <c r="L115" s="38"/>
      <c r="M115" s="38"/>
      <c r="N115" s="38"/>
      <c r="O115" s="38">
        <f>M114*J114</f>
        <v>996</v>
      </c>
      <c r="P115" s="68">
        <f>SUM(W115:AA115)</f>
        <v>0</v>
      </c>
      <c r="Q115" s="38"/>
      <c r="R115" s="38">
        <f>P115*J114</f>
        <v>0</v>
      </c>
      <c r="S115" s="38">
        <f>M114-P115</f>
        <v>4</v>
      </c>
      <c r="T115" s="38"/>
      <c r="U115" s="38">
        <f>S115*J114</f>
        <v>996</v>
      </c>
      <c r="V115" s="38"/>
      <c r="W115" s="41">
        <v>0</v>
      </c>
      <c r="X115" s="41">
        <v>0</v>
      </c>
      <c r="Y115" s="41">
        <v>0</v>
      </c>
      <c r="Z115" s="41">
        <v>0</v>
      </c>
      <c r="AA115" s="41"/>
      <c r="AB115" s="41"/>
    </row>
    <row r="116" spans="1:28" ht="14.25" customHeight="1" x14ac:dyDescent="0.45">
      <c r="A116" s="36"/>
      <c r="B116" s="36"/>
      <c r="C116" s="36"/>
      <c r="D116" s="36"/>
      <c r="E116" s="36"/>
      <c r="F116" s="36"/>
      <c r="G116" s="36"/>
      <c r="H116" s="36"/>
      <c r="I116" s="38"/>
      <c r="J116" s="38"/>
      <c r="K116" s="38"/>
      <c r="L116" s="38"/>
      <c r="M116" s="38"/>
      <c r="N116" s="38"/>
      <c r="O116" s="38"/>
      <c r="P116" s="633">
        <v>4</v>
      </c>
      <c r="Q116" s="38"/>
      <c r="R116" s="38"/>
      <c r="S116" s="38"/>
      <c r="T116" s="38"/>
      <c r="U116" s="38"/>
      <c r="V116" s="38"/>
      <c r="W116" s="634">
        <v>1</v>
      </c>
      <c r="X116" s="634">
        <v>1</v>
      </c>
      <c r="Y116" s="634">
        <v>1</v>
      </c>
      <c r="Z116" s="634">
        <v>1</v>
      </c>
      <c r="AA116" s="41"/>
      <c r="AB116" s="41"/>
    </row>
    <row r="117" spans="1:28" ht="29.65" customHeight="1" x14ac:dyDescent="0.45">
      <c r="A117" s="311" t="s">
        <v>2016</v>
      </c>
      <c r="B117" s="311" t="s">
        <v>675</v>
      </c>
      <c r="C117" s="558">
        <v>45908</v>
      </c>
      <c r="D117" s="640" t="s">
        <v>2088</v>
      </c>
      <c r="E117" s="311" t="s">
        <v>180</v>
      </c>
      <c r="F117" s="311" t="s">
        <v>3922</v>
      </c>
      <c r="G117" s="311" t="s">
        <v>3643</v>
      </c>
      <c r="H117" s="311" t="s">
        <v>3752</v>
      </c>
      <c r="I117" s="313">
        <v>92</v>
      </c>
      <c r="J117" s="313">
        <v>259</v>
      </c>
      <c r="K117" s="313"/>
      <c r="L117" s="313"/>
      <c r="M117" s="313">
        <f>SUM(W117:AA117)</f>
        <v>4</v>
      </c>
      <c r="N117" s="313">
        <f>M117*I117</f>
        <v>368</v>
      </c>
      <c r="O117" s="313"/>
      <c r="P117" s="313"/>
      <c r="Q117" s="313">
        <f>P118*I117</f>
        <v>0</v>
      </c>
      <c r="R117" s="313"/>
      <c r="S117" s="313"/>
      <c r="T117" s="313">
        <f>S118*I117</f>
        <v>368</v>
      </c>
      <c r="U117" s="313"/>
      <c r="V117" s="313"/>
      <c r="W117" s="314">
        <v>1</v>
      </c>
      <c r="X117" s="314">
        <v>1</v>
      </c>
      <c r="Y117" s="314">
        <v>2</v>
      </c>
      <c r="Z117" s="314"/>
      <c r="AA117" s="314"/>
      <c r="AB117" s="314"/>
    </row>
    <row r="118" spans="1:28" ht="14.25" customHeight="1" x14ac:dyDescent="0.45">
      <c r="A118" s="36"/>
      <c r="B118" s="36"/>
      <c r="C118" s="36"/>
      <c r="D118" s="46"/>
      <c r="E118" s="36"/>
      <c r="F118" s="36"/>
      <c r="G118" s="36"/>
      <c r="H118" s="36"/>
      <c r="I118" s="38"/>
      <c r="J118" s="38"/>
      <c r="K118" s="38"/>
      <c r="L118" s="38"/>
      <c r="M118" s="38"/>
      <c r="N118" s="38"/>
      <c r="O118" s="38">
        <f>M117*J117</f>
        <v>1036</v>
      </c>
      <c r="P118" s="68">
        <f>SUM(W118:AA118)</f>
        <v>0</v>
      </c>
      <c r="Q118" s="38"/>
      <c r="R118" s="38">
        <f>P118*J117</f>
        <v>0</v>
      </c>
      <c r="S118" s="38">
        <f>M117-P118</f>
        <v>4</v>
      </c>
      <c r="T118" s="38"/>
      <c r="U118" s="38">
        <f>S118*J117</f>
        <v>1036</v>
      </c>
      <c r="V118" s="38"/>
      <c r="W118" s="41">
        <v>0</v>
      </c>
      <c r="X118" s="41">
        <v>0</v>
      </c>
      <c r="Y118" s="41">
        <v>0</v>
      </c>
      <c r="Z118" s="41"/>
      <c r="AA118" s="41"/>
      <c r="AB118" s="41"/>
    </row>
    <row r="119" spans="1:28" ht="14.25" customHeight="1" x14ac:dyDescent="0.45">
      <c r="A119" s="36"/>
      <c r="B119" s="36"/>
      <c r="C119" s="36"/>
      <c r="D119" s="36"/>
      <c r="E119" s="36"/>
      <c r="F119" s="36"/>
      <c r="G119" s="36"/>
      <c r="H119" s="36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41"/>
      <c r="X119" s="41"/>
      <c r="Y119" s="41"/>
      <c r="Z119" s="41"/>
      <c r="AA119" s="41"/>
      <c r="AB119" s="41"/>
    </row>
    <row r="120" spans="1:28" ht="31.5" customHeight="1" x14ac:dyDescent="0.45">
      <c r="A120" s="311" t="s">
        <v>2016</v>
      </c>
      <c r="B120" s="311" t="s">
        <v>675</v>
      </c>
      <c r="C120" s="312">
        <v>45854</v>
      </c>
      <c r="D120" s="639" t="s">
        <v>2089</v>
      </c>
      <c r="E120" s="311" t="s">
        <v>1146</v>
      </c>
      <c r="F120" s="493" t="s">
        <v>3646</v>
      </c>
      <c r="G120" s="311"/>
      <c r="H120" s="493" t="s">
        <v>3647</v>
      </c>
      <c r="I120" s="313">
        <v>59</v>
      </c>
      <c r="J120" s="313">
        <v>209</v>
      </c>
      <c r="K120" s="313"/>
      <c r="L120" s="313"/>
      <c r="M120" s="313">
        <f>SUM(W120:AA120)</f>
        <v>3</v>
      </c>
      <c r="N120" s="313">
        <f>M120*I120</f>
        <v>177</v>
      </c>
      <c r="O120" s="313"/>
      <c r="P120" s="313"/>
      <c r="Q120" s="313">
        <f>P121*I120</f>
        <v>0</v>
      </c>
      <c r="R120" s="313"/>
      <c r="S120" s="313"/>
      <c r="T120" s="313">
        <f>S121*I120</f>
        <v>177</v>
      </c>
      <c r="U120" s="313"/>
      <c r="V120" s="313"/>
      <c r="W120" s="314"/>
      <c r="X120" s="314">
        <v>1</v>
      </c>
      <c r="Y120" s="314">
        <v>2</v>
      </c>
      <c r="Z120" s="314"/>
      <c r="AA120" s="314"/>
      <c r="AB120" s="314"/>
    </row>
    <row r="121" spans="1:28" ht="14.25" customHeight="1" x14ac:dyDescent="0.45">
      <c r="A121" s="36"/>
      <c r="B121" s="36"/>
      <c r="C121" s="36"/>
      <c r="D121" s="46"/>
      <c r="E121" s="36"/>
      <c r="F121" s="36"/>
      <c r="G121" s="36"/>
      <c r="H121" s="36"/>
      <c r="I121" s="38"/>
      <c r="J121" s="38"/>
      <c r="K121" s="38"/>
      <c r="L121" s="38"/>
      <c r="M121" s="38"/>
      <c r="N121" s="38"/>
      <c r="O121" s="38">
        <f>M120*J120</f>
        <v>627</v>
      </c>
      <c r="P121" s="68">
        <f>SUM(W121:AA121)</f>
        <v>0</v>
      </c>
      <c r="Q121" s="38"/>
      <c r="R121" s="38">
        <f>P121*J120</f>
        <v>0</v>
      </c>
      <c r="S121" s="38">
        <f>M120-P121</f>
        <v>3</v>
      </c>
      <c r="T121" s="38"/>
      <c r="U121" s="38">
        <f>S121*J120</f>
        <v>627</v>
      </c>
      <c r="V121" s="38"/>
      <c r="W121" s="41"/>
      <c r="X121" s="41">
        <v>0</v>
      </c>
      <c r="Y121" s="41">
        <v>0</v>
      </c>
      <c r="Z121" s="41"/>
      <c r="AA121" s="41"/>
      <c r="AB121" s="41"/>
    </row>
    <row r="122" spans="1:28" ht="14.25" customHeight="1" x14ac:dyDescent="0.4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308"/>
      <c r="X122" s="308"/>
      <c r="Y122" s="945"/>
      <c r="Z122" s="308"/>
      <c r="AA122" s="308"/>
      <c r="AB122" s="308"/>
    </row>
    <row r="123" spans="1:28" ht="29.65" customHeight="1" x14ac:dyDescent="0.45">
      <c r="A123" s="311" t="s">
        <v>2016</v>
      </c>
      <c r="B123" s="311" t="s">
        <v>675</v>
      </c>
      <c r="C123" s="312">
        <v>45854</v>
      </c>
      <c r="D123" s="632" t="s">
        <v>2090</v>
      </c>
      <c r="E123" s="311" t="s">
        <v>1146</v>
      </c>
      <c r="F123" s="494" t="s">
        <v>3644</v>
      </c>
      <c r="G123" s="493" t="s">
        <v>366</v>
      </c>
      <c r="H123" s="493" t="s">
        <v>3645</v>
      </c>
      <c r="I123" s="313">
        <v>104</v>
      </c>
      <c r="J123" s="313">
        <v>309</v>
      </c>
      <c r="K123" s="313"/>
      <c r="L123" s="313"/>
      <c r="M123" s="313">
        <f>SUM(W123:AA123)</f>
        <v>3</v>
      </c>
      <c r="N123" s="313">
        <f>M123*I123</f>
        <v>312</v>
      </c>
      <c r="O123" s="313"/>
      <c r="P123" s="313"/>
      <c r="Q123" s="313">
        <f>P124*I123</f>
        <v>0</v>
      </c>
      <c r="R123" s="313"/>
      <c r="S123" s="313"/>
      <c r="T123" s="313">
        <f>S124*I123</f>
        <v>312</v>
      </c>
      <c r="U123" s="313"/>
      <c r="V123" s="313"/>
      <c r="W123" s="314"/>
      <c r="X123" s="314"/>
      <c r="Y123" s="314">
        <v>2</v>
      </c>
      <c r="Z123" s="314">
        <v>1</v>
      </c>
      <c r="AA123" s="315"/>
      <c r="AB123" s="315"/>
    </row>
    <row r="124" spans="1:28" ht="14.25" customHeight="1" x14ac:dyDescent="0.45">
      <c r="A124" s="36"/>
      <c r="B124" s="36"/>
      <c r="C124" s="36"/>
      <c r="D124" s="36"/>
      <c r="E124" s="36"/>
      <c r="F124" s="36"/>
      <c r="G124" s="36"/>
      <c r="H124" s="36"/>
      <c r="I124" s="38"/>
      <c r="J124" s="38"/>
      <c r="K124" s="38"/>
      <c r="L124" s="38"/>
      <c r="M124" s="38"/>
      <c r="N124" s="38"/>
      <c r="O124" s="38">
        <f>M123*J123</f>
        <v>927</v>
      </c>
      <c r="P124" s="68">
        <f>SUM(W124:AA124)</f>
        <v>0</v>
      </c>
      <c r="Q124" s="38"/>
      <c r="R124" s="38">
        <f>P124*J123</f>
        <v>0</v>
      </c>
      <c r="S124" s="38">
        <f>M123-P124</f>
        <v>3</v>
      </c>
      <c r="T124" s="38"/>
      <c r="U124" s="38">
        <f>S124*J123</f>
        <v>927</v>
      </c>
      <c r="V124" s="38"/>
      <c r="W124" s="41"/>
      <c r="X124" s="41"/>
      <c r="Y124" s="41">
        <v>0</v>
      </c>
      <c r="Z124" s="308">
        <v>0</v>
      </c>
      <c r="AA124" s="308"/>
      <c r="AB124" s="308"/>
    </row>
    <row r="125" spans="1:28" ht="14.25" customHeight="1" x14ac:dyDescent="0.45">
      <c r="A125" s="36"/>
      <c r="B125" s="36"/>
      <c r="C125" s="36"/>
      <c r="D125" s="36"/>
      <c r="E125" s="36"/>
      <c r="F125" s="36"/>
      <c r="G125" s="36"/>
      <c r="H125" s="36"/>
      <c r="I125" s="38"/>
      <c r="J125" s="38"/>
      <c r="K125" s="38"/>
      <c r="L125" s="38"/>
      <c r="M125" s="38"/>
      <c r="N125" s="38"/>
      <c r="O125" s="38"/>
      <c r="P125" s="633">
        <v>2</v>
      </c>
      <c r="Q125" s="38"/>
      <c r="R125" s="38"/>
      <c r="S125" s="38"/>
      <c r="T125" s="38"/>
      <c r="U125" s="38"/>
      <c r="V125" s="38"/>
      <c r="W125" s="41"/>
      <c r="X125" s="41"/>
      <c r="Y125" s="634">
        <v>1</v>
      </c>
      <c r="Z125" s="636">
        <v>1</v>
      </c>
      <c r="AA125" s="308"/>
      <c r="AB125" s="308"/>
    </row>
    <row r="126" spans="1:28" ht="29.25" customHeight="1" x14ac:dyDescent="0.45">
      <c r="A126" s="311" t="s">
        <v>2016</v>
      </c>
      <c r="B126" s="311" t="s">
        <v>675</v>
      </c>
      <c r="C126" s="312">
        <v>45854</v>
      </c>
      <c r="D126" s="565" t="s">
        <v>2092</v>
      </c>
      <c r="E126" s="493" t="s">
        <v>3648</v>
      </c>
      <c r="F126" s="493" t="s">
        <v>2139</v>
      </c>
      <c r="G126" s="493" t="s">
        <v>3649</v>
      </c>
      <c r="H126" s="311" t="s">
        <v>2093</v>
      </c>
      <c r="I126" s="313">
        <v>36</v>
      </c>
      <c r="J126" s="313">
        <v>139</v>
      </c>
      <c r="K126" s="313"/>
      <c r="L126" s="316"/>
      <c r="M126" s="313">
        <f>SUM(W126:AA126)</f>
        <v>4</v>
      </c>
      <c r="N126" s="313">
        <f>M126*I126</f>
        <v>144</v>
      </c>
      <c r="O126" s="313"/>
      <c r="P126" s="313"/>
      <c r="Q126" s="313">
        <f>P127*I126</f>
        <v>0</v>
      </c>
      <c r="R126" s="313"/>
      <c r="S126" s="313"/>
      <c r="T126" s="313">
        <f>S127*I126</f>
        <v>144</v>
      </c>
      <c r="U126" s="313"/>
      <c r="V126" s="313"/>
      <c r="W126" s="314"/>
      <c r="X126" s="314">
        <v>1</v>
      </c>
      <c r="Y126" s="314">
        <v>1</v>
      </c>
      <c r="Z126" s="314">
        <v>1</v>
      </c>
      <c r="AA126" s="314">
        <v>1</v>
      </c>
      <c r="AB126" s="315"/>
    </row>
    <row r="127" spans="1:28" ht="14.25" customHeight="1" x14ac:dyDescent="0.45">
      <c r="A127" s="36"/>
      <c r="B127" s="36"/>
      <c r="C127" s="36"/>
      <c r="D127" s="637"/>
      <c r="E127" s="36"/>
      <c r="F127" s="36"/>
      <c r="G127" s="36"/>
      <c r="H127" s="36"/>
      <c r="I127" s="38"/>
      <c r="J127" s="38"/>
      <c r="K127" s="38"/>
      <c r="L127" s="38"/>
      <c r="M127" s="38"/>
      <c r="N127" s="38"/>
      <c r="O127" s="38">
        <f>M126*J126</f>
        <v>556</v>
      </c>
      <c r="P127" s="68">
        <f>SUM(W127:AA127)</f>
        <v>0</v>
      </c>
      <c r="Q127" s="38"/>
      <c r="R127" s="38">
        <f>P127*J126</f>
        <v>0</v>
      </c>
      <c r="S127" s="38">
        <f>M126-P127</f>
        <v>4</v>
      </c>
      <c r="T127" s="38"/>
      <c r="U127" s="38">
        <f>S127*J126</f>
        <v>556</v>
      </c>
      <c r="V127" s="38"/>
      <c r="W127" s="41"/>
      <c r="X127" s="41">
        <v>0</v>
      </c>
      <c r="Y127" s="41">
        <v>0</v>
      </c>
      <c r="Z127" s="308">
        <v>0</v>
      </c>
      <c r="AA127" s="308">
        <v>0</v>
      </c>
      <c r="AB127" s="308"/>
    </row>
    <row r="128" spans="1:28" ht="14.25" customHeight="1" x14ac:dyDescent="0.45">
      <c r="A128" s="36"/>
      <c r="B128" s="36"/>
      <c r="C128" s="36"/>
      <c r="D128" s="36"/>
      <c r="E128" s="36"/>
      <c r="F128" s="36"/>
      <c r="G128" s="36"/>
      <c r="H128" s="36"/>
      <c r="I128" s="38"/>
      <c r="J128" s="38"/>
      <c r="K128" s="38"/>
      <c r="L128" s="38"/>
      <c r="M128" s="38"/>
      <c r="N128" s="38"/>
      <c r="O128" s="38"/>
      <c r="P128" s="633">
        <v>3</v>
      </c>
      <c r="Q128" s="38"/>
      <c r="R128" s="38"/>
      <c r="S128" s="38"/>
      <c r="T128" s="38"/>
      <c r="U128" s="38"/>
      <c r="V128" s="38"/>
      <c r="W128" s="41"/>
      <c r="X128" s="41"/>
      <c r="Y128" s="634">
        <v>1</v>
      </c>
      <c r="Z128" s="636">
        <v>1</v>
      </c>
      <c r="AA128" s="636">
        <v>1</v>
      </c>
      <c r="AB128" s="308"/>
    </row>
    <row r="129" spans="1:28" ht="14.25" customHeight="1" x14ac:dyDescent="0.45">
      <c r="A129" s="311" t="s">
        <v>2016</v>
      </c>
      <c r="B129" s="311" t="s">
        <v>675</v>
      </c>
      <c r="C129" s="312">
        <v>45854</v>
      </c>
      <c r="D129" s="640" t="s">
        <v>2094</v>
      </c>
      <c r="E129" s="311" t="s">
        <v>2095</v>
      </c>
      <c r="F129" s="493" t="s">
        <v>3641</v>
      </c>
      <c r="G129" s="493" t="s">
        <v>3643</v>
      </c>
      <c r="H129" s="493" t="s">
        <v>3642</v>
      </c>
      <c r="I129" s="313">
        <v>67</v>
      </c>
      <c r="J129" s="313">
        <v>259</v>
      </c>
      <c r="K129" s="313"/>
      <c r="L129" s="313"/>
      <c r="M129" s="313">
        <f>SUM(W129:AA129)</f>
        <v>3</v>
      </c>
      <c r="N129" s="313">
        <f>M129*I129</f>
        <v>201</v>
      </c>
      <c r="O129" s="313"/>
      <c r="P129" s="313"/>
      <c r="Q129" s="313">
        <f>P130*I129</f>
        <v>0</v>
      </c>
      <c r="R129" s="313"/>
      <c r="S129" s="313"/>
      <c r="T129" s="313">
        <f>S130*I129</f>
        <v>201</v>
      </c>
      <c r="U129" s="313"/>
      <c r="V129" s="313"/>
      <c r="W129" s="314"/>
      <c r="X129" s="314">
        <v>1</v>
      </c>
      <c r="Y129" s="314">
        <v>2</v>
      </c>
      <c r="Z129" s="314"/>
      <c r="AA129" s="315"/>
      <c r="AB129" s="315"/>
    </row>
    <row r="130" spans="1:28" ht="14.25" customHeight="1" x14ac:dyDescent="0.45">
      <c r="A130" s="36"/>
      <c r="B130" s="36"/>
      <c r="C130" s="36"/>
      <c r="D130" s="46"/>
      <c r="E130" s="36"/>
      <c r="F130" s="36"/>
      <c r="G130" s="36"/>
      <c r="H130" s="36"/>
      <c r="I130" s="38"/>
      <c r="J130" s="38"/>
      <c r="K130" s="38"/>
      <c r="L130" s="38"/>
      <c r="M130" s="38"/>
      <c r="N130" s="38"/>
      <c r="O130" s="38">
        <f>M129*J129</f>
        <v>777</v>
      </c>
      <c r="P130" s="68">
        <f>SUM(W130:AA130)</f>
        <v>0</v>
      </c>
      <c r="Q130" s="38"/>
      <c r="R130" s="38">
        <f>P130*J129</f>
        <v>0</v>
      </c>
      <c r="S130" s="38">
        <f>M129-P130</f>
        <v>3</v>
      </c>
      <c r="T130" s="38"/>
      <c r="U130" s="38">
        <f>S130*J129</f>
        <v>777</v>
      </c>
      <c r="V130" s="38"/>
      <c r="W130" s="41"/>
      <c r="X130" s="41">
        <v>0</v>
      </c>
      <c r="Y130" s="41">
        <v>0</v>
      </c>
      <c r="Z130" s="308"/>
      <c r="AA130" s="308"/>
      <c r="AB130" s="308"/>
    </row>
    <row r="131" spans="1:28" ht="14.25" customHeight="1" x14ac:dyDescent="0.45">
      <c r="A131" s="36"/>
      <c r="B131" s="36"/>
      <c r="C131" s="36"/>
      <c r="D131" s="36"/>
      <c r="E131" s="36"/>
      <c r="F131" s="36"/>
      <c r="G131" s="36"/>
      <c r="H131" s="36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41"/>
      <c r="X131" s="41"/>
      <c r="Y131" s="41"/>
      <c r="Z131" s="308"/>
      <c r="AA131" s="308"/>
      <c r="AB131" s="308"/>
    </row>
    <row r="132" spans="1:28" ht="30.75" customHeight="1" x14ac:dyDescent="0.45">
      <c r="A132" s="311" t="s">
        <v>2016</v>
      </c>
      <c r="B132" s="311" t="s">
        <v>675</v>
      </c>
      <c r="C132" s="558">
        <v>45908</v>
      </c>
      <c r="D132" s="632" t="s">
        <v>2096</v>
      </c>
      <c r="E132" s="311" t="s">
        <v>2097</v>
      </c>
      <c r="F132" s="311" t="s">
        <v>3757</v>
      </c>
      <c r="G132" s="311"/>
      <c r="H132" s="311" t="s">
        <v>3758</v>
      </c>
      <c r="I132" s="313">
        <v>44</v>
      </c>
      <c r="J132" s="313">
        <v>99</v>
      </c>
      <c r="K132" s="313"/>
      <c r="L132" s="313"/>
      <c r="M132" s="313">
        <f>SUM(W132:AA132)</f>
        <v>5</v>
      </c>
      <c r="N132" s="313">
        <f>M132*I132</f>
        <v>220</v>
      </c>
      <c r="O132" s="313"/>
      <c r="P132" s="313"/>
      <c r="Q132" s="313">
        <f>P133*I132</f>
        <v>0</v>
      </c>
      <c r="R132" s="313"/>
      <c r="S132" s="313"/>
      <c r="T132" s="313">
        <f>S133*I132</f>
        <v>220</v>
      </c>
      <c r="U132" s="313"/>
      <c r="V132" s="313"/>
      <c r="W132" s="314">
        <v>1</v>
      </c>
      <c r="X132" s="314">
        <v>1</v>
      </c>
      <c r="Y132" s="314">
        <v>1</v>
      </c>
      <c r="Z132" s="314">
        <v>1</v>
      </c>
      <c r="AA132" s="314">
        <v>1</v>
      </c>
      <c r="AB132" s="315"/>
    </row>
    <row r="133" spans="1:28" ht="14.25" customHeight="1" x14ac:dyDescent="0.45">
      <c r="A133" s="36"/>
      <c r="B133" s="36"/>
      <c r="C133" s="36"/>
      <c r="D133" s="36"/>
      <c r="E133" s="36"/>
      <c r="F133" s="36"/>
      <c r="G133" s="36"/>
      <c r="H133" s="36"/>
      <c r="I133" s="38"/>
      <c r="J133" s="38"/>
      <c r="K133" s="38"/>
      <c r="L133" s="38"/>
      <c r="M133" s="38"/>
      <c r="N133" s="38"/>
      <c r="O133" s="38">
        <f>M132*J132</f>
        <v>495</v>
      </c>
      <c r="P133" s="68">
        <f>SUM(W133:AA133)</f>
        <v>0</v>
      </c>
      <c r="Q133" s="38"/>
      <c r="R133" s="38">
        <f>P133*J132</f>
        <v>0</v>
      </c>
      <c r="S133" s="38">
        <f>M132-P133</f>
        <v>5</v>
      </c>
      <c r="T133" s="38"/>
      <c r="U133" s="38">
        <f>S133*J132</f>
        <v>495</v>
      </c>
      <c r="V133" s="38"/>
      <c r="W133" s="41">
        <v>0</v>
      </c>
      <c r="X133" s="41">
        <v>0</v>
      </c>
      <c r="Y133" s="41">
        <v>0</v>
      </c>
      <c r="Z133" s="308">
        <v>0</v>
      </c>
      <c r="AA133" s="308">
        <v>0</v>
      </c>
      <c r="AB133" s="308"/>
    </row>
    <row r="134" spans="1:28" ht="14.25" customHeight="1" x14ac:dyDescent="0.45">
      <c r="A134" s="36"/>
      <c r="B134" s="36"/>
      <c r="C134" s="36"/>
      <c r="D134" s="36"/>
      <c r="E134" s="36"/>
      <c r="F134" s="36"/>
      <c r="G134" s="36"/>
      <c r="H134" s="36"/>
      <c r="I134" s="38"/>
      <c r="J134" s="38"/>
      <c r="K134" s="38"/>
      <c r="L134" s="38"/>
      <c r="M134" s="38"/>
      <c r="N134" s="38"/>
      <c r="O134" s="38"/>
      <c r="P134" s="633">
        <v>5</v>
      </c>
      <c r="Q134" s="38"/>
      <c r="R134" s="38"/>
      <c r="S134" s="38"/>
      <c r="T134" s="38"/>
      <c r="U134" s="38"/>
      <c r="V134" s="38"/>
      <c r="W134" s="634">
        <v>1</v>
      </c>
      <c r="X134" s="634">
        <v>1</v>
      </c>
      <c r="Y134" s="634">
        <v>1</v>
      </c>
      <c r="Z134" s="636">
        <v>1</v>
      </c>
      <c r="AA134" s="636">
        <v>1</v>
      </c>
      <c r="AB134" s="308"/>
    </row>
    <row r="135" spans="1:28" ht="14.25" customHeight="1" x14ac:dyDescent="0.45">
      <c r="A135" s="311" t="s">
        <v>2016</v>
      </c>
      <c r="B135" s="311" t="s">
        <v>675</v>
      </c>
      <c r="C135" s="312">
        <v>45855</v>
      </c>
      <c r="D135" s="640" t="s">
        <v>2098</v>
      </c>
      <c r="E135" s="311" t="s">
        <v>164</v>
      </c>
      <c r="F135" s="530" t="s">
        <v>3708</v>
      </c>
      <c r="G135" s="493" t="s">
        <v>166</v>
      </c>
      <c r="H135" s="493" t="s">
        <v>3709</v>
      </c>
      <c r="I135" s="313">
        <v>75</v>
      </c>
      <c r="J135" s="313">
        <v>199</v>
      </c>
      <c r="K135" s="313"/>
      <c r="L135" s="313"/>
      <c r="M135" s="313">
        <f>SUM(W135:AA135)</f>
        <v>5</v>
      </c>
      <c r="N135" s="313">
        <f>M135*I135</f>
        <v>375</v>
      </c>
      <c r="O135" s="313"/>
      <c r="P135" s="313"/>
      <c r="Q135" s="313">
        <f>P136*I135</f>
        <v>0</v>
      </c>
      <c r="R135" s="313"/>
      <c r="S135" s="313"/>
      <c r="T135" s="313">
        <f>S136*I135</f>
        <v>375</v>
      </c>
      <c r="U135" s="313"/>
      <c r="V135" s="313"/>
      <c r="W135" s="314"/>
      <c r="X135" s="314">
        <v>2</v>
      </c>
      <c r="Y135" s="314">
        <v>2</v>
      </c>
      <c r="Z135" s="314">
        <v>1</v>
      </c>
      <c r="AA135" s="315"/>
      <c r="AB135" s="315"/>
    </row>
    <row r="136" spans="1:28" ht="14.25" customHeight="1" x14ac:dyDescent="0.45">
      <c r="A136" s="36"/>
      <c r="B136" s="36"/>
      <c r="C136" s="36"/>
      <c r="D136" s="46"/>
      <c r="E136" s="36"/>
      <c r="F136" s="36"/>
      <c r="G136" s="36"/>
      <c r="H136" s="36"/>
      <c r="I136" s="38"/>
      <c r="J136" s="38"/>
      <c r="K136" s="38"/>
      <c r="L136" s="38"/>
      <c r="M136" s="38"/>
      <c r="N136" s="38"/>
      <c r="O136" s="38">
        <f>M135*J135</f>
        <v>995</v>
      </c>
      <c r="P136" s="68">
        <f>SUM(W136:AA136)</f>
        <v>0</v>
      </c>
      <c r="Q136" s="38"/>
      <c r="R136" s="38">
        <f>P136*J135</f>
        <v>0</v>
      </c>
      <c r="S136" s="38">
        <f>M135-P136</f>
        <v>5</v>
      </c>
      <c r="T136" s="38"/>
      <c r="U136" s="38">
        <f>S136*J135</f>
        <v>995</v>
      </c>
      <c r="V136" s="38"/>
      <c r="W136" s="41"/>
      <c r="X136" s="41">
        <v>0</v>
      </c>
      <c r="Y136" s="41">
        <v>0</v>
      </c>
      <c r="Z136" s="308">
        <v>0</v>
      </c>
      <c r="AA136" s="308"/>
      <c r="AB136" s="308"/>
    </row>
    <row r="137" spans="1:28" ht="14.25" customHeight="1" x14ac:dyDescent="0.4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308"/>
      <c r="X137" s="308"/>
      <c r="Y137" s="308"/>
      <c r="Z137" s="945"/>
      <c r="AA137" s="308"/>
      <c r="AB137" s="308"/>
    </row>
    <row r="138" spans="1:28" ht="58.15" customHeight="1" x14ac:dyDescent="0.45">
      <c r="A138" s="311" t="s">
        <v>2016</v>
      </c>
      <c r="B138" s="311" t="s">
        <v>675</v>
      </c>
      <c r="C138" s="312">
        <v>45854</v>
      </c>
      <c r="D138" s="632" t="s">
        <v>2099</v>
      </c>
      <c r="E138" s="311" t="s">
        <v>164</v>
      </c>
      <c r="F138" s="311" t="s">
        <v>3705</v>
      </c>
      <c r="G138" s="311" t="s">
        <v>3706</v>
      </c>
      <c r="H138" s="311" t="s">
        <v>3707</v>
      </c>
      <c r="I138" s="313">
        <v>71</v>
      </c>
      <c r="J138" s="313">
        <v>179</v>
      </c>
      <c r="K138" s="313"/>
      <c r="L138" s="313"/>
      <c r="M138" s="313">
        <f>SUM(W138:AA138)</f>
        <v>4</v>
      </c>
      <c r="N138" s="313">
        <f>M138*I138</f>
        <v>284</v>
      </c>
      <c r="O138" s="313"/>
      <c r="P138" s="313"/>
      <c r="Q138" s="313">
        <f>P139*I138</f>
        <v>0</v>
      </c>
      <c r="R138" s="313"/>
      <c r="S138" s="313"/>
      <c r="T138" s="313">
        <f>S139*I138</f>
        <v>284</v>
      </c>
      <c r="U138" s="313"/>
      <c r="V138" s="313"/>
      <c r="W138" s="314">
        <v>1</v>
      </c>
      <c r="X138" s="314">
        <v>1</v>
      </c>
      <c r="Y138" s="314">
        <v>1</v>
      </c>
      <c r="Z138" s="314">
        <v>1</v>
      </c>
      <c r="AA138" s="314"/>
      <c r="AB138" s="314"/>
    </row>
    <row r="139" spans="1:28" ht="14.25" customHeight="1" x14ac:dyDescent="0.45">
      <c r="A139" s="36"/>
      <c r="B139" s="36"/>
      <c r="C139" s="36"/>
      <c r="D139" s="36"/>
      <c r="E139" s="36"/>
      <c r="F139" s="36"/>
      <c r="G139" s="36"/>
      <c r="H139" s="36"/>
      <c r="I139" s="38"/>
      <c r="J139" s="38"/>
      <c r="K139" s="38"/>
      <c r="L139" s="38"/>
      <c r="M139" s="38"/>
      <c r="N139" s="38"/>
      <c r="O139" s="38">
        <f>M138*J138</f>
        <v>716</v>
      </c>
      <c r="P139" s="68">
        <f>SUM(W139:AA139)</f>
        <v>0</v>
      </c>
      <c r="Q139" s="38"/>
      <c r="R139" s="38">
        <f>P139*J138</f>
        <v>0</v>
      </c>
      <c r="S139" s="38">
        <f>M138-P139</f>
        <v>4</v>
      </c>
      <c r="T139" s="38"/>
      <c r="U139" s="38">
        <f>S139*J138</f>
        <v>716</v>
      </c>
      <c r="V139" s="38"/>
      <c r="W139" s="41">
        <v>0</v>
      </c>
      <c r="X139" s="41">
        <v>0</v>
      </c>
      <c r="Y139" s="41">
        <v>0</v>
      </c>
      <c r="Z139" s="41">
        <v>0</v>
      </c>
      <c r="AA139" s="41"/>
      <c r="AB139" s="41"/>
    </row>
    <row r="140" spans="1:28" ht="14.25" customHeight="1" x14ac:dyDescent="0.45">
      <c r="A140" s="36"/>
      <c r="B140" s="36"/>
      <c r="C140" s="36"/>
      <c r="D140" s="36"/>
      <c r="E140" s="36"/>
      <c r="F140" s="36"/>
      <c r="G140" s="36"/>
      <c r="H140" s="36"/>
      <c r="I140" s="38"/>
      <c r="J140" s="38"/>
      <c r="K140" s="38"/>
      <c r="L140" s="38"/>
      <c r="M140" s="38"/>
      <c r="N140" s="38"/>
      <c r="O140" s="38"/>
      <c r="P140" s="633">
        <v>2</v>
      </c>
      <c r="Q140" s="38"/>
      <c r="R140" s="38"/>
      <c r="S140" s="38"/>
      <c r="T140" s="38"/>
      <c r="U140" s="38"/>
      <c r="V140" s="38"/>
      <c r="W140" s="634">
        <v>1</v>
      </c>
      <c r="X140" s="41"/>
      <c r="Y140" s="41"/>
      <c r="Z140" s="634">
        <v>1</v>
      </c>
      <c r="AA140" s="41"/>
      <c r="AB140" s="41"/>
    </row>
    <row r="141" spans="1:28" ht="57" customHeight="1" x14ac:dyDescent="0.45">
      <c r="A141" s="311" t="s">
        <v>2016</v>
      </c>
      <c r="B141" s="311" t="s">
        <v>675</v>
      </c>
      <c r="C141" s="312">
        <v>45854</v>
      </c>
      <c r="D141" s="632" t="s">
        <v>2100</v>
      </c>
      <c r="E141" s="311" t="s">
        <v>164</v>
      </c>
      <c r="F141" s="311" t="s">
        <v>158</v>
      </c>
      <c r="G141" s="311" t="s">
        <v>3706</v>
      </c>
      <c r="H141" s="311" t="s">
        <v>3707</v>
      </c>
      <c r="I141" s="313">
        <v>71</v>
      </c>
      <c r="J141" s="313">
        <v>179</v>
      </c>
      <c r="K141" s="313"/>
      <c r="L141" s="313"/>
      <c r="M141" s="313">
        <f>SUM(W141:AA141)</f>
        <v>7</v>
      </c>
      <c r="N141" s="313">
        <f>M141*I141</f>
        <v>497</v>
      </c>
      <c r="O141" s="313"/>
      <c r="P141" s="313"/>
      <c r="Q141" s="313">
        <f>P142*I141</f>
        <v>0</v>
      </c>
      <c r="R141" s="313"/>
      <c r="S141" s="313"/>
      <c r="T141" s="313">
        <f>S142*I141</f>
        <v>497</v>
      </c>
      <c r="U141" s="313"/>
      <c r="V141" s="313"/>
      <c r="W141" s="314">
        <v>2</v>
      </c>
      <c r="X141" s="314">
        <v>2</v>
      </c>
      <c r="Y141" s="314">
        <v>2</v>
      </c>
      <c r="Z141" s="314">
        <v>1</v>
      </c>
      <c r="AA141" s="314"/>
      <c r="AB141" s="314"/>
    </row>
    <row r="142" spans="1:28" ht="14.25" customHeight="1" x14ac:dyDescent="0.45">
      <c r="A142" s="36"/>
      <c r="B142" s="36"/>
      <c r="C142" s="36"/>
      <c r="D142" s="36"/>
      <c r="E142" s="36"/>
      <c r="F142" s="36"/>
      <c r="G142" s="36"/>
      <c r="H142" s="36"/>
      <c r="I142" s="38"/>
      <c r="J142" s="38"/>
      <c r="K142" s="38"/>
      <c r="L142" s="38"/>
      <c r="M142" s="38"/>
      <c r="N142" s="38"/>
      <c r="O142" s="38">
        <f>M141*J141</f>
        <v>1253</v>
      </c>
      <c r="P142" s="68">
        <f>SUM(W142:AA142)</f>
        <v>0</v>
      </c>
      <c r="Q142" s="38"/>
      <c r="R142" s="38">
        <f>P142*J141</f>
        <v>0</v>
      </c>
      <c r="S142" s="38">
        <f>M141-P142</f>
        <v>7</v>
      </c>
      <c r="T142" s="38"/>
      <c r="U142" s="38">
        <f>S142*J141</f>
        <v>1253</v>
      </c>
      <c r="V142" s="38"/>
      <c r="W142" s="41">
        <v>0</v>
      </c>
      <c r="X142" s="41">
        <v>0</v>
      </c>
      <c r="Y142" s="41">
        <v>0</v>
      </c>
      <c r="Z142" s="41">
        <v>0</v>
      </c>
      <c r="AA142" s="41"/>
      <c r="AB142" s="41"/>
    </row>
    <row r="143" spans="1:28" ht="14.25" customHeight="1" x14ac:dyDescent="0.45">
      <c r="A143" s="36"/>
      <c r="B143" s="36"/>
      <c r="C143" s="36"/>
      <c r="D143" s="36"/>
      <c r="E143" s="36"/>
      <c r="F143" s="36"/>
      <c r="G143" s="36"/>
      <c r="H143" s="36"/>
      <c r="I143" s="38"/>
      <c r="J143" s="38"/>
      <c r="K143" s="38"/>
      <c r="L143" s="38"/>
      <c r="M143" s="38"/>
      <c r="N143" s="38"/>
      <c r="O143" s="38"/>
      <c r="P143" s="633">
        <v>2</v>
      </c>
      <c r="Q143" s="38"/>
      <c r="R143" s="38"/>
      <c r="S143" s="38"/>
      <c r="T143" s="38"/>
      <c r="U143" s="38"/>
      <c r="V143" s="38"/>
      <c r="W143" s="634">
        <v>2</v>
      </c>
      <c r="X143" s="41"/>
      <c r="Y143" s="41"/>
      <c r="Z143" s="846"/>
      <c r="AA143" s="41"/>
      <c r="AB143" s="41"/>
    </row>
    <row r="144" spans="1:28" ht="28.9" customHeight="1" x14ac:dyDescent="0.45">
      <c r="A144" s="311" t="s">
        <v>2016</v>
      </c>
      <c r="B144" s="311" t="s">
        <v>675</v>
      </c>
      <c r="C144" s="558">
        <v>45908</v>
      </c>
      <c r="D144" s="632" t="s">
        <v>2101</v>
      </c>
      <c r="E144" s="311" t="s">
        <v>164</v>
      </c>
      <c r="F144" s="311" t="s">
        <v>3753</v>
      </c>
      <c r="G144" s="311"/>
      <c r="H144" s="311"/>
      <c r="I144" s="313">
        <v>64</v>
      </c>
      <c r="J144" s="313">
        <v>179</v>
      </c>
      <c r="K144" s="313"/>
      <c r="L144" s="313"/>
      <c r="M144" s="313">
        <f>SUM(W144:AA144)</f>
        <v>4</v>
      </c>
      <c r="N144" s="313">
        <f>M144*I144</f>
        <v>256</v>
      </c>
      <c r="O144" s="313"/>
      <c r="P144" s="313"/>
      <c r="Q144" s="313">
        <f>P145*I144</f>
        <v>0</v>
      </c>
      <c r="R144" s="313"/>
      <c r="S144" s="313"/>
      <c r="T144" s="313">
        <f>S145*I144</f>
        <v>256</v>
      </c>
      <c r="U144" s="313"/>
      <c r="V144" s="313"/>
      <c r="W144" s="314">
        <v>1</v>
      </c>
      <c r="X144" s="314">
        <v>1</v>
      </c>
      <c r="Y144" s="314">
        <v>1</v>
      </c>
      <c r="Z144" s="314">
        <v>1</v>
      </c>
      <c r="AA144" s="314"/>
      <c r="AB144" s="314"/>
    </row>
    <row r="145" spans="1:28" ht="14.25" customHeight="1" x14ac:dyDescent="0.45">
      <c r="A145" s="36"/>
      <c r="B145" s="36"/>
      <c r="C145" s="36"/>
      <c r="D145" s="36"/>
      <c r="E145" s="36"/>
      <c r="F145" s="36"/>
      <c r="G145" s="36"/>
      <c r="H145" s="36"/>
      <c r="I145" s="38"/>
      <c r="J145" s="38"/>
      <c r="K145" s="38"/>
      <c r="L145" s="38"/>
      <c r="M145" s="38"/>
      <c r="N145" s="38"/>
      <c r="O145" s="38">
        <f>M144*J144</f>
        <v>716</v>
      </c>
      <c r="P145" s="68">
        <f>SUM(W145:AA145)</f>
        <v>0</v>
      </c>
      <c r="Q145" s="38"/>
      <c r="R145" s="38">
        <f>P145*J144</f>
        <v>0</v>
      </c>
      <c r="S145" s="38">
        <f>M144-P145</f>
        <v>4</v>
      </c>
      <c r="T145" s="38"/>
      <c r="U145" s="38">
        <f>S145*J144</f>
        <v>716</v>
      </c>
      <c r="V145" s="38"/>
      <c r="W145" s="41">
        <v>0</v>
      </c>
      <c r="X145" s="41">
        <v>0</v>
      </c>
      <c r="Y145" s="41">
        <v>0</v>
      </c>
      <c r="Z145" s="41">
        <v>0</v>
      </c>
      <c r="AA145" s="41"/>
      <c r="AB145" s="41"/>
    </row>
    <row r="146" spans="1:28" ht="14.25" customHeight="1" x14ac:dyDescent="0.45">
      <c r="A146" s="36"/>
      <c r="B146" s="36"/>
      <c r="C146" s="36"/>
      <c r="D146" s="36"/>
      <c r="E146" s="36"/>
      <c r="F146" s="36"/>
      <c r="G146" s="36"/>
      <c r="H146" s="36"/>
      <c r="I146" s="38"/>
      <c r="J146" s="38"/>
      <c r="K146" s="38"/>
      <c r="L146" s="38"/>
      <c r="M146" s="38"/>
      <c r="N146" s="38"/>
      <c r="O146" s="38"/>
      <c r="P146" s="633">
        <v>4</v>
      </c>
      <c r="Q146" s="38"/>
      <c r="R146" s="38"/>
      <c r="S146" s="38"/>
      <c r="T146" s="38"/>
      <c r="U146" s="38"/>
      <c r="V146" s="38"/>
      <c r="W146" s="634">
        <v>1</v>
      </c>
      <c r="X146" s="634">
        <v>1</v>
      </c>
      <c r="Y146" s="634">
        <v>1</v>
      </c>
      <c r="Z146" s="634">
        <v>1</v>
      </c>
      <c r="AA146" s="41"/>
      <c r="AB146" s="41"/>
    </row>
    <row r="147" spans="1:28" ht="14.25" customHeight="1" x14ac:dyDescent="0.45">
      <c r="A147" s="311" t="s">
        <v>2016</v>
      </c>
      <c r="B147" s="311" t="s">
        <v>675</v>
      </c>
      <c r="C147" s="558">
        <v>45908</v>
      </c>
      <c r="D147" s="632" t="s">
        <v>2102</v>
      </c>
      <c r="E147" s="311" t="s">
        <v>164</v>
      </c>
      <c r="F147" s="311" t="s">
        <v>3754</v>
      </c>
      <c r="G147" s="311"/>
      <c r="H147" s="311"/>
      <c r="I147" s="313">
        <v>64</v>
      </c>
      <c r="J147" s="313">
        <v>179</v>
      </c>
      <c r="K147" s="313"/>
      <c r="L147" s="313"/>
      <c r="M147" s="313">
        <f>SUM(W147:AA147)</f>
        <v>4</v>
      </c>
      <c r="N147" s="313">
        <f>M147*I147</f>
        <v>256</v>
      </c>
      <c r="O147" s="313"/>
      <c r="P147" s="313"/>
      <c r="Q147" s="313">
        <f>P148*I147</f>
        <v>0</v>
      </c>
      <c r="R147" s="313"/>
      <c r="S147" s="313"/>
      <c r="T147" s="313">
        <f>S148*I147</f>
        <v>256</v>
      </c>
      <c r="U147" s="313"/>
      <c r="V147" s="313"/>
      <c r="W147" s="314">
        <v>1</v>
      </c>
      <c r="X147" s="314">
        <v>1</v>
      </c>
      <c r="Y147" s="314">
        <v>1</v>
      </c>
      <c r="Z147" s="314">
        <v>1</v>
      </c>
      <c r="AA147" s="314"/>
      <c r="AB147" s="314"/>
    </row>
    <row r="148" spans="1:28" ht="14.25" customHeight="1" x14ac:dyDescent="0.45">
      <c r="A148" s="36"/>
      <c r="B148" s="36"/>
      <c r="C148" s="36"/>
      <c r="D148" s="36"/>
      <c r="E148" s="36"/>
      <c r="F148" s="36"/>
      <c r="G148" s="36"/>
      <c r="H148" s="36"/>
      <c r="I148" s="38"/>
      <c r="J148" s="38"/>
      <c r="K148" s="38"/>
      <c r="L148" s="38"/>
      <c r="M148" s="38"/>
      <c r="N148" s="38"/>
      <c r="O148" s="38">
        <f>M147*J147</f>
        <v>716</v>
      </c>
      <c r="P148" s="68">
        <f>SUM(W148:AA148)</f>
        <v>0</v>
      </c>
      <c r="Q148" s="38"/>
      <c r="R148" s="38">
        <f>P148*J147</f>
        <v>0</v>
      </c>
      <c r="S148" s="38">
        <f>M147-P148</f>
        <v>4</v>
      </c>
      <c r="T148" s="38"/>
      <c r="U148" s="38">
        <f>S148*J147</f>
        <v>716</v>
      </c>
      <c r="V148" s="38"/>
      <c r="W148" s="41">
        <v>0</v>
      </c>
      <c r="X148" s="41">
        <v>0</v>
      </c>
      <c r="Y148" s="41">
        <v>0</v>
      </c>
      <c r="Z148" s="41">
        <v>0</v>
      </c>
      <c r="AA148" s="41"/>
      <c r="AB148" s="41"/>
    </row>
    <row r="149" spans="1:28" ht="14.25" customHeight="1" x14ac:dyDescent="0.45">
      <c r="A149" s="36"/>
      <c r="B149" s="36"/>
      <c r="C149" s="36"/>
      <c r="D149" s="36"/>
      <c r="E149" s="36"/>
      <c r="F149" s="36"/>
      <c r="G149" s="36"/>
      <c r="H149" s="36"/>
      <c r="I149" s="38"/>
      <c r="J149" s="38"/>
      <c r="K149" s="38"/>
      <c r="L149" s="38"/>
      <c r="M149" s="38"/>
      <c r="N149" s="38"/>
      <c r="O149" s="38"/>
      <c r="P149" s="633">
        <v>3</v>
      </c>
      <c r="Q149" s="38"/>
      <c r="R149" s="38"/>
      <c r="S149" s="38"/>
      <c r="T149" s="38"/>
      <c r="U149" s="38"/>
      <c r="V149" s="38"/>
      <c r="W149" s="41"/>
      <c r="X149" s="634">
        <v>1</v>
      </c>
      <c r="Y149" s="634">
        <v>1</v>
      </c>
      <c r="Z149" s="634">
        <v>1</v>
      </c>
      <c r="AA149" s="41"/>
      <c r="AB149" s="41"/>
    </row>
    <row r="150" spans="1:28" ht="14.25" customHeight="1" x14ac:dyDescent="0.45">
      <c r="A150" s="311" t="s">
        <v>2016</v>
      </c>
      <c r="B150" s="311" t="s">
        <v>675</v>
      </c>
      <c r="C150" s="558">
        <v>45908</v>
      </c>
      <c r="D150" s="565" t="s">
        <v>2103</v>
      </c>
      <c r="E150" s="311" t="s">
        <v>368</v>
      </c>
      <c r="F150" s="311" t="s">
        <v>3756</v>
      </c>
      <c r="G150" s="311"/>
      <c r="H150" s="311" t="s">
        <v>2283</v>
      </c>
      <c r="I150" s="313">
        <v>172</v>
      </c>
      <c r="J150" s="313">
        <v>349</v>
      </c>
      <c r="K150" s="313"/>
      <c r="L150" s="313"/>
      <c r="M150" s="313">
        <f>SUM(W150:AA150)</f>
        <v>2</v>
      </c>
      <c r="N150" s="313">
        <f>M150*I150</f>
        <v>344</v>
      </c>
      <c r="O150" s="313"/>
      <c r="P150" s="313"/>
      <c r="Q150" s="313">
        <f>P151*I150</f>
        <v>344</v>
      </c>
      <c r="R150" s="313"/>
      <c r="S150" s="313"/>
      <c r="T150" s="313">
        <f>S151*I150</f>
        <v>0</v>
      </c>
      <c r="U150" s="313"/>
      <c r="V150" s="313"/>
      <c r="W150" s="314"/>
      <c r="X150" s="314">
        <v>2</v>
      </c>
      <c r="Y150" s="314"/>
      <c r="Z150" s="314"/>
      <c r="AA150" s="314"/>
      <c r="AB150" s="314"/>
    </row>
    <row r="151" spans="1:28" ht="14.25" customHeight="1" x14ac:dyDescent="0.45">
      <c r="A151" s="36"/>
      <c r="B151" s="36"/>
      <c r="C151" s="36"/>
      <c r="D151" s="844"/>
      <c r="E151" s="36"/>
      <c r="F151" s="36"/>
      <c r="G151" s="36"/>
      <c r="H151" s="36"/>
      <c r="I151" s="38"/>
      <c r="J151" s="38"/>
      <c r="K151" s="38"/>
      <c r="L151" s="38"/>
      <c r="M151" s="38"/>
      <c r="N151" s="38"/>
      <c r="O151" s="38">
        <f>M150*J150</f>
        <v>698</v>
      </c>
      <c r="P151" s="670">
        <f>SUM(W151:AA151)</f>
        <v>2</v>
      </c>
      <c r="Q151" s="38"/>
      <c r="R151" s="38">
        <f>P151*J150</f>
        <v>698</v>
      </c>
      <c r="S151" s="38">
        <f>M150-P151</f>
        <v>0</v>
      </c>
      <c r="T151" s="38"/>
      <c r="U151" s="38">
        <f>S151*J150</f>
        <v>0</v>
      </c>
      <c r="V151" s="38"/>
      <c r="W151" s="41"/>
      <c r="X151" s="668">
        <v>2</v>
      </c>
      <c r="Y151" s="41"/>
      <c r="Z151" s="41"/>
      <c r="AA151" s="41"/>
      <c r="AB151" s="41"/>
    </row>
    <row r="152" spans="1:28" ht="14.25" customHeight="1" x14ac:dyDescent="0.45">
      <c r="A152" s="36"/>
      <c r="B152" s="36"/>
      <c r="C152" s="36"/>
      <c r="D152" s="36"/>
      <c r="E152" s="36"/>
      <c r="F152" s="36"/>
      <c r="G152" s="36"/>
      <c r="H152" s="36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41"/>
      <c r="X152" s="41"/>
      <c r="Y152" s="41"/>
      <c r="Z152" s="41"/>
      <c r="AA152" s="41"/>
      <c r="AB152" s="41"/>
    </row>
    <row r="153" spans="1:28" ht="29.25" customHeight="1" x14ac:dyDescent="0.45">
      <c r="A153" s="311" t="s">
        <v>2016</v>
      </c>
      <c r="B153" s="311" t="s">
        <v>675</v>
      </c>
      <c r="C153" s="558">
        <v>45908</v>
      </c>
      <c r="D153" s="565" t="s">
        <v>2104</v>
      </c>
      <c r="E153" s="311" t="s">
        <v>368</v>
      </c>
      <c r="F153" s="311" t="s">
        <v>3755</v>
      </c>
      <c r="G153" s="311"/>
      <c r="H153" s="311" t="s">
        <v>2283</v>
      </c>
      <c r="I153" s="313">
        <v>172</v>
      </c>
      <c r="J153" s="313">
        <v>349</v>
      </c>
      <c r="K153" s="313"/>
      <c r="L153" s="313"/>
      <c r="M153" s="313">
        <f>SUM(W153:AA153)</f>
        <v>2</v>
      </c>
      <c r="N153" s="313">
        <f>M153*I153</f>
        <v>344</v>
      </c>
      <c r="O153" s="313"/>
      <c r="P153" s="313"/>
      <c r="Q153" s="313">
        <f>P154*I153</f>
        <v>0</v>
      </c>
      <c r="R153" s="313"/>
      <c r="S153" s="313"/>
      <c r="T153" s="313">
        <f>S154*I153</f>
        <v>344</v>
      </c>
      <c r="U153" s="313"/>
      <c r="V153" s="313"/>
      <c r="W153" s="314"/>
      <c r="X153" s="314">
        <v>2</v>
      </c>
      <c r="Y153" s="314"/>
      <c r="Z153" s="314"/>
      <c r="AA153" s="314"/>
      <c r="AB153" s="314"/>
    </row>
    <row r="154" spans="1:28" ht="14.25" customHeight="1" x14ac:dyDescent="0.45">
      <c r="A154" s="19"/>
      <c r="B154" s="19"/>
      <c r="C154" s="19"/>
      <c r="D154" s="883"/>
      <c r="E154" s="19"/>
      <c r="F154" s="19"/>
      <c r="G154" s="19"/>
      <c r="H154" s="19"/>
      <c r="I154" s="19"/>
      <c r="J154" s="19"/>
      <c r="K154" s="38"/>
      <c r="L154" s="38"/>
      <c r="M154" s="38"/>
      <c r="N154" s="38"/>
      <c r="O154" s="38">
        <f>M153*J153</f>
        <v>698</v>
      </c>
      <c r="P154" s="845">
        <f>SUM(W154:AA154)</f>
        <v>0</v>
      </c>
      <c r="Q154" s="38"/>
      <c r="R154" s="38">
        <f>P154*J153</f>
        <v>0</v>
      </c>
      <c r="S154" s="38">
        <f>M153-P154</f>
        <v>2</v>
      </c>
      <c r="T154" s="38"/>
      <c r="U154" s="38">
        <f>S154*J153</f>
        <v>698</v>
      </c>
      <c r="V154" s="38"/>
      <c r="W154" s="41"/>
      <c r="X154" s="846">
        <v>0</v>
      </c>
      <c r="Y154" s="41"/>
      <c r="Z154" s="41"/>
      <c r="AA154" s="41"/>
      <c r="AB154" s="41"/>
    </row>
    <row r="155" spans="1:28" ht="14.25" customHeight="1" x14ac:dyDescent="0.4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41"/>
      <c r="X155" s="846"/>
      <c r="Y155" s="41"/>
      <c r="Z155" s="41"/>
      <c r="AA155" s="41"/>
      <c r="AB155" s="41"/>
    </row>
    <row r="156" spans="1:28" ht="31.9" customHeight="1" x14ac:dyDescent="0.45">
      <c r="A156" s="311" t="s">
        <v>2016</v>
      </c>
      <c r="B156" s="311" t="s">
        <v>675</v>
      </c>
      <c r="C156" s="312">
        <v>45854</v>
      </c>
      <c r="D156" s="565" t="s">
        <v>2105</v>
      </c>
      <c r="E156" s="311" t="s">
        <v>1769</v>
      </c>
      <c r="F156" s="311" t="s">
        <v>3801</v>
      </c>
      <c r="G156" s="311"/>
      <c r="H156" s="311"/>
      <c r="I156" s="313">
        <v>108</v>
      </c>
      <c r="J156" s="313">
        <v>289</v>
      </c>
      <c r="K156" s="313"/>
      <c r="L156" s="313"/>
      <c r="M156" s="313">
        <f>SUM(W156:AA156)</f>
        <v>3</v>
      </c>
      <c r="N156" s="313">
        <f>M156*I156</f>
        <v>324</v>
      </c>
      <c r="O156" s="313"/>
      <c r="P156" s="313"/>
      <c r="Q156" s="313">
        <f>P157*I156</f>
        <v>0</v>
      </c>
      <c r="R156" s="313"/>
      <c r="S156" s="313"/>
      <c r="T156" s="313">
        <f>S157*I156</f>
        <v>324</v>
      </c>
      <c r="U156" s="313"/>
      <c r="V156" s="313"/>
      <c r="W156" s="314"/>
      <c r="X156" s="314">
        <v>3</v>
      </c>
      <c r="Y156" s="314"/>
      <c r="Z156" s="314"/>
      <c r="AA156" s="314"/>
      <c r="AB156" s="314"/>
    </row>
    <row r="157" spans="1:28" ht="14.25" customHeight="1" x14ac:dyDescent="0.45">
      <c r="A157" s="19"/>
      <c r="B157" s="19"/>
      <c r="C157" s="19"/>
      <c r="D157" s="635"/>
      <c r="E157" s="19"/>
      <c r="F157" s="19"/>
      <c r="G157" s="19"/>
      <c r="H157" s="19"/>
      <c r="I157" s="19"/>
      <c r="J157" s="19"/>
      <c r="K157" s="38"/>
      <c r="L157" s="38"/>
      <c r="M157" s="38"/>
      <c r="N157" s="38"/>
      <c r="O157" s="38">
        <f>M156*J156</f>
        <v>867</v>
      </c>
      <c r="P157" s="68">
        <f>SUM(W157:AA157)</f>
        <v>0</v>
      </c>
      <c r="Q157" s="38"/>
      <c r="R157" s="38">
        <f>P157*J156</f>
        <v>0</v>
      </c>
      <c r="S157" s="38">
        <f>M156-P157</f>
        <v>3</v>
      </c>
      <c r="T157" s="38"/>
      <c r="U157" s="38">
        <f>S157*J156</f>
        <v>867</v>
      </c>
      <c r="V157" s="38"/>
      <c r="W157" s="41"/>
      <c r="X157" s="41">
        <v>0</v>
      </c>
      <c r="Y157" s="41"/>
      <c r="Z157" s="41"/>
      <c r="AA157" s="41"/>
      <c r="AB157" s="41"/>
    </row>
    <row r="158" spans="1:28" ht="14.25" customHeight="1" x14ac:dyDescent="0.4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38"/>
      <c r="L158" s="38"/>
      <c r="M158" s="38"/>
      <c r="N158" s="38"/>
      <c r="O158" s="38"/>
      <c r="P158" s="633">
        <v>3</v>
      </c>
      <c r="Q158" s="38"/>
      <c r="R158" s="38"/>
      <c r="S158" s="38"/>
      <c r="T158" s="38"/>
      <c r="U158" s="38"/>
      <c r="V158" s="38"/>
      <c r="W158" s="41"/>
      <c r="X158" s="634">
        <v>3</v>
      </c>
      <c r="Y158" s="41"/>
      <c r="Z158" s="41"/>
      <c r="AA158" s="41"/>
      <c r="AB158" s="41"/>
    </row>
    <row r="159" spans="1:28" ht="14.25" customHeight="1" x14ac:dyDescent="0.45">
      <c r="A159" s="311" t="s">
        <v>2016</v>
      </c>
      <c r="B159" s="311" t="s">
        <v>675</v>
      </c>
      <c r="C159" s="312">
        <v>45854</v>
      </c>
      <c r="D159" s="311" t="s">
        <v>2106</v>
      </c>
      <c r="E159" s="493" t="s">
        <v>157</v>
      </c>
      <c r="F159" s="493" t="s">
        <v>3726</v>
      </c>
      <c r="G159" s="493" t="s">
        <v>519</v>
      </c>
      <c r="H159" s="493" t="s">
        <v>3629</v>
      </c>
      <c r="I159" s="313">
        <v>85</v>
      </c>
      <c r="J159" s="313">
        <v>239</v>
      </c>
      <c r="K159" s="313"/>
      <c r="L159" s="313"/>
      <c r="M159" s="313">
        <f>SUM(W159:AA159)</f>
        <v>4</v>
      </c>
      <c r="N159" s="313">
        <f>M159*I159</f>
        <v>340</v>
      </c>
      <c r="O159" s="313"/>
      <c r="P159" s="313"/>
      <c r="Q159" s="313">
        <f>P160*I159</f>
        <v>0</v>
      </c>
      <c r="R159" s="313"/>
      <c r="S159" s="313"/>
      <c r="T159" s="313">
        <f>S160*I159</f>
        <v>340</v>
      </c>
      <c r="U159" s="313"/>
      <c r="V159" s="313"/>
      <c r="W159" s="314"/>
      <c r="X159" s="314">
        <v>2</v>
      </c>
      <c r="Y159" s="314">
        <v>2</v>
      </c>
      <c r="Z159" s="314"/>
      <c r="AA159" s="314"/>
      <c r="AB159" s="314"/>
    </row>
    <row r="160" spans="1:28" ht="14.25" customHeight="1" x14ac:dyDescent="0.45">
      <c r="A160" s="19"/>
      <c r="B160" s="19"/>
      <c r="C160" s="19"/>
      <c r="D160" s="217"/>
      <c r="E160" s="19"/>
      <c r="F160" s="19"/>
      <c r="G160" s="19"/>
      <c r="H160" s="19"/>
      <c r="I160" s="19"/>
      <c r="J160" s="19"/>
      <c r="K160" s="38"/>
      <c r="L160" s="38"/>
      <c r="M160" s="38"/>
      <c r="N160" s="38"/>
      <c r="O160" s="38">
        <f>M159*J159</f>
        <v>956</v>
      </c>
      <c r="P160" s="555">
        <f>SUM(W160:AA160)</f>
        <v>0</v>
      </c>
      <c r="Q160" s="38"/>
      <c r="R160" s="38">
        <f>P160*J159</f>
        <v>0</v>
      </c>
      <c r="S160" s="38">
        <f>M159-P160</f>
        <v>4</v>
      </c>
      <c r="T160" s="38"/>
      <c r="U160" s="38">
        <f>S160*J159</f>
        <v>956</v>
      </c>
      <c r="V160" s="38"/>
      <c r="W160" s="41"/>
      <c r="X160" s="41">
        <v>0</v>
      </c>
      <c r="Y160" s="41">
        <v>0</v>
      </c>
      <c r="Z160" s="41"/>
      <c r="AA160" s="41"/>
      <c r="AB160" s="41"/>
    </row>
    <row r="161" spans="1:28" ht="14.25" customHeight="1" x14ac:dyDescent="0.4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41"/>
      <c r="X161" s="41"/>
      <c r="Y161" s="41"/>
      <c r="Z161" s="41"/>
      <c r="AA161" s="41"/>
      <c r="AB161" s="41"/>
    </row>
    <row r="162" spans="1:28" ht="14.25" customHeight="1" x14ac:dyDescent="0.45">
      <c r="A162" s="311" t="s">
        <v>2016</v>
      </c>
      <c r="B162" s="311" t="s">
        <v>675</v>
      </c>
      <c r="C162" s="312">
        <v>45854</v>
      </c>
      <c r="D162" s="311" t="s">
        <v>2107</v>
      </c>
      <c r="E162" s="493" t="s">
        <v>157</v>
      </c>
      <c r="F162" s="493" t="s">
        <v>3723</v>
      </c>
      <c r="G162" s="493" t="s">
        <v>519</v>
      </c>
      <c r="H162" s="493" t="s">
        <v>3629</v>
      </c>
      <c r="I162" s="313">
        <v>85</v>
      </c>
      <c r="J162" s="313">
        <v>239</v>
      </c>
      <c r="K162" s="313"/>
      <c r="L162" s="313"/>
      <c r="M162" s="313">
        <f>SUM(W162:AA162)</f>
        <v>4</v>
      </c>
      <c r="N162" s="313">
        <f>M162*I162</f>
        <v>340</v>
      </c>
      <c r="O162" s="313"/>
      <c r="P162" s="313"/>
      <c r="Q162" s="313">
        <f>P163*I162</f>
        <v>0</v>
      </c>
      <c r="R162" s="313"/>
      <c r="S162" s="313"/>
      <c r="T162" s="313">
        <f>S163*I162</f>
        <v>340</v>
      </c>
      <c r="U162" s="313"/>
      <c r="V162" s="313"/>
      <c r="W162" s="314"/>
      <c r="X162" s="314">
        <v>2</v>
      </c>
      <c r="Y162" s="314">
        <v>2</v>
      </c>
      <c r="Z162" s="314"/>
      <c r="AA162" s="314"/>
      <c r="AB162" s="314"/>
    </row>
    <row r="163" spans="1:28" ht="14.25" customHeight="1" x14ac:dyDescent="0.45">
      <c r="A163" s="36"/>
      <c r="B163" s="36"/>
      <c r="C163" s="36"/>
      <c r="D163" s="46"/>
      <c r="E163" s="36"/>
      <c r="F163" s="36"/>
      <c r="G163" s="36"/>
      <c r="H163" s="36"/>
      <c r="I163" s="38"/>
      <c r="J163" s="38"/>
      <c r="K163" s="38"/>
      <c r="L163" s="38"/>
      <c r="M163" s="38"/>
      <c r="N163" s="38"/>
      <c r="O163" s="38">
        <f>M162*J162</f>
        <v>956</v>
      </c>
      <c r="P163" s="68">
        <f>SUM(W163:AA163)</f>
        <v>0</v>
      </c>
      <c r="Q163" s="38"/>
      <c r="R163" s="38">
        <f>P163*J162</f>
        <v>0</v>
      </c>
      <c r="S163" s="38">
        <f>M162-P163</f>
        <v>4</v>
      </c>
      <c r="T163" s="38"/>
      <c r="U163" s="38">
        <f>S163*J162</f>
        <v>956</v>
      </c>
      <c r="V163" s="38"/>
      <c r="W163" s="41"/>
      <c r="X163" s="41">
        <v>0</v>
      </c>
      <c r="Y163" s="41">
        <v>0</v>
      </c>
      <c r="Z163" s="41"/>
      <c r="AA163" s="41"/>
      <c r="AB163" s="41"/>
    </row>
    <row r="164" spans="1:28" ht="14.25" customHeight="1" x14ac:dyDescent="0.45">
      <c r="A164" s="36"/>
      <c r="B164" s="36"/>
      <c r="C164" s="36"/>
      <c r="D164" s="36"/>
      <c r="E164" s="36"/>
      <c r="F164" s="36"/>
      <c r="G164" s="36"/>
      <c r="H164" s="36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41"/>
      <c r="X164" s="41"/>
      <c r="Y164" s="846"/>
      <c r="Z164" s="41"/>
      <c r="AA164" s="41"/>
      <c r="AB164" s="41"/>
    </row>
    <row r="165" spans="1:28" ht="27.75" customHeight="1" x14ac:dyDescent="0.45">
      <c r="A165" s="311" t="s">
        <v>2016</v>
      </c>
      <c r="B165" s="311" t="s">
        <v>675</v>
      </c>
      <c r="C165" s="558">
        <v>45908</v>
      </c>
      <c r="D165" s="632" t="s">
        <v>2108</v>
      </c>
      <c r="E165" s="311" t="s">
        <v>3759</v>
      </c>
      <c r="F165" s="311" t="s">
        <v>3761</v>
      </c>
      <c r="G165" s="311" t="s">
        <v>1695</v>
      </c>
      <c r="H165" s="311" t="s">
        <v>3760</v>
      </c>
      <c r="I165" s="313">
        <v>64</v>
      </c>
      <c r="J165" s="313">
        <v>179</v>
      </c>
      <c r="K165" s="313"/>
      <c r="L165" s="313"/>
      <c r="M165" s="313">
        <f>SUM(W165:AA165)</f>
        <v>5</v>
      </c>
      <c r="N165" s="313">
        <f>M165*I165</f>
        <v>320</v>
      </c>
      <c r="O165" s="313"/>
      <c r="P165" s="313"/>
      <c r="Q165" s="313">
        <f>P166*I165</f>
        <v>0</v>
      </c>
      <c r="R165" s="313"/>
      <c r="S165" s="313"/>
      <c r="T165" s="313">
        <f>S166*I165</f>
        <v>320</v>
      </c>
      <c r="U165" s="313"/>
      <c r="V165" s="313"/>
      <c r="W165" s="314"/>
      <c r="X165" s="314">
        <v>2</v>
      </c>
      <c r="Y165" s="314">
        <v>2</v>
      </c>
      <c r="Z165" s="314">
        <v>1</v>
      </c>
      <c r="AA165" s="314"/>
      <c r="AB165" s="314"/>
    </row>
    <row r="166" spans="1:28" ht="14.25" customHeight="1" x14ac:dyDescent="0.45">
      <c r="A166" s="36"/>
      <c r="B166" s="36"/>
      <c r="C166" s="36"/>
      <c r="D166" s="36"/>
      <c r="E166" s="36"/>
      <c r="F166" s="36"/>
      <c r="G166" s="36"/>
      <c r="H166" s="36"/>
      <c r="I166" s="38"/>
      <c r="J166" s="38"/>
      <c r="K166" s="38"/>
      <c r="L166" s="38"/>
      <c r="M166" s="38"/>
      <c r="N166" s="38"/>
      <c r="O166" s="38">
        <f>M165*J165</f>
        <v>895</v>
      </c>
      <c r="P166" s="68">
        <f>SUM(W166:AA166)</f>
        <v>0</v>
      </c>
      <c r="Q166" s="38"/>
      <c r="R166" s="38">
        <f>P166*J165</f>
        <v>0</v>
      </c>
      <c r="S166" s="38">
        <f>M165-P166</f>
        <v>5</v>
      </c>
      <c r="T166" s="38"/>
      <c r="U166" s="38">
        <f>S166*J165</f>
        <v>895</v>
      </c>
      <c r="V166" s="38"/>
      <c r="W166" s="41"/>
      <c r="X166" s="41">
        <v>0</v>
      </c>
      <c r="Y166" s="41">
        <v>0</v>
      </c>
      <c r="Z166" s="41">
        <v>0</v>
      </c>
      <c r="AA166" s="41"/>
      <c r="AB166" s="41"/>
    </row>
    <row r="167" spans="1:28" ht="14.25" customHeight="1" x14ac:dyDescent="0.45">
      <c r="A167" s="36"/>
      <c r="B167" s="36"/>
      <c r="C167" s="36"/>
      <c r="D167" s="36"/>
      <c r="E167" s="36"/>
      <c r="F167" s="36"/>
      <c r="G167" s="36"/>
      <c r="H167" s="36"/>
      <c r="I167" s="38"/>
      <c r="J167" s="38"/>
      <c r="K167" s="38"/>
      <c r="L167" s="38"/>
      <c r="M167" s="38"/>
      <c r="N167" s="38"/>
      <c r="O167" s="38"/>
      <c r="P167" s="633">
        <v>4</v>
      </c>
      <c r="Q167" s="38"/>
      <c r="R167" s="38"/>
      <c r="S167" s="38"/>
      <c r="T167" s="38"/>
      <c r="U167" s="38"/>
      <c r="V167" s="38"/>
      <c r="W167" s="41"/>
      <c r="X167" s="634">
        <v>1</v>
      </c>
      <c r="Y167" s="634">
        <v>2</v>
      </c>
      <c r="Z167" s="634">
        <v>1</v>
      </c>
      <c r="AA167" s="41"/>
      <c r="AB167" s="41"/>
    </row>
    <row r="168" spans="1:28" ht="30.75" customHeight="1" x14ac:dyDescent="0.45">
      <c r="A168" s="311" t="s">
        <v>2016</v>
      </c>
      <c r="B168" s="311" t="s">
        <v>675</v>
      </c>
      <c r="C168" s="638">
        <v>46008</v>
      </c>
      <c r="D168" s="565" t="s">
        <v>3875</v>
      </c>
      <c r="E168" s="311" t="s">
        <v>180</v>
      </c>
      <c r="F168" s="311" t="s">
        <v>3876</v>
      </c>
      <c r="G168" s="311" t="s">
        <v>3643</v>
      </c>
      <c r="H168" s="311" t="s">
        <v>3752</v>
      </c>
      <c r="I168" s="313">
        <v>92</v>
      </c>
      <c r="J168" s="313">
        <v>279</v>
      </c>
      <c r="K168" s="313"/>
      <c r="L168" s="313"/>
      <c r="M168" s="313">
        <f>SUM(W168:AA168)</f>
        <v>3</v>
      </c>
      <c r="N168" s="313">
        <f>M168*I168</f>
        <v>276</v>
      </c>
      <c r="O168" s="313"/>
      <c r="P168" s="313"/>
      <c r="Q168" s="313">
        <f>P169*I168</f>
        <v>184</v>
      </c>
      <c r="R168" s="313"/>
      <c r="S168" s="313"/>
      <c r="T168" s="313">
        <f>S169*I168</f>
        <v>92</v>
      </c>
      <c r="U168" s="313"/>
      <c r="V168" s="313"/>
      <c r="W168" s="314">
        <v>1</v>
      </c>
      <c r="X168" s="314">
        <v>1</v>
      </c>
      <c r="Y168" s="314">
        <v>1</v>
      </c>
      <c r="Z168" s="314"/>
      <c r="AA168" s="314"/>
      <c r="AB168" s="314"/>
    </row>
    <row r="169" spans="1:28" ht="14.25" customHeight="1" x14ac:dyDescent="0.45">
      <c r="A169" s="19"/>
      <c r="B169" s="19"/>
      <c r="C169" s="19"/>
      <c r="D169" s="883"/>
      <c r="E169" s="19"/>
      <c r="F169" s="19"/>
      <c r="G169" s="19"/>
      <c r="H169" s="19"/>
      <c r="I169" s="19"/>
      <c r="J169" s="19"/>
      <c r="K169" s="38"/>
      <c r="L169" s="38"/>
      <c r="M169" s="38"/>
      <c r="N169" s="38"/>
      <c r="O169" s="38">
        <f>M168*J168</f>
        <v>837</v>
      </c>
      <c r="P169" s="670">
        <f>SUM(W169:AA169)</f>
        <v>2</v>
      </c>
      <c r="Q169" s="38"/>
      <c r="R169" s="38">
        <f>P169*J168</f>
        <v>558</v>
      </c>
      <c r="S169" s="38">
        <f>M168-P169</f>
        <v>1</v>
      </c>
      <c r="T169" s="38"/>
      <c r="U169" s="38">
        <f>S169*J168</f>
        <v>279</v>
      </c>
      <c r="V169" s="38"/>
      <c r="W169" s="634">
        <v>0</v>
      </c>
      <c r="X169" s="668">
        <v>1</v>
      </c>
      <c r="Y169" s="668">
        <v>1</v>
      </c>
      <c r="Z169" s="41"/>
      <c r="AA169" s="41"/>
      <c r="AB169" s="41"/>
    </row>
    <row r="170" spans="1:28" ht="14.25" customHeight="1" x14ac:dyDescent="0.4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41"/>
      <c r="X170" s="41"/>
      <c r="Y170" s="41"/>
      <c r="Z170" s="41"/>
      <c r="AA170" s="41"/>
      <c r="AB170" s="41"/>
    </row>
    <row r="171" spans="1:28" ht="28.9" customHeight="1" x14ac:dyDescent="0.45">
      <c r="A171" s="311" t="s">
        <v>2016</v>
      </c>
      <c r="B171" s="311" t="s">
        <v>675</v>
      </c>
      <c r="C171" s="638">
        <v>46008</v>
      </c>
      <c r="D171" s="565" t="s">
        <v>3875</v>
      </c>
      <c r="E171" s="311" t="s">
        <v>180</v>
      </c>
      <c r="F171" s="311" t="s">
        <v>3877</v>
      </c>
      <c r="G171" s="311" t="s">
        <v>3643</v>
      </c>
      <c r="H171" s="311" t="s">
        <v>3752</v>
      </c>
      <c r="I171" s="313">
        <v>92</v>
      </c>
      <c r="J171" s="313">
        <v>279</v>
      </c>
      <c r="K171" s="313"/>
      <c r="L171" s="313"/>
      <c r="M171" s="313">
        <f>SUM(W171:AA171)</f>
        <v>3</v>
      </c>
      <c r="N171" s="313">
        <f>M171*I171</f>
        <v>276</v>
      </c>
      <c r="O171" s="313"/>
      <c r="P171" s="313"/>
      <c r="Q171" s="313">
        <f>P172*I171</f>
        <v>184</v>
      </c>
      <c r="R171" s="313"/>
      <c r="S171" s="313"/>
      <c r="T171" s="313">
        <f>S172*I171</f>
        <v>92</v>
      </c>
      <c r="U171" s="313"/>
      <c r="V171" s="313"/>
      <c r="W171" s="314">
        <v>1</v>
      </c>
      <c r="X171" s="314">
        <v>1</v>
      </c>
      <c r="Y171" s="314">
        <v>1</v>
      </c>
      <c r="Z171" s="314"/>
      <c r="AA171" s="314"/>
      <c r="AB171" s="314"/>
    </row>
    <row r="172" spans="1:28" ht="14.25" customHeight="1" x14ac:dyDescent="0.45">
      <c r="A172" s="19"/>
      <c r="B172" s="19"/>
      <c r="C172" s="19"/>
      <c r="D172" s="883"/>
      <c r="E172" s="19"/>
      <c r="F172" s="19"/>
      <c r="G172" s="19"/>
      <c r="H172" s="19"/>
      <c r="I172" s="19"/>
      <c r="J172" s="19"/>
      <c r="K172" s="38"/>
      <c r="L172" s="38"/>
      <c r="M172" s="38"/>
      <c r="N172" s="38"/>
      <c r="O172" s="38">
        <f>M171*J171</f>
        <v>837</v>
      </c>
      <c r="P172" s="670">
        <f>SUM(W172:AA172)</f>
        <v>2</v>
      </c>
      <c r="Q172" s="38"/>
      <c r="R172" s="38">
        <f>P172*J171</f>
        <v>558</v>
      </c>
      <c r="S172" s="38">
        <f>M171-P172</f>
        <v>1</v>
      </c>
      <c r="T172" s="38"/>
      <c r="U172" s="38">
        <f>S172*J171</f>
        <v>279</v>
      </c>
      <c r="V172" s="38"/>
      <c r="W172" s="634">
        <v>0</v>
      </c>
      <c r="X172" s="668">
        <v>1</v>
      </c>
      <c r="Y172" s="668">
        <v>1</v>
      </c>
      <c r="Z172" s="41"/>
      <c r="AA172" s="41"/>
      <c r="AB172" s="41"/>
    </row>
    <row r="173" spans="1:28" ht="14.25" customHeight="1" x14ac:dyDescent="0.4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41"/>
      <c r="X173" s="41"/>
      <c r="Y173" s="41"/>
      <c r="Z173" s="41"/>
      <c r="AA173" s="41"/>
      <c r="AB173" s="41"/>
    </row>
    <row r="174" spans="1:28" ht="29.25" customHeight="1" x14ac:dyDescent="0.45">
      <c r="A174" s="311" t="s">
        <v>2016</v>
      </c>
      <c r="B174" s="311" t="s">
        <v>675</v>
      </c>
      <c r="C174" s="638">
        <v>46008</v>
      </c>
      <c r="D174" s="844" t="s">
        <v>3878</v>
      </c>
      <c r="E174" s="311" t="s">
        <v>180</v>
      </c>
      <c r="F174" s="311" t="s">
        <v>3879</v>
      </c>
      <c r="G174" s="311" t="s">
        <v>154</v>
      </c>
      <c r="H174" s="311" t="s">
        <v>3752</v>
      </c>
      <c r="I174" s="313">
        <v>70</v>
      </c>
      <c r="J174" s="313">
        <v>199</v>
      </c>
      <c r="K174" s="313"/>
      <c r="L174" s="313"/>
      <c r="M174" s="313">
        <f>SUM(W174:AA174)</f>
        <v>1</v>
      </c>
      <c r="N174" s="313">
        <f>M174*I174</f>
        <v>70</v>
      </c>
      <c r="O174" s="313"/>
      <c r="P174" s="313"/>
      <c r="Q174" s="313">
        <f>P175*I174</f>
        <v>70</v>
      </c>
      <c r="R174" s="313"/>
      <c r="S174" s="313"/>
      <c r="T174" s="313">
        <f>S175*I174</f>
        <v>0</v>
      </c>
      <c r="U174" s="313"/>
      <c r="V174" s="313"/>
      <c r="W174" s="314">
        <v>1</v>
      </c>
      <c r="X174" s="314"/>
      <c r="Y174" s="314"/>
      <c r="Z174" s="314"/>
      <c r="AA174" s="314"/>
      <c r="AB174" s="314"/>
    </row>
    <row r="175" spans="1:28" ht="14.25" customHeight="1" x14ac:dyDescent="0.4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38"/>
      <c r="L175" s="38"/>
      <c r="M175" s="38"/>
      <c r="N175" s="38"/>
      <c r="O175" s="38">
        <f>M174*J174</f>
        <v>199</v>
      </c>
      <c r="P175" s="670">
        <f>SUM(W175:AA175)</f>
        <v>1</v>
      </c>
      <c r="Q175" s="38"/>
      <c r="R175" s="38">
        <f>P175*J174</f>
        <v>199</v>
      </c>
      <c r="S175" s="38">
        <f>M174-P175</f>
        <v>0</v>
      </c>
      <c r="T175" s="38"/>
      <c r="U175" s="38">
        <f>S175*J174</f>
        <v>0</v>
      </c>
      <c r="V175" s="38"/>
      <c r="W175" s="668">
        <v>1</v>
      </c>
      <c r="X175" s="41"/>
      <c r="Y175" s="41"/>
      <c r="Z175" s="41"/>
      <c r="AA175" s="41"/>
      <c r="AB175" s="41"/>
    </row>
    <row r="176" spans="1:28" ht="14.25" customHeight="1" x14ac:dyDescent="0.4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41"/>
      <c r="X176" s="41"/>
      <c r="Y176" s="41"/>
      <c r="Z176" s="41"/>
      <c r="AA176" s="41"/>
      <c r="AB176" s="41"/>
    </row>
    <row r="177" spans="1:28" ht="28.9" customHeight="1" x14ac:dyDescent="0.45">
      <c r="A177" s="311" t="s">
        <v>2016</v>
      </c>
      <c r="B177" s="311" t="s">
        <v>675</v>
      </c>
      <c r="C177" s="638">
        <v>46008</v>
      </c>
      <c r="D177" s="565" t="s">
        <v>3880</v>
      </c>
      <c r="E177" s="311" t="s">
        <v>3881</v>
      </c>
      <c r="F177" s="311" t="s">
        <v>3876</v>
      </c>
      <c r="G177" s="311" t="s">
        <v>1028</v>
      </c>
      <c r="H177" s="311" t="s">
        <v>3899</v>
      </c>
      <c r="I177" s="313">
        <v>149</v>
      </c>
      <c r="J177" s="313">
        <v>449</v>
      </c>
      <c r="K177" s="313"/>
      <c r="L177" s="313"/>
      <c r="M177" s="313">
        <f>SUM(W177:AA177)</f>
        <v>2</v>
      </c>
      <c r="N177" s="313">
        <f>M177*I177</f>
        <v>298</v>
      </c>
      <c r="O177" s="313"/>
      <c r="P177" s="313"/>
      <c r="Q177" s="313">
        <f>P178*I177</f>
        <v>298</v>
      </c>
      <c r="R177" s="313"/>
      <c r="S177" s="313"/>
      <c r="T177" s="313">
        <f>S178*I177</f>
        <v>0</v>
      </c>
      <c r="U177" s="313"/>
      <c r="V177" s="313"/>
      <c r="W177" s="314">
        <v>1</v>
      </c>
      <c r="X177" s="314">
        <v>1</v>
      </c>
      <c r="Y177" s="314"/>
      <c r="Z177" s="314"/>
      <c r="AA177" s="314"/>
      <c r="AB177" s="314"/>
    </row>
    <row r="178" spans="1:28" ht="14.25" customHeight="1" x14ac:dyDescent="0.45">
      <c r="A178" s="19"/>
      <c r="B178" s="19"/>
      <c r="C178" s="19"/>
      <c r="D178" s="883"/>
      <c r="E178" s="19"/>
      <c r="F178" s="19"/>
      <c r="G178" s="19"/>
      <c r="H178" s="19"/>
      <c r="I178" s="19"/>
      <c r="J178" s="19"/>
      <c r="K178" s="38"/>
      <c r="L178" s="38"/>
      <c r="M178" s="38"/>
      <c r="N178" s="38"/>
      <c r="O178" s="38">
        <f>M177*J177</f>
        <v>898</v>
      </c>
      <c r="P178" s="670">
        <f>SUM(W178:AA178)</f>
        <v>2</v>
      </c>
      <c r="Q178" s="38"/>
      <c r="R178" s="38">
        <f>P178*J177</f>
        <v>898</v>
      </c>
      <c r="S178" s="38">
        <f>M177-P178</f>
        <v>0</v>
      </c>
      <c r="T178" s="38"/>
      <c r="U178" s="38">
        <f>S178*J177</f>
        <v>0</v>
      </c>
      <c r="V178" s="38"/>
      <c r="W178" s="668">
        <v>1</v>
      </c>
      <c r="X178" s="668">
        <v>1</v>
      </c>
      <c r="Y178" s="41"/>
      <c r="Z178" s="41"/>
      <c r="AA178" s="41"/>
      <c r="AB178" s="41"/>
    </row>
    <row r="179" spans="1:28" ht="14.25" customHeight="1" x14ac:dyDescent="0.4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41"/>
      <c r="X179" s="41"/>
      <c r="Y179" s="41"/>
      <c r="Z179" s="41"/>
      <c r="AA179" s="41"/>
      <c r="AB179" s="41"/>
    </row>
    <row r="180" spans="1:28" ht="29.25" customHeight="1" x14ac:dyDescent="0.45">
      <c r="A180" s="311" t="s">
        <v>2016</v>
      </c>
      <c r="B180" s="311" t="s">
        <v>675</v>
      </c>
      <c r="C180" s="638">
        <v>46008</v>
      </c>
      <c r="D180" s="565" t="s">
        <v>3880</v>
      </c>
      <c r="E180" s="311" t="s">
        <v>3881</v>
      </c>
      <c r="F180" s="311" t="s">
        <v>3877</v>
      </c>
      <c r="G180" s="311" t="s">
        <v>1028</v>
      </c>
      <c r="H180" s="311" t="s">
        <v>3899</v>
      </c>
      <c r="I180" s="313">
        <v>149</v>
      </c>
      <c r="J180" s="313">
        <v>449</v>
      </c>
      <c r="K180" s="313"/>
      <c r="L180" s="313"/>
      <c r="M180" s="313">
        <f>SUM(W180:AA180)</f>
        <v>2</v>
      </c>
      <c r="N180" s="313">
        <f>M180*I180</f>
        <v>298</v>
      </c>
      <c r="O180" s="313"/>
      <c r="P180" s="313"/>
      <c r="Q180" s="313">
        <f>P181*I180</f>
        <v>149</v>
      </c>
      <c r="R180" s="313"/>
      <c r="S180" s="313"/>
      <c r="T180" s="313">
        <f>S181*I180</f>
        <v>149</v>
      </c>
      <c r="U180" s="313"/>
      <c r="V180" s="313"/>
      <c r="W180" s="314">
        <v>1</v>
      </c>
      <c r="X180" s="314">
        <v>1</v>
      </c>
      <c r="Y180" s="314"/>
      <c r="Z180" s="314"/>
      <c r="AA180" s="314"/>
      <c r="AB180" s="314"/>
    </row>
    <row r="181" spans="1:28" ht="14.25" customHeight="1" x14ac:dyDescent="0.45">
      <c r="A181" s="19"/>
      <c r="B181" s="19"/>
      <c r="C181" s="19"/>
      <c r="D181" s="883"/>
      <c r="E181" s="19"/>
      <c r="F181" s="19"/>
      <c r="G181" s="19"/>
      <c r="H181" s="19"/>
      <c r="I181" s="19"/>
      <c r="J181" s="19"/>
      <c r="K181" s="38"/>
      <c r="L181" s="38"/>
      <c r="M181" s="38"/>
      <c r="N181" s="38"/>
      <c r="O181" s="38">
        <f>M180*J180</f>
        <v>898</v>
      </c>
      <c r="P181" s="670">
        <f>SUM(W181:AA181)</f>
        <v>1</v>
      </c>
      <c r="Q181" s="38"/>
      <c r="R181" s="38">
        <f>P181*J180</f>
        <v>449</v>
      </c>
      <c r="S181" s="38">
        <f>M180-P181</f>
        <v>1</v>
      </c>
      <c r="T181" s="38"/>
      <c r="U181" s="38">
        <f>S181*J180</f>
        <v>449</v>
      </c>
      <c r="V181" s="38"/>
      <c r="W181" s="846">
        <v>0</v>
      </c>
      <c r="X181" s="668">
        <v>1</v>
      </c>
      <c r="Y181" s="41"/>
      <c r="Z181" s="41"/>
      <c r="AA181" s="41"/>
      <c r="AB181" s="41"/>
    </row>
    <row r="182" spans="1:28" ht="14.25" customHeight="1" x14ac:dyDescent="0.4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41"/>
      <c r="X182" s="41"/>
      <c r="Y182" s="41"/>
      <c r="Z182" s="41"/>
      <c r="AA182" s="41"/>
      <c r="AB182" s="41"/>
    </row>
    <row r="183" spans="1:28" ht="28.15" customHeight="1" x14ac:dyDescent="0.45">
      <c r="A183" s="311" t="s">
        <v>2016</v>
      </c>
      <c r="B183" s="311" t="s">
        <v>675</v>
      </c>
      <c r="C183" s="638">
        <v>46008</v>
      </c>
      <c r="D183" s="565" t="s">
        <v>3882</v>
      </c>
      <c r="E183" s="311" t="s">
        <v>3883</v>
      </c>
      <c r="F183" s="311" t="s">
        <v>3897</v>
      </c>
      <c r="G183" s="311" t="s">
        <v>3913</v>
      </c>
      <c r="H183" s="311" t="s">
        <v>3914</v>
      </c>
      <c r="I183" s="313">
        <v>137</v>
      </c>
      <c r="J183" s="313">
        <v>419</v>
      </c>
      <c r="K183" s="313"/>
      <c r="L183" s="313"/>
      <c r="M183" s="313">
        <f>SUM(W183:AA183)</f>
        <v>3</v>
      </c>
      <c r="N183" s="313">
        <f>M183*I183</f>
        <v>411</v>
      </c>
      <c r="O183" s="313"/>
      <c r="P183" s="313"/>
      <c r="Q183" s="313">
        <f>P184*I183</f>
        <v>274</v>
      </c>
      <c r="R183" s="313"/>
      <c r="S183" s="313"/>
      <c r="T183" s="313">
        <f>S184*I183</f>
        <v>137</v>
      </c>
      <c r="U183" s="313"/>
      <c r="V183" s="313"/>
      <c r="W183" s="314"/>
      <c r="X183" s="314">
        <v>1</v>
      </c>
      <c r="Y183" s="314">
        <v>1</v>
      </c>
      <c r="Z183" s="314">
        <v>1</v>
      </c>
      <c r="AA183" s="314"/>
      <c r="AB183" s="314"/>
    </row>
    <row r="184" spans="1:28" ht="14.25" customHeight="1" x14ac:dyDescent="0.45">
      <c r="A184" s="19"/>
      <c r="B184" s="19"/>
      <c r="C184" s="19"/>
      <c r="D184" s="883"/>
      <c r="E184" s="19"/>
      <c r="F184" s="19"/>
      <c r="G184" s="19"/>
      <c r="H184" s="19"/>
      <c r="I184" s="19"/>
      <c r="J184" s="19"/>
      <c r="K184" s="38"/>
      <c r="L184" s="38"/>
      <c r="M184" s="38"/>
      <c r="N184" s="38"/>
      <c r="O184" s="38">
        <f>M183*J183</f>
        <v>1257</v>
      </c>
      <c r="P184" s="670">
        <f>SUM(W184:AA184)</f>
        <v>2</v>
      </c>
      <c r="Q184" s="38"/>
      <c r="R184" s="38">
        <f>P184*J183</f>
        <v>838</v>
      </c>
      <c r="S184" s="38">
        <f>M183-P184</f>
        <v>1</v>
      </c>
      <c r="T184" s="38"/>
      <c r="U184" s="38">
        <f>S184*J183</f>
        <v>419</v>
      </c>
      <c r="V184" s="38"/>
      <c r="W184" s="41"/>
      <c r="X184" s="634">
        <v>0</v>
      </c>
      <c r="Y184" s="668">
        <v>1</v>
      </c>
      <c r="Z184" s="668">
        <v>1</v>
      </c>
      <c r="AA184" s="41"/>
      <c r="AB184" s="41"/>
    </row>
    <row r="185" spans="1:28" ht="14.25" customHeight="1" x14ac:dyDescent="0.4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41"/>
      <c r="X185" s="846"/>
      <c r="Y185" s="41"/>
      <c r="Z185" s="41"/>
      <c r="AA185" s="41"/>
      <c r="AB185" s="41"/>
    </row>
    <row r="186" spans="1:28" ht="31.5" customHeight="1" x14ac:dyDescent="0.45">
      <c r="A186" s="311" t="s">
        <v>2016</v>
      </c>
      <c r="B186" s="311" t="s">
        <v>675</v>
      </c>
      <c r="C186" s="638">
        <v>46008</v>
      </c>
      <c r="D186" s="311" t="s">
        <v>3884</v>
      </c>
      <c r="E186" s="311" t="s">
        <v>3900</v>
      </c>
      <c r="F186" s="311" t="s">
        <v>3915</v>
      </c>
      <c r="G186" s="311" t="s">
        <v>2347</v>
      </c>
      <c r="H186" s="311" t="s">
        <v>3916</v>
      </c>
      <c r="I186" s="313">
        <v>96</v>
      </c>
      <c r="J186" s="313">
        <v>279</v>
      </c>
      <c r="K186" s="313"/>
      <c r="L186" s="313"/>
      <c r="M186" s="313">
        <f>SUM(W186:AA186)</f>
        <v>2</v>
      </c>
      <c r="N186" s="313">
        <f>M186*I186</f>
        <v>192</v>
      </c>
      <c r="O186" s="313"/>
      <c r="P186" s="313"/>
      <c r="Q186" s="313">
        <f>P187*I186</f>
        <v>96</v>
      </c>
      <c r="R186" s="313"/>
      <c r="S186" s="313"/>
      <c r="T186" s="313">
        <f>S187*I186</f>
        <v>96</v>
      </c>
      <c r="U186" s="313"/>
      <c r="V186" s="313"/>
      <c r="W186" s="314"/>
      <c r="X186" s="314">
        <v>1</v>
      </c>
      <c r="Y186" s="314">
        <v>1</v>
      </c>
      <c r="Z186" s="314"/>
      <c r="AA186" s="314"/>
      <c r="AB186" s="314"/>
    </row>
    <row r="187" spans="1:28" ht="14.25" customHeight="1" x14ac:dyDescent="0.45">
      <c r="A187" s="19"/>
      <c r="B187" s="19"/>
      <c r="C187" s="19"/>
      <c r="D187" s="883"/>
      <c r="E187" s="19"/>
      <c r="F187" s="19"/>
      <c r="G187" s="19"/>
      <c r="H187" s="19"/>
      <c r="I187" s="19"/>
      <c r="J187" s="19"/>
      <c r="K187" s="38"/>
      <c r="L187" s="38"/>
      <c r="M187" s="38"/>
      <c r="N187" s="38"/>
      <c r="O187" s="38">
        <f>M186*J186</f>
        <v>558</v>
      </c>
      <c r="P187" s="670">
        <f>SUM(W187:AA187)</f>
        <v>1</v>
      </c>
      <c r="Q187" s="38"/>
      <c r="R187" s="38">
        <f>P187*J186</f>
        <v>279</v>
      </c>
      <c r="S187" s="38">
        <f>M186-P187</f>
        <v>1</v>
      </c>
      <c r="T187" s="38"/>
      <c r="U187" s="38">
        <f>S187*J186</f>
        <v>279</v>
      </c>
      <c r="V187" s="38"/>
      <c r="W187" s="41"/>
      <c r="X187" s="634">
        <v>0</v>
      </c>
      <c r="Y187" s="668">
        <v>1</v>
      </c>
      <c r="Z187" s="41"/>
      <c r="AA187" s="41"/>
      <c r="AB187" s="41"/>
    </row>
    <row r="188" spans="1:28" ht="14.25" customHeight="1" x14ac:dyDescent="0.4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41"/>
      <c r="X188" s="846"/>
      <c r="Y188" s="41"/>
      <c r="Z188" s="41"/>
      <c r="AA188" s="41"/>
      <c r="AB188" s="41"/>
    </row>
    <row r="189" spans="1:28" ht="27" customHeight="1" x14ac:dyDescent="0.45">
      <c r="A189" s="311" t="s">
        <v>2016</v>
      </c>
      <c r="B189" s="311" t="s">
        <v>675</v>
      </c>
      <c r="C189" s="638">
        <v>46006</v>
      </c>
      <c r="D189" s="565" t="s">
        <v>2089</v>
      </c>
      <c r="E189" s="311" t="s">
        <v>1146</v>
      </c>
      <c r="F189" s="311" t="s">
        <v>3885</v>
      </c>
      <c r="G189" s="311"/>
      <c r="H189" s="493" t="s">
        <v>3647</v>
      </c>
      <c r="I189" s="313">
        <v>59</v>
      </c>
      <c r="J189" s="313">
        <v>219</v>
      </c>
      <c r="K189" s="313"/>
      <c r="L189" s="313"/>
      <c r="M189" s="313">
        <f>SUM(W189:AA189)</f>
        <v>3</v>
      </c>
      <c r="N189" s="313">
        <f>M189*I189</f>
        <v>177</v>
      </c>
      <c r="O189" s="313"/>
      <c r="P189" s="313"/>
      <c r="Q189" s="313">
        <f>P190*I189</f>
        <v>0</v>
      </c>
      <c r="R189" s="313"/>
      <c r="S189" s="313"/>
      <c r="T189" s="313">
        <f>S190*I189</f>
        <v>177</v>
      </c>
      <c r="U189" s="313"/>
      <c r="V189" s="313"/>
      <c r="W189" s="314">
        <v>1</v>
      </c>
      <c r="X189" s="314">
        <v>1</v>
      </c>
      <c r="Y189" s="314">
        <v>1</v>
      </c>
      <c r="Z189" s="314"/>
      <c r="AA189" s="314"/>
      <c r="AB189" s="314"/>
    </row>
    <row r="190" spans="1:28" ht="14.25" customHeight="1" x14ac:dyDescent="0.45">
      <c r="A190" s="19"/>
      <c r="B190" s="19"/>
      <c r="C190" s="19"/>
      <c r="D190" s="883"/>
      <c r="E190" s="19"/>
      <c r="F190" s="19"/>
      <c r="G190" s="19"/>
      <c r="H190" s="19"/>
      <c r="I190" s="19"/>
      <c r="J190" s="19"/>
      <c r="K190" s="38"/>
      <c r="L190" s="38"/>
      <c r="M190" s="38"/>
      <c r="N190" s="38"/>
      <c r="O190" s="38">
        <f>M189*J189</f>
        <v>657</v>
      </c>
      <c r="P190" s="670">
        <f>SUM(W190:AA190)</f>
        <v>0</v>
      </c>
      <c r="Q190" s="38"/>
      <c r="R190" s="38">
        <f>P190*J189</f>
        <v>0</v>
      </c>
      <c r="S190" s="38">
        <f>M189-P190</f>
        <v>3</v>
      </c>
      <c r="T190" s="38"/>
      <c r="U190" s="38">
        <f>S190*J189</f>
        <v>657</v>
      </c>
      <c r="V190" s="38"/>
      <c r="W190" s="545">
        <v>0</v>
      </c>
      <c r="X190" s="545">
        <v>0</v>
      </c>
      <c r="Y190" s="846">
        <v>0</v>
      </c>
      <c r="Z190" s="41"/>
      <c r="AA190" s="41"/>
      <c r="AB190" s="41"/>
    </row>
    <row r="191" spans="1:28" ht="14.25" customHeight="1" x14ac:dyDescent="0.4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41"/>
      <c r="X191" s="846"/>
      <c r="Y191" s="846"/>
      <c r="Z191" s="41"/>
      <c r="AA191" s="41"/>
      <c r="AB191" s="41"/>
    </row>
    <row r="192" spans="1:28" ht="28.9" customHeight="1" x14ac:dyDescent="0.45">
      <c r="A192" s="311" t="s">
        <v>2016</v>
      </c>
      <c r="B192" s="311" t="s">
        <v>675</v>
      </c>
      <c r="C192" s="638">
        <v>46006</v>
      </c>
      <c r="D192" s="565" t="s">
        <v>3886</v>
      </c>
      <c r="E192" s="311" t="s">
        <v>3887</v>
      </c>
      <c r="F192" s="311" t="s">
        <v>3897</v>
      </c>
      <c r="G192" s="311" t="s">
        <v>2181</v>
      </c>
      <c r="H192" s="311" t="s">
        <v>3917</v>
      </c>
      <c r="I192" s="313">
        <v>75</v>
      </c>
      <c r="J192" s="313">
        <v>219</v>
      </c>
      <c r="K192" s="313"/>
      <c r="L192" s="313"/>
      <c r="M192" s="313">
        <f>SUM(W192:AA192)</f>
        <v>2</v>
      </c>
      <c r="N192" s="313">
        <f>M192*I192</f>
        <v>150</v>
      </c>
      <c r="O192" s="313"/>
      <c r="P192" s="313"/>
      <c r="Q192" s="313">
        <f>P193*I192</f>
        <v>75</v>
      </c>
      <c r="R192" s="313"/>
      <c r="S192" s="313"/>
      <c r="T192" s="313">
        <f>S193*I192</f>
        <v>75</v>
      </c>
      <c r="U192" s="313"/>
      <c r="V192" s="313"/>
      <c r="W192" s="314">
        <v>1</v>
      </c>
      <c r="X192" s="314">
        <v>1</v>
      </c>
      <c r="Y192" s="314"/>
      <c r="Z192" s="314"/>
      <c r="AA192" s="314"/>
      <c r="AB192" s="314"/>
    </row>
    <row r="193" spans="1:28" ht="14.25" customHeight="1" x14ac:dyDescent="0.45">
      <c r="A193" s="19"/>
      <c r="B193" s="19"/>
      <c r="C193" s="19"/>
      <c r="D193" s="883"/>
      <c r="E193" s="19"/>
      <c r="F193" s="19"/>
      <c r="G193" s="19"/>
      <c r="H193" s="19"/>
      <c r="I193" s="19"/>
      <c r="J193" s="19"/>
      <c r="K193" s="38"/>
      <c r="L193" s="38"/>
      <c r="M193" s="38"/>
      <c r="N193" s="38"/>
      <c r="O193" s="38">
        <f>M192*J192</f>
        <v>438</v>
      </c>
      <c r="P193" s="670">
        <f>SUM(W193:AA193)</f>
        <v>1</v>
      </c>
      <c r="Q193" s="38"/>
      <c r="R193" s="38">
        <f>P193*J192</f>
        <v>219</v>
      </c>
      <c r="S193" s="38">
        <f>M192-P193</f>
        <v>1</v>
      </c>
      <c r="T193" s="38"/>
      <c r="U193" s="38">
        <f>S193*J192</f>
        <v>219</v>
      </c>
      <c r="V193" s="38"/>
      <c r="W193" s="668">
        <v>1</v>
      </c>
      <c r="X193" s="545">
        <v>0</v>
      </c>
      <c r="Y193" s="41"/>
      <c r="Z193" s="41"/>
      <c r="AA193" s="41"/>
      <c r="AB193" s="41"/>
    </row>
    <row r="194" spans="1:28" ht="14.25" customHeight="1" x14ac:dyDescent="0.4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41"/>
      <c r="X194" s="846"/>
      <c r="Y194" s="41"/>
      <c r="Z194" s="41"/>
      <c r="AA194" s="41"/>
      <c r="AB194" s="41"/>
    </row>
    <row r="195" spans="1:28" ht="27.75" customHeight="1" x14ac:dyDescent="0.45">
      <c r="A195" s="311" t="s">
        <v>2016</v>
      </c>
      <c r="B195" s="311" t="s">
        <v>675</v>
      </c>
      <c r="C195" s="638">
        <v>46008</v>
      </c>
      <c r="D195" s="311" t="s">
        <v>2094</v>
      </c>
      <c r="E195" s="311" t="s">
        <v>2095</v>
      </c>
      <c r="F195" s="311" t="s">
        <v>3888</v>
      </c>
      <c r="G195" s="493" t="s">
        <v>3643</v>
      </c>
      <c r="H195" s="493" t="s">
        <v>3642</v>
      </c>
      <c r="I195" s="313">
        <v>67</v>
      </c>
      <c r="J195" s="313">
        <v>259</v>
      </c>
      <c r="K195" s="313"/>
      <c r="L195" s="313"/>
      <c r="M195" s="313">
        <f>SUM(W195:AA195)</f>
        <v>1</v>
      </c>
      <c r="N195" s="313">
        <f>M195*I195</f>
        <v>67</v>
      </c>
      <c r="O195" s="313"/>
      <c r="P195" s="313"/>
      <c r="Q195" s="313">
        <f>P196*I195</f>
        <v>0</v>
      </c>
      <c r="R195" s="313"/>
      <c r="S195" s="313"/>
      <c r="T195" s="313">
        <f>S196*I195</f>
        <v>67</v>
      </c>
      <c r="U195" s="313"/>
      <c r="V195" s="313"/>
      <c r="W195" s="314">
        <v>1</v>
      </c>
      <c r="X195" s="314"/>
      <c r="Y195" s="314"/>
      <c r="Z195" s="314"/>
      <c r="AA195" s="314"/>
      <c r="AB195" s="314"/>
    </row>
    <row r="196" spans="1:28" ht="14.25" customHeight="1" x14ac:dyDescent="0.4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38"/>
      <c r="L196" s="38"/>
      <c r="M196" s="38"/>
      <c r="N196" s="38"/>
      <c r="O196" s="38">
        <f>M195*J195</f>
        <v>259</v>
      </c>
      <c r="P196" s="68">
        <f>SUM(W196:AA196)</f>
        <v>0</v>
      </c>
      <c r="Q196" s="38"/>
      <c r="R196" s="38">
        <f>P196*J195</f>
        <v>0</v>
      </c>
      <c r="S196" s="38">
        <f>M195-P196</f>
        <v>1</v>
      </c>
      <c r="T196" s="38"/>
      <c r="U196" s="38">
        <f>S196*J195</f>
        <v>259</v>
      </c>
      <c r="V196" s="38"/>
      <c r="W196" s="634">
        <v>0</v>
      </c>
      <c r="X196" s="41"/>
      <c r="Y196" s="41"/>
      <c r="Z196" s="41"/>
      <c r="AA196" s="41"/>
      <c r="AB196" s="41"/>
    </row>
    <row r="197" spans="1:28" ht="14.25" customHeight="1" x14ac:dyDescent="0.4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846"/>
      <c r="X197" s="41"/>
      <c r="Y197" s="41"/>
      <c r="Z197" s="41"/>
      <c r="AA197" s="41"/>
      <c r="AB197" s="41"/>
    </row>
    <row r="198" spans="1:28" ht="14.25" customHeight="1" x14ac:dyDescent="0.45">
      <c r="A198" s="311" t="s">
        <v>2016</v>
      </c>
      <c r="B198" s="311" t="s">
        <v>675</v>
      </c>
      <c r="C198" s="638">
        <v>46008</v>
      </c>
      <c r="D198" s="311" t="s">
        <v>3889</v>
      </c>
      <c r="E198" s="311" t="s">
        <v>3890</v>
      </c>
      <c r="F198" s="311" t="s">
        <v>3013</v>
      </c>
      <c r="G198" s="493" t="s">
        <v>3643</v>
      </c>
      <c r="H198" s="311" t="s">
        <v>3901</v>
      </c>
      <c r="I198" s="313">
        <v>75</v>
      </c>
      <c r="J198" s="313">
        <v>285</v>
      </c>
      <c r="K198" s="313"/>
      <c r="L198" s="313"/>
      <c r="M198" s="313">
        <f>SUM(W198:AA198)</f>
        <v>1</v>
      </c>
      <c r="N198" s="313">
        <f>M198*I198</f>
        <v>75</v>
      </c>
      <c r="O198" s="313"/>
      <c r="P198" s="313"/>
      <c r="Q198" s="313">
        <f>P199*I198</f>
        <v>0</v>
      </c>
      <c r="R198" s="313"/>
      <c r="S198" s="313"/>
      <c r="T198" s="313">
        <f>S199*I198</f>
        <v>75</v>
      </c>
      <c r="U198" s="313"/>
      <c r="V198" s="313"/>
      <c r="W198" s="314"/>
      <c r="X198" s="314"/>
      <c r="Y198" s="314">
        <v>1</v>
      </c>
      <c r="Z198" s="314"/>
      <c r="AA198" s="314"/>
      <c r="AB198" s="314"/>
    </row>
    <row r="199" spans="1:28" ht="14.25" customHeight="1" x14ac:dyDescent="0.45">
      <c r="A199" s="19"/>
      <c r="B199" s="19"/>
      <c r="C199" s="19"/>
      <c r="D199" s="217"/>
      <c r="E199" s="19"/>
      <c r="F199" s="19"/>
      <c r="G199" s="19"/>
      <c r="H199" s="19"/>
      <c r="I199" s="19"/>
      <c r="J199" s="19"/>
      <c r="K199" s="38"/>
      <c r="L199" s="38"/>
      <c r="M199" s="38"/>
      <c r="N199" s="38"/>
      <c r="O199" s="38">
        <f>M198*J198</f>
        <v>285</v>
      </c>
      <c r="P199" s="68">
        <f>SUM(W199:AA199)</f>
        <v>0</v>
      </c>
      <c r="Q199" s="38"/>
      <c r="R199" s="38">
        <f>P199*J198</f>
        <v>0</v>
      </c>
      <c r="S199" s="38">
        <f>M198-P199</f>
        <v>1</v>
      </c>
      <c r="T199" s="38"/>
      <c r="U199" s="38">
        <f>S199*J198</f>
        <v>285</v>
      </c>
      <c r="V199" s="38"/>
      <c r="W199" s="41"/>
      <c r="X199" s="41"/>
      <c r="Y199" s="634">
        <v>0</v>
      </c>
      <c r="Z199" s="41"/>
      <c r="AA199" s="41"/>
      <c r="AB199" s="41"/>
    </row>
    <row r="200" spans="1:28" ht="14.25" customHeight="1" x14ac:dyDescent="0.4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41"/>
      <c r="X200" s="41"/>
      <c r="Y200" s="41"/>
      <c r="Z200" s="41"/>
      <c r="AA200" s="41"/>
      <c r="AB200" s="41"/>
    </row>
    <row r="201" spans="1:28" ht="14.25" customHeight="1" x14ac:dyDescent="0.45">
      <c r="A201" s="311" t="s">
        <v>2016</v>
      </c>
      <c r="B201" s="311" t="s">
        <v>675</v>
      </c>
      <c r="C201" s="638">
        <v>46008</v>
      </c>
      <c r="D201" s="311" t="s">
        <v>3889</v>
      </c>
      <c r="E201" s="311" t="s">
        <v>3890</v>
      </c>
      <c r="F201" s="311" t="s">
        <v>3891</v>
      </c>
      <c r="G201" s="493" t="s">
        <v>3643</v>
      </c>
      <c r="H201" s="311" t="s">
        <v>3901</v>
      </c>
      <c r="I201" s="313">
        <v>75</v>
      </c>
      <c r="J201" s="313">
        <v>285</v>
      </c>
      <c r="K201" s="313"/>
      <c r="L201" s="313"/>
      <c r="M201" s="313">
        <f>SUM(W201:AA201)</f>
        <v>1</v>
      </c>
      <c r="N201" s="313">
        <f>M201*I201</f>
        <v>75</v>
      </c>
      <c r="O201" s="313"/>
      <c r="P201" s="313"/>
      <c r="Q201" s="313">
        <f>P202*I201</f>
        <v>0</v>
      </c>
      <c r="R201" s="313"/>
      <c r="S201" s="313"/>
      <c r="T201" s="313">
        <f>S202*I201</f>
        <v>75</v>
      </c>
      <c r="U201" s="313"/>
      <c r="V201" s="313"/>
      <c r="W201" s="314"/>
      <c r="X201" s="314"/>
      <c r="Y201" s="314">
        <v>1</v>
      </c>
      <c r="Z201" s="314"/>
      <c r="AA201" s="314"/>
      <c r="AB201" s="314"/>
    </row>
    <row r="202" spans="1:28" ht="14.25" customHeight="1" x14ac:dyDescent="0.4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38"/>
      <c r="L202" s="38"/>
      <c r="M202" s="38"/>
      <c r="N202" s="38"/>
      <c r="O202" s="38">
        <f>M201*J201</f>
        <v>285</v>
      </c>
      <c r="P202" s="68">
        <f>SUM(W202:AA202)</f>
        <v>0</v>
      </c>
      <c r="Q202" s="38"/>
      <c r="R202" s="38">
        <f>P202*J201</f>
        <v>0</v>
      </c>
      <c r="S202" s="38">
        <f>M201-P202</f>
        <v>1</v>
      </c>
      <c r="T202" s="38"/>
      <c r="U202" s="38">
        <f>S202*J201</f>
        <v>285</v>
      </c>
      <c r="V202" s="38"/>
      <c r="W202" s="41"/>
      <c r="X202" s="41"/>
      <c r="Y202" s="634">
        <v>0</v>
      </c>
      <c r="Z202" s="41"/>
      <c r="AA202" s="41"/>
      <c r="AB202" s="41"/>
    </row>
    <row r="203" spans="1:28" ht="14.25" customHeight="1" x14ac:dyDescent="0.4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41"/>
      <c r="X203" s="41"/>
      <c r="Y203" s="846"/>
      <c r="Z203" s="41"/>
      <c r="AA203" s="41"/>
      <c r="AB203" s="41"/>
    </row>
    <row r="204" spans="1:28" ht="14.25" customHeight="1" x14ac:dyDescent="0.45">
      <c r="A204" s="311" t="s">
        <v>2016</v>
      </c>
      <c r="B204" s="311" t="s">
        <v>675</v>
      </c>
      <c r="C204" s="638">
        <v>46008</v>
      </c>
      <c r="D204" s="311" t="s">
        <v>3889</v>
      </c>
      <c r="E204" s="311" t="s">
        <v>3890</v>
      </c>
      <c r="F204" s="311" t="s">
        <v>3892</v>
      </c>
      <c r="G204" s="493" t="s">
        <v>3643</v>
      </c>
      <c r="H204" s="311" t="s">
        <v>3901</v>
      </c>
      <c r="I204" s="313">
        <v>75</v>
      </c>
      <c r="J204" s="313">
        <v>285</v>
      </c>
      <c r="K204" s="313"/>
      <c r="L204" s="313"/>
      <c r="M204" s="313">
        <f>SUM(W204:AA204)</f>
        <v>1</v>
      </c>
      <c r="N204" s="313">
        <f>M204*I204</f>
        <v>75</v>
      </c>
      <c r="O204" s="313"/>
      <c r="P204" s="313"/>
      <c r="Q204" s="313">
        <f>P205*I204</f>
        <v>0</v>
      </c>
      <c r="R204" s="313"/>
      <c r="S204" s="313"/>
      <c r="T204" s="313">
        <f>S205*I204</f>
        <v>75</v>
      </c>
      <c r="U204" s="313"/>
      <c r="V204" s="313"/>
      <c r="W204" s="314"/>
      <c r="X204" s="314"/>
      <c r="Y204" s="314">
        <v>1</v>
      </c>
      <c r="Z204" s="314"/>
      <c r="AA204" s="314"/>
      <c r="AB204" s="314"/>
    </row>
    <row r="205" spans="1:28" ht="14.25" customHeight="1" x14ac:dyDescent="0.45">
      <c r="A205" s="19"/>
      <c r="B205" s="19"/>
      <c r="C205" s="19"/>
      <c r="D205" s="217"/>
      <c r="E205" s="19"/>
      <c r="F205" s="19"/>
      <c r="G205" s="19"/>
      <c r="H205" s="19"/>
      <c r="I205" s="19"/>
      <c r="J205" s="19"/>
      <c r="K205" s="38"/>
      <c r="L205" s="38"/>
      <c r="M205" s="38"/>
      <c r="N205" s="38"/>
      <c r="O205" s="38">
        <f>M204*J204</f>
        <v>285</v>
      </c>
      <c r="P205" s="68">
        <f>SUM(W205:AA205)</f>
        <v>0</v>
      </c>
      <c r="Q205" s="38"/>
      <c r="R205" s="38">
        <f>P205*J204</f>
        <v>0</v>
      </c>
      <c r="S205" s="38">
        <f>M204-P205</f>
        <v>1</v>
      </c>
      <c r="T205" s="38"/>
      <c r="U205" s="38">
        <f>S205*J204</f>
        <v>285</v>
      </c>
      <c r="V205" s="38"/>
      <c r="W205" s="41"/>
      <c r="X205" s="41"/>
      <c r="Y205" s="634">
        <v>0</v>
      </c>
      <c r="Z205" s="41"/>
      <c r="AA205" s="41"/>
      <c r="AB205" s="41"/>
    </row>
    <row r="206" spans="1:28" ht="14.25" customHeight="1" x14ac:dyDescent="0.4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41"/>
      <c r="X206" s="41"/>
      <c r="Y206" s="846"/>
      <c r="Z206" s="41"/>
      <c r="AA206" s="41"/>
      <c r="AB206" s="41"/>
    </row>
    <row r="207" spans="1:28" ht="14.25" customHeight="1" x14ac:dyDescent="0.45">
      <c r="A207" s="311" t="s">
        <v>2016</v>
      </c>
      <c r="B207" s="311" t="s">
        <v>675</v>
      </c>
      <c r="C207" s="638">
        <v>46008</v>
      </c>
      <c r="D207" s="311" t="s">
        <v>2098</v>
      </c>
      <c r="E207" s="311" t="s">
        <v>164</v>
      </c>
      <c r="F207" s="530" t="s">
        <v>3708</v>
      </c>
      <c r="G207" s="493" t="s">
        <v>166</v>
      </c>
      <c r="H207" s="493" t="s">
        <v>3709</v>
      </c>
      <c r="I207" s="313">
        <v>75</v>
      </c>
      <c r="J207" s="313">
        <v>225</v>
      </c>
      <c r="K207" s="313"/>
      <c r="L207" s="313"/>
      <c r="M207" s="313">
        <f>SUM(W207:AA207)</f>
        <v>2</v>
      </c>
      <c r="N207" s="313">
        <f>M207*I207</f>
        <v>150</v>
      </c>
      <c r="O207" s="313"/>
      <c r="P207" s="313"/>
      <c r="Q207" s="313">
        <f>P208*I207</f>
        <v>0</v>
      </c>
      <c r="R207" s="313"/>
      <c r="S207" s="313"/>
      <c r="T207" s="313">
        <f>S208*I207</f>
        <v>150</v>
      </c>
      <c r="U207" s="313"/>
      <c r="V207" s="313"/>
      <c r="W207" s="314">
        <v>1</v>
      </c>
      <c r="X207" s="314">
        <v>1</v>
      </c>
      <c r="Y207" s="314"/>
      <c r="Z207" s="314"/>
      <c r="AA207" s="314"/>
      <c r="AB207" s="314"/>
    </row>
    <row r="208" spans="1:28" ht="14.25" customHeight="1" x14ac:dyDescent="0.45">
      <c r="A208" s="19"/>
      <c r="B208" s="19"/>
      <c r="C208" s="19"/>
      <c r="D208" s="217"/>
      <c r="E208" s="19"/>
      <c r="F208" s="19"/>
      <c r="G208" s="19"/>
      <c r="H208" s="19"/>
      <c r="I208" s="19"/>
      <c r="J208" s="19"/>
      <c r="K208" s="38"/>
      <c r="L208" s="38"/>
      <c r="M208" s="38"/>
      <c r="N208" s="38"/>
      <c r="O208" s="38">
        <f>M207*J207</f>
        <v>450</v>
      </c>
      <c r="P208" s="68">
        <f>SUM(W208:AA208)</f>
        <v>0</v>
      </c>
      <c r="Q208" s="38"/>
      <c r="R208" s="38">
        <f>P208*J207</f>
        <v>0</v>
      </c>
      <c r="S208" s="38">
        <f>M207-P208</f>
        <v>2</v>
      </c>
      <c r="T208" s="38"/>
      <c r="U208" s="38">
        <f>S208*J207</f>
        <v>450</v>
      </c>
      <c r="V208" s="38"/>
      <c r="W208" s="634">
        <v>0</v>
      </c>
      <c r="X208" s="634">
        <v>0</v>
      </c>
      <c r="Y208" s="41"/>
      <c r="Z208" s="41"/>
      <c r="AA208" s="41"/>
      <c r="AB208" s="41"/>
    </row>
    <row r="209" spans="1:28" ht="14.25" customHeight="1" x14ac:dyDescent="0.4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41"/>
      <c r="X209" s="41"/>
      <c r="Y209" s="41"/>
      <c r="Z209" s="41"/>
      <c r="AA209" s="41"/>
      <c r="AB209" s="41"/>
    </row>
    <row r="210" spans="1:28" ht="14.25" customHeight="1" x14ac:dyDescent="0.45">
      <c r="A210" s="311" t="s">
        <v>2016</v>
      </c>
      <c r="B210" s="311" t="s">
        <v>675</v>
      </c>
      <c r="C210" s="638">
        <v>46006</v>
      </c>
      <c r="D210" s="311" t="s">
        <v>3893</v>
      </c>
      <c r="E210" s="493" t="s">
        <v>157</v>
      </c>
      <c r="F210" s="311" t="s">
        <v>3921</v>
      </c>
      <c r="G210" s="493" t="s">
        <v>519</v>
      </c>
      <c r="H210" s="493" t="s">
        <v>3629</v>
      </c>
      <c r="I210" s="313">
        <v>85</v>
      </c>
      <c r="J210" s="313">
        <v>255</v>
      </c>
      <c r="K210" s="313"/>
      <c r="L210" s="313"/>
      <c r="M210" s="313">
        <f>SUM(W210:AA210)</f>
        <v>1</v>
      </c>
      <c r="N210" s="313">
        <f>M210*I210</f>
        <v>85</v>
      </c>
      <c r="O210" s="313"/>
      <c r="P210" s="313"/>
      <c r="Q210" s="313">
        <f>P211*I210</f>
        <v>0</v>
      </c>
      <c r="R210" s="313"/>
      <c r="S210" s="313"/>
      <c r="T210" s="313">
        <f>S211*I210</f>
        <v>85</v>
      </c>
      <c r="U210" s="313"/>
      <c r="V210" s="313"/>
      <c r="W210" s="314"/>
      <c r="X210" s="314"/>
      <c r="Y210" s="314">
        <v>1</v>
      </c>
      <c r="Z210" s="314"/>
      <c r="AA210" s="314"/>
      <c r="AB210" s="314"/>
    </row>
    <row r="211" spans="1:28" ht="14.25" customHeight="1" x14ac:dyDescent="0.45">
      <c r="A211" s="19"/>
      <c r="B211" s="19"/>
      <c r="C211" s="19"/>
      <c r="D211" s="217"/>
      <c r="E211" s="19"/>
      <c r="F211" s="19"/>
      <c r="G211" s="19"/>
      <c r="H211" s="19"/>
      <c r="I211" s="19"/>
      <c r="J211" s="19"/>
      <c r="K211" s="38"/>
      <c r="L211" s="38"/>
      <c r="M211" s="38"/>
      <c r="N211" s="38"/>
      <c r="O211" s="38">
        <f>M210*J210</f>
        <v>255</v>
      </c>
      <c r="P211" s="68">
        <f>SUM(W211:AA211)</f>
        <v>0</v>
      </c>
      <c r="Q211" s="38"/>
      <c r="R211" s="38">
        <f>P211*J210</f>
        <v>0</v>
      </c>
      <c r="S211" s="38">
        <f>M210-P211</f>
        <v>1</v>
      </c>
      <c r="T211" s="38"/>
      <c r="U211" s="38">
        <f>S211*J210</f>
        <v>255</v>
      </c>
      <c r="V211" s="38"/>
      <c r="W211" s="41"/>
      <c r="X211" s="41"/>
      <c r="Y211" s="545">
        <v>0</v>
      </c>
      <c r="Z211" s="41"/>
      <c r="AA211" s="41"/>
      <c r="AB211" s="41"/>
    </row>
    <row r="212" spans="1:28" ht="14.25" customHeight="1" x14ac:dyDescent="0.4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41"/>
      <c r="X212" s="41"/>
      <c r="Y212" s="41"/>
      <c r="Z212" s="41"/>
      <c r="AA212" s="41"/>
      <c r="AB212" s="41"/>
    </row>
    <row r="213" spans="1:28" ht="14.25" customHeight="1" x14ac:dyDescent="0.45">
      <c r="A213" s="311" t="s">
        <v>2016</v>
      </c>
      <c r="B213" s="311" t="s">
        <v>675</v>
      </c>
      <c r="C213" s="638">
        <v>46006</v>
      </c>
      <c r="D213" s="311" t="s">
        <v>3893</v>
      </c>
      <c r="E213" s="493" t="s">
        <v>157</v>
      </c>
      <c r="F213" s="311" t="s">
        <v>3896</v>
      </c>
      <c r="G213" s="493" t="s">
        <v>519</v>
      </c>
      <c r="H213" s="493" t="s">
        <v>3629</v>
      </c>
      <c r="I213" s="313">
        <v>85</v>
      </c>
      <c r="J213" s="313">
        <v>255</v>
      </c>
      <c r="K213" s="313"/>
      <c r="L213" s="313"/>
      <c r="M213" s="313">
        <f>SUM(W213:AA213)</f>
        <v>2</v>
      </c>
      <c r="N213" s="313">
        <f>M213*I213</f>
        <v>170</v>
      </c>
      <c r="O213" s="313"/>
      <c r="P213" s="313"/>
      <c r="Q213" s="313">
        <f>P214*I213</f>
        <v>0</v>
      </c>
      <c r="R213" s="313"/>
      <c r="S213" s="313"/>
      <c r="T213" s="313">
        <f>S214*I213</f>
        <v>170</v>
      </c>
      <c r="U213" s="313"/>
      <c r="V213" s="313"/>
      <c r="W213" s="314"/>
      <c r="X213" s="314">
        <v>1</v>
      </c>
      <c r="Y213" s="314">
        <v>1</v>
      </c>
      <c r="Z213" s="314"/>
      <c r="AA213" s="314"/>
      <c r="AB213" s="314"/>
    </row>
    <row r="214" spans="1:28" ht="14.25" customHeight="1" x14ac:dyDescent="0.45">
      <c r="A214" s="19"/>
      <c r="B214" s="19"/>
      <c r="C214" s="19"/>
      <c r="D214" s="217"/>
      <c r="E214" s="19"/>
      <c r="F214" s="19"/>
      <c r="G214" s="19"/>
      <c r="H214" s="19"/>
      <c r="I214" s="19"/>
      <c r="J214" s="19"/>
      <c r="K214" s="38"/>
      <c r="L214" s="38"/>
      <c r="M214" s="38"/>
      <c r="N214" s="38"/>
      <c r="O214" s="38">
        <f>M213*J213</f>
        <v>510</v>
      </c>
      <c r="P214" s="68">
        <f>SUM(W214:AA214)</f>
        <v>0</v>
      </c>
      <c r="Q214" s="38"/>
      <c r="R214" s="38">
        <f>P214*J213</f>
        <v>0</v>
      </c>
      <c r="S214" s="38">
        <f>M213-P214</f>
        <v>2</v>
      </c>
      <c r="T214" s="38"/>
      <c r="U214" s="38">
        <f>S214*J213</f>
        <v>510</v>
      </c>
      <c r="V214" s="38"/>
      <c r="W214" s="41"/>
      <c r="X214" s="545">
        <v>0</v>
      </c>
      <c r="Y214" s="545">
        <v>0</v>
      </c>
      <c r="Z214" s="41"/>
      <c r="AA214" s="41"/>
      <c r="AB214" s="41"/>
    </row>
    <row r="215" spans="1:28" ht="14.25" customHeight="1" x14ac:dyDescent="0.4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41"/>
      <c r="X215" s="846"/>
      <c r="Y215" s="41"/>
      <c r="Z215" s="41"/>
      <c r="AA215" s="41"/>
      <c r="AB215" s="41"/>
    </row>
    <row r="216" spans="1:28" ht="27" customHeight="1" x14ac:dyDescent="0.45">
      <c r="A216" s="311" t="s">
        <v>2016</v>
      </c>
      <c r="B216" s="311" t="s">
        <v>675</v>
      </c>
      <c r="C216" s="638">
        <v>46006</v>
      </c>
      <c r="D216" s="311" t="s">
        <v>3893</v>
      </c>
      <c r="E216" s="493" t="s">
        <v>157</v>
      </c>
      <c r="F216" s="311" t="s">
        <v>3898</v>
      </c>
      <c r="G216" s="493" t="s">
        <v>519</v>
      </c>
      <c r="H216" s="493" t="s">
        <v>3629</v>
      </c>
      <c r="I216" s="313">
        <v>85</v>
      </c>
      <c r="J216" s="313">
        <v>255</v>
      </c>
      <c r="K216" s="313"/>
      <c r="L216" s="313"/>
      <c r="M216" s="313">
        <f>SUM(W216:AA216)</f>
        <v>1</v>
      </c>
      <c r="N216" s="313">
        <f>M216*I216</f>
        <v>85</v>
      </c>
      <c r="O216" s="313"/>
      <c r="P216" s="313"/>
      <c r="Q216" s="313">
        <f>P217*I216</f>
        <v>0</v>
      </c>
      <c r="R216" s="313"/>
      <c r="S216" s="313"/>
      <c r="T216" s="313">
        <f>S217*I216</f>
        <v>85</v>
      </c>
      <c r="U216" s="313"/>
      <c r="V216" s="313"/>
      <c r="W216" s="314"/>
      <c r="X216" s="314"/>
      <c r="Y216" s="314">
        <v>1</v>
      </c>
      <c r="Z216" s="314"/>
      <c r="AA216" s="314"/>
      <c r="AB216" s="314"/>
    </row>
    <row r="217" spans="1:28" ht="14.25" customHeight="1" x14ac:dyDescent="0.45">
      <c r="A217" s="19"/>
      <c r="B217" s="19"/>
      <c r="C217" s="19"/>
      <c r="D217" s="217"/>
      <c r="E217" s="19"/>
      <c r="F217" s="19"/>
      <c r="G217" s="19"/>
      <c r="H217" s="19"/>
      <c r="I217" s="19"/>
      <c r="J217" s="19"/>
      <c r="K217" s="38"/>
      <c r="L217" s="38"/>
      <c r="M217" s="38"/>
      <c r="N217" s="38"/>
      <c r="O217" s="38">
        <f>M216*J216</f>
        <v>255</v>
      </c>
      <c r="P217" s="68">
        <f>SUM(W217:AA217)</f>
        <v>0</v>
      </c>
      <c r="Q217" s="38"/>
      <c r="R217" s="38">
        <f>P217*J216</f>
        <v>0</v>
      </c>
      <c r="S217" s="38">
        <f>M216-P217</f>
        <v>1</v>
      </c>
      <c r="T217" s="38"/>
      <c r="U217" s="38">
        <f>S217*J216</f>
        <v>255</v>
      </c>
      <c r="V217" s="38"/>
      <c r="W217" s="41"/>
      <c r="X217" s="41"/>
      <c r="Y217" s="545">
        <v>0</v>
      </c>
      <c r="Z217" s="41"/>
      <c r="AA217" s="41"/>
      <c r="AB217" s="41"/>
    </row>
    <row r="218" spans="1:28" ht="14.25" customHeight="1" x14ac:dyDescent="0.4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41"/>
      <c r="X218" s="41"/>
      <c r="Y218" s="41"/>
      <c r="Z218" s="41"/>
      <c r="AA218" s="41"/>
      <c r="AB218" s="41"/>
    </row>
    <row r="219" spans="1:28" ht="14.25" customHeight="1" x14ac:dyDescent="0.45">
      <c r="A219" s="311" t="s">
        <v>2016</v>
      </c>
      <c r="B219" s="311" t="s">
        <v>675</v>
      </c>
      <c r="C219" s="638">
        <v>46006</v>
      </c>
      <c r="D219" s="311" t="s">
        <v>3893</v>
      </c>
      <c r="E219" s="493" t="s">
        <v>157</v>
      </c>
      <c r="F219" s="311" t="s">
        <v>3892</v>
      </c>
      <c r="G219" s="493" t="s">
        <v>519</v>
      </c>
      <c r="H219" s="493" t="s">
        <v>3629</v>
      </c>
      <c r="I219" s="313">
        <v>85</v>
      </c>
      <c r="J219" s="313">
        <v>255</v>
      </c>
      <c r="K219" s="313"/>
      <c r="L219" s="313"/>
      <c r="M219" s="313">
        <f>SUM(W219:AA219)</f>
        <v>1</v>
      </c>
      <c r="N219" s="313">
        <f>M219*I219</f>
        <v>85</v>
      </c>
      <c r="O219" s="313"/>
      <c r="P219" s="313"/>
      <c r="Q219" s="313">
        <f>P220*I219</f>
        <v>0</v>
      </c>
      <c r="R219" s="313"/>
      <c r="S219" s="313"/>
      <c r="T219" s="313">
        <f>S220*I219</f>
        <v>85</v>
      </c>
      <c r="U219" s="313"/>
      <c r="V219" s="313"/>
      <c r="W219" s="314"/>
      <c r="X219" s="314"/>
      <c r="Y219" s="314"/>
      <c r="Z219" s="314">
        <v>1</v>
      </c>
      <c r="AA219" s="314"/>
      <c r="AB219" s="314"/>
    </row>
    <row r="220" spans="1:28" ht="14.25" customHeight="1" x14ac:dyDescent="0.4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38"/>
      <c r="L220" s="38"/>
      <c r="M220" s="38"/>
      <c r="N220" s="38"/>
      <c r="O220" s="38">
        <f>M219*J219</f>
        <v>255</v>
      </c>
      <c r="P220" s="68">
        <f>SUM(W220:AA220)</f>
        <v>0</v>
      </c>
      <c r="Q220" s="38"/>
      <c r="R220" s="38">
        <f>P220*J219</f>
        <v>0</v>
      </c>
      <c r="S220" s="38">
        <f>M219-P220</f>
        <v>1</v>
      </c>
      <c r="T220" s="38"/>
      <c r="U220" s="38">
        <f>S220*J219</f>
        <v>255</v>
      </c>
      <c r="V220" s="38"/>
      <c r="W220" s="41"/>
      <c r="X220" s="41"/>
      <c r="Y220" s="41"/>
      <c r="Z220" s="634">
        <v>0</v>
      </c>
      <c r="AA220" s="41"/>
      <c r="AB220" s="41"/>
    </row>
    <row r="221" spans="1:28" ht="14.25" customHeight="1" x14ac:dyDescent="0.4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41"/>
      <c r="X221" s="41"/>
      <c r="Y221" s="41"/>
      <c r="Z221" s="846"/>
      <c r="AA221" s="41"/>
      <c r="AB221" s="41"/>
    </row>
    <row r="222" spans="1:28" ht="14.25" customHeight="1" x14ac:dyDescent="0.45">
      <c r="A222" s="311" t="s">
        <v>2016</v>
      </c>
      <c r="B222" s="311" t="s">
        <v>675</v>
      </c>
      <c r="C222" s="638">
        <v>46006</v>
      </c>
      <c r="D222" s="311" t="s">
        <v>3893</v>
      </c>
      <c r="E222" s="493" t="s">
        <v>157</v>
      </c>
      <c r="F222" s="311" t="s">
        <v>3897</v>
      </c>
      <c r="G222" s="493" t="s">
        <v>519</v>
      </c>
      <c r="H222" s="493" t="s">
        <v>3629</v>
      </c>
      <c r="I222" s="313">
        <v>85</v>
      </c>
      <c r="J222" s="313">
        <v>255</v>
      </c>
      <c r="K222" s="313"/>
      <c r="L222" s="313"/>
      <c r="M222" s="313">
        <f>SUM(W222:AA222)</f>
        <v>1</v>
      </c>
      <c r="N222" s="313">
        <f>M222*I222</f>
        <v>85</v>
      </c>
      <c r="O222" s="313"/>
      <c r="P222" s="313"/>
      <c r="Q222" s="313">
        <f>P223*I222</f>
        <v>0</v>
      </c>
      <c r="R222" s="313"/>
      <c r="S222" s="313"/>
      <c r="T222" s="313">
        <f>S223*I222</f>
        <v>85</v>
      </c>
      <c r="U222" s="313"/>
      <c r="V222" s="313"/>
      <c r="W222" s="314"/>
      <c r="X222" s="314">
        <v>1</v>
      </c>
      <c r="Y222" s="314"/>
      <c r="Z222" s="314"/>
      <c r="AA222" s="314"/>
      <c r="AB222" s="314"/>
    </row>
    <row r="223" spans="1:28" ht="14.25" customHeight="1" x14ac:dyDescent="0.4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38"/>
      <c r="L223" s="38"/>
      <c r="M223" s="38"/>
      <c r="N223" s="38"/>
      <c r="O223" s="38">
        <f>M222*J222</f>
        <v>255</v>
      </c>
      <c r="P223" s="68">
        <f>SUM(W223:AA223)</f>
        <v>0</v>
      </c>
      <c r="Q223" s="38"/>
      <c r="R223" s="38">
        <f>P223*J222</f>
        <v>0</v>
      </c>
      <c r="S223" s="38">
        <f>M222-P223</f>
        <v>1</v>
      </c>
      <c r="T223" s="38"/>
      <c r="U223" s="38">
        <f>S223*J222</f>
        <v>255</v>
      </c>
      <c r="V223" s="38"/>
      <c r="W223" s="41"/>
      <c r="X223" s="545">
        <v>0</v>
      </c>
      <c r="Y223" s="41"/>
      <c r="Z223" s="41"/>
      <c r="AA223" s="41"/>
      <c r="AB223" s="41"/>
    </row>
    <row r="224" spans="1:28" ht="14.25" customHeight="1" x14ac:dyDescent="0.4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41"/>
      <c r="X224" s="846"/>
      <c r="Y224" s="41"/>
      <c r="Z224" s="41"/>
      <c r="AA224" s="41"/>
      <c r="AB224" s="41"/>
    </row>
    <row r="225" spans="1:28" ht="14.25" customHeight="1" x14ac:dyDescent="0.45">
      <c r="A225" s="311" t="s">
        <v>2016</v>
      </c>
      <c r="B225" s="311" t="s">
        <v>675</v>
      </c>
      <c r="C225" s="638"/>
      <c r="D225" s="311"/>
      <c r="E225" s="311"/>
      <c r="F225" s="311"/>
      <c r="G225" s="311"/>
      <c r="H225" s="311"/>
      <c r="I225" s="313"/>
      <c r="J225" s="313"/>
      <c r="K225" s="313"/>
      <c r="L225" s="313"/>
      <c r="M225" s="313">
        <f>SUM(W225:AA225)</f>
        <v>0</v>
      </c>
      <c r="N225" s="313">
        <f>M225*I225</f>
        <v>0</v>
      </c>
      <c r="O225" s="313"/>
      <c r="P225" s="313"/>
      <c r="Q225" s="313">
        <f>P226*I225</f>
        <v>0</v>
      </c>
      <c r="R225" s="313"/>
      <c r="S225" s="313"/>
      <c r="T225" s="313">
        <f>S226*I225</f>
        <v>0</v>
      </c>
      <c r="U225" s="313"/>
      <c r="V225" s="313"/>
      <c r="W225" s="314"/>
      <c r="X225" s="314"/>
      <c r="Y225" s="314"/>
      <c r="Z225" s="314"/>
      <c r="AA225" s="314"/>
      <c r="AB225" s="314"/>
    </row>
    <row r="226" spans="1:28" ht="14.25" customHeight="1" x14ac:dyDescent="0.4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38"/>
      <c r="L226" s="38"/>
      <c r="M226" s="38"/>
      <c r="N226" s="38"/>
      <c r="O226" s="38">
        <f>M225*J225</f>
        <v>0</v>
      </c>
      <c r="P226" s="68">
        <f>SUM(W226:AA226)</f>
        <v>0</v>
      </c>
      <c r="Q226" s="38"/>
      <c r="R226" s="38">
        <f>P226*J225</f>
        <v>0</v>
      </c>
      <c r="S226" s="38">
        <f>M225-P226</f>
        <v>0</v>
      </c>
      <c r="T226" s="38"/>
      <c r="U226" s="38">
        <f>S226*J225</f>
        <v>0</v>
      </c>
      <c r="V226" s="38"/>
      <c r="W226" s="41"/>
      <c r="X226" s="41"/>
      <c r="Y226" s="41"/>
      <c r="Z226" s="41"/>
      <c r="AA226" s="41"/>
      <c r="AB226" s="41"/>
    </row>
    <row r="227" spans="1:28" ht="14.25" customHeight="1" x14ac:dyDescent="0.4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41"/>
      <c r="X227" s="41"/>
      <c r="Y227" s="41"/>
      <c r="Z227" s="41"/>
      <c r="AA227" s="41"/>
      <c r="AB227" s="41"/>
    </row>
    <row r="228" spans="1:28" ht="14.25" customHeight="1" x14ac:dyDescent="0.45">
      <c r="A228" s="311" t="s">
        <v>2016</v>
      </c>
      <c r="B228" s="311" t="s">
        <v>675</v>
      </c>
      <c r="C228" s="638"/>
      <c r="D228" s="311"/>
      <c r="E228" s="311"/>
      <c r="F228" s="311"/>
      <c r="G228" s="311"/>
      <c r="H228" s="311"/>
      <c r="I228" s="313"/>
      <c r="J228" s="313"/>
      <c r="K228" s="313"/>
      <c r="L228" s="313"/>
      <c r="M228" s="313">
        <f>SUM(W228:AA228)</f>
        <v>0</v>
      </c>
      <c r="N228" s="313">
        <f>M228*I228</f>
        <v>0</v>
      </c>
      <c r="O228" s="313"/>
      <c r="P228" s="313"/>
      <c r="Q228" s="313">
        <f>P229*I228</f>
        <v>0</v>
      </c>
      <c r="R228" s="313"/>
      <c r="S228" s="313"/>
      <c r="T228" s="313">
        <f>S229*I228</f>
        <v>0</v>
      </c>
      <c r="U228" s="313"/>
      <c r="V228" s="313"/>
      <c r="W228" s="314"/>
      <c r="X228" s="314"/>
      <c r="Y228" s="314"/>
      <c r="Z228" s="314"/>
      <c r="AA228" s="314"/>
      <c r="AB228" s="314"/>
    </row>
    <row r="229" spans="1:28" ht="14.25" customHeight="1" x14ac:dyDescent="0.4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38"/>
      <c r="L229" s="38"/>
      <c r="M229" s="38"/>
      <c r="N229" s="38"/>
      <c r="O229" s="38">
        <f>M228*J228</f>
        <v>0</v>
      </c>
      <c r="P229" s="68">
        <f>SUM(W229:AA229)</f>
        <v>0</v>
      </c>
      <c r="Q229" s="38"/>
      <c r="R229" s="38">
        <f>P229*J228</f>
        <v>0</v>
      </c>
      <c r="S229" s="38">
        <f>M228-P229</f>
        <v>0</v>
      </c>
      <c r="T229" s="38"/>
      <c r="U229" s="38">
        <f>S229*J228</f>
        <v>0</v>
      </c>
      <c r="V229" s="38"/>
      <c r="W229" s="41"/>
      <c r="X229" s="41"/>
      <c r="Y229" s="41"/>
      <c r="Z229" s="41"/>
      <c r="AA229" s="41"/>
      <c r="AB229" s="41"/>
    </row>
    <row r="230" spans="1:28" ht="14.25" customHeight="1" x14ac:dyDescent="0.4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41"/>
      <c r="X230" s="41"/>
      <c r="Y230" s="41"/>
      <c r="Z230" s="41"/>
      <c r="AA230" s="41"/>
      <c r="AB230" s="41"/>
    </row>
    <row r="231" spans="1:28" ht="14.25" customHeight="1" x14ac:dyDescent="0.4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38"/>
      <c r="L231" s="69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41"/>
      <c r="X231" s="41"/>
      <c r="Y231" s="41"/>
      <c r="Z231" s="41"/>
      <c r="AA231" s="41"/>
      <c r="AB231" s="41"/>
    </row>
    <row r="232" spans="1:28" ht="14.25" customHeight="1" x14ac:dyDescent="0.4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38"/>
      <c r="L232" s="69"/>
      <c r="M232" s="71">
        <f t="shared" ref="M232:V232" si="2">SUM(M111:M231)</f>
        <v>107</v>
      </c>
      <c r="N232" s="71">
        <f t="shared" si="2"/>
        <v>8890</v>
      </c>
      <c r="O232" s="71">
        <f t="shared" si="2"/>
        <v>25549</v>
      </c>
      <c r="P232" s="709">
        <f>P112+P115+P118+P121+P124+P127+P130+P133+P136+P139+P142+P145+P148+P151+P154+P157+P160+P163+P166+P169+P172+P175+P178+P181+P184+P187+P190+P193+P196+P199+P202+P205+P208+P211+P214+P217+P220+P223+P226+P229</f>
        <v>14</v>
      </c>
      <c r="Q232" s="709">
        <f t="shared" si="2"/>
        <v>1674</v>
      </c>
      <c r="R232" s="71">
        <f t="shared" si="2"/>
        <v>4696</v>
      </c>
      <c r="S232" s="71">
        <f t="shared" si="2"/>
        <v>93</v>
      </c>
      <c r="T232" s="71">
        <f t="shared" si="2"/>
        <v>7216</v>
      </c>
      <c r="U232" s="71">
        <f t="shared" si="2"/>
        <v>20853</v>
      </c>
      <c r="V232" s="71">
        <f t="shared" si="2"/>
        <v>0</v>
      </c>
      <c r="W232" s="38"/>
      <c r="X232" s="38"/>
      <c r="Y232" s="38"/>
      <c r="Z232" s="38"/>
      <c r="AA232" s="38"/>
      <c r="AB232" s="38"/>
    </row>
    <row r="233" spans="1:28" ht="14.25" customHeight="1" x14ac:dyDescent="0.4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38" t="s">
        <v>323</v>
      </c>
      <c r="L233" s="38"/>
      <c r="M233" s="72">
        <f t="shared" ref="M233:O233" si="3">P232+S232</f>
        <v>107</v>
      </c>
      <c r="N233" s="72">
        <f t="shared" si="3"/>
        <v>8890</v>
      </c>
      <c r="O233" s="72">
        <f t="shared" si="3"/>
        <v>25549</v>
      </c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</row>
    <row r="234" spans="1:28" ht="14.25" customHeight="1" x14ac:dyDescent="0.4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38" t="s">
        <v>2084</v>
      </c>
      <c r="L234" s="38"/>
      <c r="M234" s="38"/>
      <c r="N234" s="76">
        <f>N232/M232</f>
        <v>83.084112149532714</v>
      </c>
      <c r="O234" s="38"/>
      <c r="P234" s="38"/>
      <c r="Q234" s="75">
        <f>Q232/N232</f>
        <v>0.18830146231721034</v>
      </c>
      <c r="R234" s="38"/>
      <c r="S234" s="38"/>
      <c r="T234" s="75">
        <f>T232/N232</f>
        <v>0.81169853768278966</v>
      </c>
      <c r="U234" s="38"/>
      <c r="V234" s="38"/>
      <c r="W234" s="38"/>
      <c r="X234" s="38"/>
      <c r="Y234" s="38"/>
      <c r="Z234" s="38"/>
      <c r="AA234" s="38"/>
      <c r="AB234" s="38"/>
    </row>
    <row r="235" spans="1:28" ht="14.25" customHeight="1" x14ac:dyDescent="0.4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38" t="s">
        <v>2085</v>
      </c>
      <c r="L235" s="38"/>
      <c r="M235" s="38"/>
      <c r="N235" s="38"/>
      <c r="O235" s="38"/>
      <c r="P235" s="38"/>
      <c r="Q235" s="38"/>
      <c r="R235" s="38"/>
      <c r="S235" s="38"/>
      <c r="T235" s="38"/>
      <c r="U235" s="76">
        <f>U232/T232</f>
        <v>2.8898281596452327</v>
      </c>
      <c r="V235" s="38"/>
      <c r="W235" s="38"/>
      <c r="X235" s="38"/>
      <c r="Y235" s="38"/>
      <c r="Z235" s="38"/>
      <c r="AA235" s="38"/>
      <c r="AB235" s="38"/>
    </row>
    <row r="236" spans="1:28" ht="14.25" customHeight="1" x14ac:dyDescent="0.4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</row>
    <row r="237" spans="1:28" ht="14.25" customHeight="1" x14ac:dyDescent="0.45"/>
    <row r="238" spans="1:28" ht="14.25" customHeight="1" x14ac:dyDescent="0.45"/>
    <row r="239" spans="1:28" ht="14.25" customHeight="1" x14ac:dyDescent="0.45"/>
    <row r="240" spans="1:28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  <row r="997" ht="14.25" customHeight="1" x14ac:dyDescent="0.45"/>
    <row r="998" ht="14.25" customHeight="1" x14ac:dyDescent="0.45"/>
    <row r="999" ht="14.25" customHeight="1" x14ac:dyDescent="0.45"/>
    <row r="1000" ht="14.25" customHeight="1" x14ac:dyDescent="0.45"/>
    <row r="1001" ht="14.25" customHeight="1" x14ac:dyDescent="0.45"/>
    <row r="1002" ht="14.25" customHeight="1" x14ac:dyDescent="0.45"/>
    <row r="1003" ht="14.25" customHeight="1" x14ac:dyDescent="0.45"/>
    <row r="1004" ht="14.25" customHeight="1" x14ac:dyDescent="0.45"/>
    <row r="1005" ht="14.25" customHeight="1" x14ac:dyDescent="0.45"/>
    <row r="1006" ht="14.25" customHeight="1" x14ac:dyDescent="0.45"/>
    <row r="1007" ht="14.25" customHeight="1" x14ac:dyDescent="0.45"/>
    <row r="1008" ht="14.25" customHeight="1" x14ac:dyDescent="0.45"/>
    <row r="1009" ht="14.25" customHeight="1" x14ac:dyDescent="0.45"/>
    <row r="1010" ht="14.25" customHeight="1" x14ac:dyDescent="0.45"/>
    <row r="1011" ht="14.25" customHeight="1" x14ac:dyDescent="0.45"/>
    <row r="1012" ht="14.25" customHeight="1" x14ac:dyDescent="0.45"/>
    <row r="1013" ht="14.25" customHeight="1" x14ac:dyDescent="0.45"/>
    <row r="1014" ht="14.25" customHeight="1" x14ac:dyDescent="0.45"/>
    <row r="1015" ht="14.25" customHeight="1" x14ac:dyDescent="0.45"/>
    <row r="1016" ht="14.25" customHeight="1" x14ac:dyDescent="0.45"/>
    <row r="1017" ht="14.25" customHeight="1" x14ac:dyDescent="0.45"/>
    <row r="1018" ht="14.25" customHeight="1" x14ac:dyDescent="0.45"/>
    <row r="1019" ht="14.25" customHeight="1" x14ac:dyDescent="0.45"/>
    <row r="1020" ht="14.25" customHeight="1" x14ac:dyDescent="0.45"/>
    <row r="1021" ht="14.25" customHeight="1" x14ac:dyDescent="0.45"/>
    <row r="1022" ht="14.25" customHeight="1" x14ac:dyDescent="0.45"/>
    <row r="1023" ht="14.25" customHeight="1" x14ac:dyDescent="0.45"/>
    <row r="1024" ht="14.25" customHeight="1" x14ac:dyDescent="0.45"/>
    <row r="1025" ht="14.25" customHeight="1" x14ac:dyDescent="0.45"/>
    <row r="1026" ht="14.25" customHeight="1" x14ac:dyDescent="0.45"/>
    <row r="1027" ht="14.25" customHeight="1" x14ac:dyDescent="0.45"/>
    <row r="1028" ht="14.25" customHeight="1" x14ac:dyDescent="0.45"/>
    <row r="1029" ht="14.25" customHeight="1" x14ac:dyDescent="0.45"/>
    <row r="1030" ht="14.25" customHeight="1" x14ac:dyDescent="0.45"/>
    <row r="1031" ht="14.25" customHeight="1" x14ac:dyDescent="0.45"/>
    <row r="1032" ht="14.25" customHeight="1" x14ac:dyDescent="0.45"/>
    <row r="1033" ht="14.25" customHeight="1" x14ac:dyDescent="0.45"/>
    <row r="1034" ht="14.25" customHeight="1" x14ac:dyDescent="0.45"/>
    <row r="1035" ht="14.25" customHeight="1" x14ac:dyDescent="0.45"/>
    <row r="1036" ht="14.25" customHeight="1" x14ac:dyDescent="0.45"/>
    <row r="1037" ht="14.25" customHeight="1" x14ac:dyDescent="0.45"/>
    <row r="1038" ht="14.25" customHeight="1" x14ac:dyDescent="0.45"/>
    <row r="1039" ht="14.25" customHeight="1" x14ac:dyDescent="0.45"/>
    <row r="1040" ht="14.25" customHeight="1" x14ac:dyDescent="0.45"/>
    <row r="1041" ht="14.25" customHeight="1" x14ac:dyDescent="0.45"/>
    <row r="1042" ht="14.25" customHeight="1" x14ac:dyDescent="0.45"/>
    <row r="1043" ht="14.25" customHeight="1" x14ac:dyDescent="0.45"/>
    <row r="1044" ht="14.25" customHeight="1" x14ac:dyDescent="0.45"/>
    <row r="1045" ht="14.25" customHeight="1" x14ac:dyDescent="0.45"/>
    <row r="1046" ht="14.25" customHeight="1" x14ac:dyDescent="0.45"/>
    <row r="1047" ht="14.25" customHeight="1" x14ac:dyDescent="0.45"/>
    <row r="1048" ht="14.25" customHeight="1" x14ac:dyDescent="0.45"/>
    <row r="1049" ht="14.25" customHeight="1" x14ac:dyDescent="0.45"/>
    <row r="1050" ht="14.25" customHeight="1" x14ac:dyDescent="0.45"/>
    <row r="1051" ht="14.25" customHeight="1" x14ac:dyDescent="0.45"/>
  </sheetData>
  <mergeCells count="4">
    <mergeCell ref="Q1:R1"/>
    <mergeCell ref="T1:V1"/>
    <mergeCell ref="Q110:R110"/>
    <mergeCell ref="T110:V110"/>
  </mergeCells>
  <pageMargins left="0.23622047244094491" right="0.23622047244094491" top="0.74803149606299213" bottom="0.74803149606299213" header="0" footer="0"/>
  <pageSetup paperSize="9" scale="40" orientation="landscape" r:id="rId1"/>
  <headerFooter>
    <oddFooter>&amp;Rpage &amp;P sur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O1057"/>
  <sheetViews>
    <sheetView zoomScale="85" zoomScaleNormal="85" workbookViewId="0">
      <pane ySplit="1" topLeftCell="A2" activePane="bottomLeft" state="frozen"/>
      <selection activeCell="M12" sqref="M12"/>
      <selection pane="bottomLeft" activeCell="A2" sqref="A2"/>
    </sheetView>
  </sheetViews>
  <sheetFormatPr baseColWidth="10" defaultColWidth="14.3984375" defaultRowHeight="15" customHeight="1" x14ac:dyDescent="0.45"/>
  <cols>
    <col min="1" max="1" width="20.265625" customWidth="1"/>
    <col min="2" max="3" width="11.1328125" customWidth="1"/>
    <col min="4" max="4" width="23.73046875" customWidth="1"/>
    <col min="5" max="7" width="17.1328125" customWidth="1"/>
    <col min="8" max="8" width="19.265625" customWidth="1"/>
    <col min="9" max="41" width="9" customWidth="1"/>
  </cols>
  <sheetData>
    <row r="1" spans="1:41" ht="52.5" customHeight="1" x14ac:dyDescent="0.45">
      <c r="A1" s="32" t="s">
        <v>117</v>
      </c>
      <c r="B1" s="32" t="s">
        <v>118</v>
      </c>
      <c r="C1" s="32"/>
      <c r="D1" s="32" t="s">
        <v>120</v>
      </c>
      <c r="E1" s="32" t="s">
        <v>121</v>
      </c>
      <c r="F1" s="32" t="s">
        <v>122</v>
      </c>
      <c r="G1" s="32" t="s">
        <v>123</v>
      </c>
      <c r="H1" s="32" t="s">
        <v>124</v>
      </c>
      <c r="I1" s="32" t="s">
        <v>125</v>
      </c>
      <c r="J1" s="32" t="s">
        <v>126</v>
      </c>
      <c r="K1" s="32"/>
      <c r="L1" s="32" t="s">
        <v>127</v>
      </c>
      <c r="M1" s="34" t="s">
        <v>128</v>
      </c>
      <c r="N1" s="33" t="s">
        <v>129</v>
      </c>
      <c r="O1" s="33" t="s">
        <v>130</v>
      </c>
      <c r="P1" s="35" t="s">
        <v>131</v>
      </c>
      <c r="Q1" s="829" t="s">
        <v>132</v>
      </c>
      <c r="R1" s="828"/>
      <c r="S1" s="33" t="s">
        <v>133</v>
      </c>
      <c r="T1" s="830" t="s">
        <v>134</v>
      </c>
      <c r="U1" s="827"/>
      <c r="V1" s="828"/>
      <c r="W1" s="33" t="s">
        <v>2109</v>
      </c>
      <c r="X1" s="32" t="s">
        <v>593</v>
      </c>
      <c r="Y1" s="32" t="s">
        <v>594</v>
      </c>
      <c r="Z1" s="32" t="s">
        <v>595</v>
      </c>
      <c r="AA1" s="32" t="s">
        <v>596</v>
      </c>
      <c r="AB1" s="32" t="s">
        <v>140</v>
      </c>
      <c r="AC1" s="32" t="s">
        <v>142</v>
      </c>
      <c r="AD1" s="32" t="s">
        <v>143</v>
      </c>
      <c r="AE1" s="32" t="s">
        <v>144</v>
      </c>
      <c r="AF1" s="32" t="s">
        <v>145</v>
      </c>
      <c r="AG1" s="32" t="s">
        <v>146</v>
      </c>
      <c r="AH1" s="32" t="s">
        <v>147</v>
      </c>
      <c r="AI1" s="32" t="s">
        <v>148</v>
      </c>
      <c r="AJ1" s="32" t="s">
        <v>1377</v>
      </c>
      <c r="AK1" s="32" t="s">
        <v>1378</v>
      </c>
      <c r="AL1" s="32" t="s">
        <v>1379</v>
      </c>
      <c r="AM1" s="32" t="s">
        <v>1380</v>
      </c>
      <c r="AN1" s="32" t="s">
        <v>1638</v>
      </c>
      <c r="AO1" s="32" t="s">
        <v>1639</v>
      </c>
    </row>
    <row r="2" spans="1:41" ht="15" customHeight="1" x14ac:dyDescent="0.45">
      <c r="A2" s="36" t="s">
        <v>2110</v>
      </c>
      <c r="B2" s="36" t="s">
        <v>150</v>
      </c>
      <c r="C2" s="643"/>
      <c r="D2" s="36" t="s">
        <v>2111</v>
      </c>
      <c r="E2" s="36" t="s">
        <v>508</v>
      </c>
      <c r="F2" s="36" t="s">
        <v>559</v>
      </c>
      <c r="G2" s="36" t="s">
        <v>186</v>
      </c>
      <c r="H2" s="36"/>
      <c r="I2" s="38"/>
      <c r="J2" s="38">
        <v>320</v>
      </c>
      <c r="K2" s="38"/>
      <c r="L2" s="38">
        <v>179</v>
      </c>
      <c r="M2" s="38"/>
      <c r="N2" s="38"/>
      <c r="O2" s="38"/>
      <c r="P2" s="58">
        <f t="shared" ref="P2:P21" si="0">SUM(X2:AO2)</f>
        <v>0</v>
      </c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</row>
    <row r="3" spans="1:41" ht="15" customHeight="1" x14ac:dyDescent="0.45">
      <c r="A3" s="36" t="s">
        <v>2110</v>
      </c>
      <c r="B3" s="36" t="s">
        <v>150</v>
      </c>
      <c r="C3" s="643"/>
      <c r="D3" s="36" t="s">
        <v>2112</v>
      </c>
      <c r="E3" s="36" t="s">
        <v>368</v>
      </c>
      <c r="F3" s="36"/>
      <c r="G3" s="36" t="s">
        <v>166</v>
      </c>
      <c r="H3" s="36"/>
      <c r="I3" s="38"/>
      <c r="J3" s="38">
        <v>309</v>
      </c>
      <c r="K3" s="38"/>
      <c r="L3" s="38"/>
      <c r="M3" s="38"/>
      <c r="N3" s="38"/>
      <c r="O3" s="38"/>
      <c r="P3" s="58">
        <f t="shared" si="0"/>
        <v>0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</row>
    <row r="4" spans="1:41" ht="15" customHeight="1" x14ac:dyDescent="0.45">
      <c r="A4" s="36" t="s">
        <v>2110</v>
      </c>
      <c r="B4" s="36" t="s">
        <v>150</v>
      </c>
      <c r="C4" s="643"/>
      <c r="D4" s="194" t="s">
        <v>2113</v>
      </c>
      <c r="E4" s="194" t="s">
        <v>157</v>
      </c>
      <c r="F4" s="194" t="s">
        <v>188</v>
      </c>
      <c r="G4" s="194" t="s">
        <v>2114</v>
      </c>
      <c r="H4" s="194"/>
      <c r="I4" s="41"/>
      <c r="J4" s="41">
        <v>175</v>
      </c>
      <c r="K4" s="41"/>
      <c r="L4" s="41"/>
      <c r="M4" s="41"/>
      <c r="N4" s="38"/>
      <c r="O4" s="38"/>
      <c r="P4" s="58">
        <f t="shared" si="0"/>
        <v>0</v>
      </c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</row>
    <row r="5" spans="1:41" ht="15" customHeight="1" x14ac:dyDescent="0.45">
      <c r="A5" s="36" t="s">
        <v>2110</v>
      </c>
      <c r="B5" s="36" t="s">
        <v>150</v>
      </c>
      <c r="C5" s="643"/>
      <c r="D5" s="36" t="s">
        <v>2115</v>
      </c>
      <c r="E5" s="36" t="s">
        <v>198</v>
      </c>
      <c r="F5" s="36" t="s">
        <v>158</v>
      </c>
      <c r="G5" s="36" t="s">
        <v>1647</v>
      </c>
      <c r="H5" s="36"/>
      <c r="I5" s="38"/>
      <c r="J5" s="38">
        <v>140</v>
      </c>
      <c r="K5" s="38"/>
      <c r="L5" s="38">
        <v>70</v>
      </c>
      <c r="M5" s="38"/>
      <c r="N5" s="38"/>
      <c r="O5" s="38"/>
      <c r="P5" s="58">
        <f t="shared" si="0"/>
        <v>0</v>
      </c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customHeight="1" x14ac:dyDescent="0.45">
      <c r="A6" s="36" t="s">
        <v>2110</v>
      </c>
      <c r="B6" s="36" t="s">
        <v>150</v>
      </c>
      <c r="C6" s="643"/>
      <c r="D6" s="844" t="s">
        <v>2116</v>
      </c>
      <c r="E6" s="36" t="s">
        <v>180</v>
      </c>
      <c r="F6" s="36" t="s">
        <v>176</v>
      </c>
      <c r="G6" s="166" t="s">
        <v>2117</v>
      </c>
      <c r="H6" s="36" t="s">
        <v>182</v>
      </c>
      <c r="I6" s="38">
        <v>84.5</v>
      </c>
      <c r="J6" s="38">
        <v>169</v>
      </c>
      <c r="K6" s="38"/>
      <c r="L6" s="845"/>
      <c r="M6" s="38"/>
      <c r="N6" s="38"/>
      <c r="O6" s="38"/>
      <c r="P6" s="670">
        <f t="shared" si="0"/>
        <v>1</v>
      </c>
      <c r="Q6" s="38">
        <f t="shared" ref="Q6:Q21" si="1">P6*I6</f>
        <v>84.5</v>
      </c>
      <c r="R6" s="38">
        <f t="shared" ref="R6:R21" si="2">P6*J6</f>
        <v>169</v>
      </c>
      <c r="S6" s="38"/>
      <c r="T6" s="38"/>
      <c r="U6" s="38"/>
      <c r="V6" s="38"/>
      <c r="W6" s="38"/>
      <c r="X6" s="38"/>
      <c r="Y6" s="38"/>
      <c r="Z6" s="38"/>
      <c r="AA6" s="38"/>
      <c r="AB6" s="38"/>
      <c r="AC6" s="670">
        <v>1</v>
      </c>
      <c r="AD6" s="47">
        <v>0</v>
      </c>
      <c r="AE6" s="47">
        <v>0</v>
      </c>
      <c r="AF6" s="47">
        <v>0</v>
      </c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customHeight="1" x14ac:dyDescent="0.45">
      <c r="A7" s="36" t="s">
        <v>2110</v>
      </c>
      <c r="B7" s="36" t="s">
        <v>150</v>
      </c>
      <c r="C7" s="948"/>
      <c r="D7" s="36" t="s">
        <v>2118</v>
      </c>
      <c r="E7" s="36" t="s">
        <v>180</v>
      </c>
      <c r="F7" s="36" t="s">
        <v>158</v>
      </c>
      <c r="G7" s="166" t="s">
        <v>2117</v>
      </c>
      <c r="H7" s="36" t="s">
        <v>182</v>
      </c>
      <c r="I7" s="38">
        <v>43.4</v>
      </c>
      <c r="J7" s="38">
        <v>159</v>
      </c>
      <c r="K7" s="38"/>
      <c r="L7" s="39">
        <v>111</v>
      </c>
      <c r="M7" s="38"/>
      <c r="N7" s="38"/>
      <c r="O7" s="38"/>
      <c r="P7" s="42">
        <f t="shared" si="0"/>
        <v>0</v>
      </c>
      <c r="Q7" s="38">
        <f t="shared" si="1"/>
        <v>0</v>
      </c>
      <c r="R7" s="38">
        <f t="shared" si="2"/>
        <v>0</v>
      </c>
      <c r="S7" s="38"/>
      <c r="T7" s="38"/>
      <c r="U7" s="38"/>
      <c r="V7" s="38"/>
      <c r="W7" s="38"/>
      <c r="X7" s="38"/>
      <c r="Y7" s="38"/>
      <c r="Z7" s="38"/>
      <c r="AA7" s="38"/>
      <c r="AB7" s="38"/>
      <c r="AC7" s="134">
        <v>0</v>
      </c>
      <c r="AD7" s="40">
        <v>0</v>
      </c>
      <c r="AE7" s="40">
        <v>0</v>
      </c>
      <c r="AF7" s="40">
        <v>0</v>
      </c>
      <c r="AG7" s="40">
        <v>0</v>
      </c>
      <c r="AH7" s="41"/>
      <c r="AI7" s="41">
        <v>0</v>
      </c>
      <c r="AJ7" s="41"/>
      <c r="AK7" s="41"/>
      <c r="AL7" s="41"/>
      <c r="AM7" s="41"/>
      <c r="AN7" s="41"/>
      <c r="AO7" s="41"/>
    </row>
    <row r="8" spans="1:41" ht="15" customHeight="1" x14ac:dyDescent="0.45">
      <c r="A8" s="36" t="s">
        <v>2110</v>
      </c>
      <c r="B8" s="36" t="s">
        <v>150</v>
      </c>
      <c r="C8" s="643"/>
      <c r="D8" s="194" t="s">
        <v>2118</v>
      </c>
      <c r="E8" s="194" t="s">
        <v>180</v>
      </c>
      <c r="F8" s="194" t="s">
        <v>2119</v>
      </c>
      <c r="G8" s="193" t="s">
        <v>2117</v>
      </c>
      <c r="H8" s="194" t="s">
        <v>182</v>
      </c>
      <c r="I8" s="41">
        <v>43.4</v>
      </c>
      <c r="J8" s="41">
        <v>159</v>
      </c>
      <c r="K8" s="41"/>
      <c r="L8" s="51">
        <v>79</v>
      </c>
      <c r="M8" s="41"/>
      <c r="N8" s="38"/>
      <c r="O8" s="38"/>
      <c r="P8" s="58">
        <f t="shared" si="0"/>
        <v>0</v>
      </c>
      <c r="Q8" s="38">
        <f t="shared" si="1"/>
        <v>0</v>
      </c>
      <c r="R8" s="38">
        <f t="shared" si="2"/>
        <v>0</v>
      </c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41"/>
      <c r="AE8" s="41"/>
      <c r="AF8" s="41">
        <v>0</v>
      </c>
      <c r="AG8" s="41"/>
      <c r="AH8" s="41">
        <v>0</v>
      </c>
      <c r="AI8" s="41"/>
      <c r="AJ8" s="41"/>
      <c r="AK8" s="41"/>
      <c r="AL8" s="41"/>
      <c r="AM8" s="41"/>
      <c r="AN8" s="41"/>
      <c r="AO8" s="41"/>
    </row>
    <row r="9" spans="1:41" ht="15" customHeight="1" x14ac:dyDescent="0.45">
      <c r="A9" s="36" t="s">
        <v>2110</v>
      </c>
      <c r="B9" s="36" t="s">
        <v>150</v>
      </c>
      <c r="C9" s="643"/>
      <c r="D9" s="36" t="s">
        <v>2120</v>
      </c>
      <c r="E9" s="36" t="s">
        <v>351</v>
      </c>
      <c r="F9" s="36" t="s">
        <v>178</v>
      </c>
      <c r="G9" s="36" t="s">
        <v>2121</v>
      </c>
      <c r="H9" s="36"/>
      <c r="I9" s="38"/>
      <c r="J9" s="38">
        <v>249</v>
      </c>
      <c r="K9" s="38"/>
      <c r="L9" s="38">
        <v>175</v>
      </c>
      <c r="M9" s="38"/>
      <c r="N9" s="38"/>
      <c r="O9" s="38"/>
      <c r="P9" s="58">
        <f t="shared" si="0"/>
        <v>0</v>
      </c>
      <c r="Q9" s="38">
        <f t="shared" si="1"/>
        <v>0</v>
      </c>
      <c r="R9" s="38">
        <f t="shared" si="2"/>
        <v>0</v>
      </c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customHeight="1" x14ac:dyDescent="0.45">
      <c r="A10" s="36" t="s">
        <v>2110</v>
      </c>
      <c r="B10" s="36" t="s">
        <v>150</v>
      </c>
      <c r="C10" s="36"/>
      <c r="D10" s="36" t="s">
        <v>2122</v>
      </c>
      <c r="E10" s="36" t="s">
        <v>157</v>
      </c>
      <c r="F10" s="36" t="s">
        <v>188</v>
      </c>
      <c r="G10" s="36" t="s">
        <v>2123</v>
      </c>
      <c r="H10" s="36"/>
      <c r="I10" s="38">
        <v>45.08</v>
      </c>
      <c r="J10" s="38">
        <v>165</v>
      </c>
      <c r="K10" s="38"/>
      <c r="L10" s="38"/>
      <c r="M10" s="38"/>
      <c r="N10" s="38"/>
      <c r="O10" s="38"/>
      <c r="P10" s="58">
        <f t="shared" si="0"/>
        <v>0</v>
      </c>
      <c r="Q10" s="38">
        <f t="shared" si="1"/>
        <v>0</v>
      </c>
      <c r="R10" s="38">
        <f t="shared" si="2"/>
        <v>0</v>
      </c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customHeight="1" x14ac:dyDescent="0.45">
      <c r="A11" s="194" t="s">
        <v>2110</v>
      </c>
      <c r="B11" s="36" t="s">
        <v>150</v>
      </c>
      <c r="C11" s="36"/>
      <c r="D11" s="194" t="s">
        <v>2122</v>
      </c>
      <c r="E11" s="194" t="s">
        <v>157</v>
      </c>
      <c r="F11" s="194" t="s">
        <v>168</v>
      </c>
      <c r="G11" s="194" t="s">
        <v>2124</v>
      </c>
      <c r="H11" s="194"/>
      <c r="I11" s="41"/>
      <c r="J11" s="41">
        <v>165</v>
      </c>
      <c r="K11" s="41"/>
      <c r="L11" s="41"/>
      <c r="M11" s="41"/>
      <c r="N11" s="38"/>
      <c r="O11" s="38"/>
      <c r="P11" s="58">
        <f t="shared" si="0"/>
        <v>0</v>
      </c>
      <c r="Q11" s="38">
        <f t="shared" si="1"/>
        <v>0</v>
      </c>
      <c r="R11" s="38">
        <f t="shared" si="2"/>
        <v>0</v>
      </c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customHeight="1" x14ac:dyDescent="0.45">
      <c r="A12" s="194" t="s">
        <v>2110</v>
      </c>
      <c r="B12" s="36" t="s">
        <v>150</v>
      </c>
      <c r="C12" s="36"/>
      <c r="D12" s="194" t="s">
        <v>2125</v>
      </c>
      <c r="E12" s="194" t="s">
        <v>300</v>
      </c>
      <c r="F12" s="194" t="s">
        <v>188</v>
      </c>
      <c r="G12" s="194" t="s">
        <v>424</v>
      </c>
      <c r="H12" s="194" t="s">
        <v>486</v>
      </c>
      <c r="I12" s="41"/>
      <c r="J12" s="41">
        <v>95</v>
      </c>
      <c r="K12" s="41"/>
      <c r="L12" s="51">
        <v>76</v>
      </c>
      <c r="M12" s="41"/>
      <c r="N12" s="38"/>
      <c r="O12" s="38"/>
      <c r="P12" s="58">
        <f t="shared" si="0"/>
        <v>0</v>
      </c>
      <c r="Q12" s="38">
        <f t="shared" si="1"/>
        <v>0</v>
      </c>
      <c r="R12" s="38">
        <f t="shared" si="2"/>
        <v>0</v>
      </c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41"/>
      <c r="AE12" s="41"/>
      <c r="AF12" s="41"/>
      <c r="AG12" s="41"/>
      <c r="AH12" s="41"/>
      <c r="AI12" s="41"/>
      <c r="AJ12" s="41"/>
      <c r="AK12" s="41"/>
      <c r="AL12" s="41"/>
      <c r="AM12" s="41">
        <v>0</v>
      </c>
      <c r="AN12" s="41"/>
      <c r="AO12" s="41"/>
    </row>
    <row r="13" spans="1:41" ht="15" customHeight="1" x14ac:dyDescent="0.45">
      <c r="A13" s="194" t="s">
        <v>2110</v>
      </c>
      <c r="B13" s="36" t="s">
        <v>150</v>
      </c>
      <c r="C13" s="36"/>
      <c r="D13" s="194" t="s">
        <v>2125</v>
      </c>
      <c r="E13" s="194" t="s">
        <v>300</v>
      </c>
      <c r="F13" s="194" t="s">
        <v>206</v>
      </c>
      <c r="G13" s="194" t="s">
        <v>424</v>
      </c>
      <c r="H13" s="194" t="s">
        <v>486</v>
      </c>
      <c r="I13" s="41"/>
      <c r="J13" s="41">
        <v>95</v>
      </c>
      <c r="K13" s="41"/>
      <c r="L13" s="41"/>
      <c r="M13" s="41"/>
      <c r="N13" s="38"/>
      <c r="O13" s="38"/>
      <c r="P13" s="58">
        <f t="shared" si="0"/>
        <v>0</v>
      </c>
      <c r="Q13" s="38">
        <f t="shared" si="1"/>
        <v>0</v>
      </c>
      <c r="R13" s="38">
        <f t="shared" si="2"/>
        <v>0</v>
      </c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customHeight="1" x14ac:dyDescent="0.45">
      <c r="A14" s="194" t="s">
        <v>2110</v>
      </c>
      <c r="B14" s="36" t="s">
        <v>150</v>
      </c>
      <c r="C14" s="36"/>
      <c r="D14" s="194" t="s">
        <v>2126</v>
      </c>
      <c r="E14" s="194" t="s">
        <v>2127</v>
      </c>
      <c r="F14" s="194" t="s">
        <v>178</v>
      </c>
      <c r="G14" s="194" t="s">
        <v>166</v>
      </c>
      <c r="H14" s="194" t="s">
        <v>2040</v>
      </c>
      <c r="I14" s="41"/>
      <c r="J14" s="41">
        <v>159</v>
      </c>
      <c r="K14" s="41"/>
      <c r="L14" s="51">
        <v>129</v>
      </c>
      <c r="M14" s="41"/>
      <c r="N14" s="38"/>
      <c r="O14" s="38"/>
      <c r="P14" s="58">
        <f t="shared" si="0"/>
        <v>0</v>
      </c>
      <c r="Q14" s="38">
        <f t="shared" si="1"/>
        <v>0</v>
      </c>
      <c r="R14" s="38">
        <f t="shared" si="2"/>
        <v>0</v>
      </c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41"/>
      <c r="AE14" s="41"/>
      <c r="AF14" s="41"/>
      <c r="AG14" s="41"/>
      <c r="AH14" s="41"/>
      <c r="AI14" s="41"/>
      <c r="AJ14" s="41"/>
      <c r="AK14" s="41">
        <v>0</v>
      </c>
      <c r="AL14" s="41"/>
      <c r="AM14" s="41"/>
      <c r="AN14" s="41"/>
      <c r="AO14" s="41"/>
    </row>
    <row r="15" spans="1:41" ht="15" customHeight="1" x14ac:dyDescent="0.45">
      <c r="A15" s="194" t="s">
        <v>2110</v>
      </c>
      <c r="B15" s="36" t="s">
        <v>150</v>
      </c>
      <c r="C15" s="36"/>
      <c r="D15" s="194" t="s">
        <v>2128</v>
      </c>
      <c r="E15" s="194" t="s">
        <v>180</v>
      </c>
      <c r="F15" s="194" t="s">
        <v>178</v>
      </c>
      <c r="G15" s="194" t="s">
        <v>166</v>
      </c>
      <c r="H15" s="194" t="s">
        <v>182</v>
      </c>
      <c r="I15" s="41"/>
      <c r="J15" s="41">
        <v>139</v>
      </c>
      <c r="K15" s="41"/>
      <c r="L15" s="41"/>
      <c r="M15" s="41"/>
      <c r="N15" s="38"/>
      <c r="O15" s="38"/>
      <c r="P15" s="58">
        <f t="shared" si="0"/>
        <v>0</v>
      </c>
      <c r="Q15" s="38">
        <f t="shared" si="1"/>
        <v>0</v>
      </c>
      <c r="R15" s="38">
        <f t="shared" si="2"/>
        <v>0</v>
      </c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customHeight="1" x14ac:dyDescent="0.45">
      <c r="A16" s="194" t="s">
        <v>2110</v>
      </c>
      <c r="B16" s="36" t="s">
        <v>150</v>
      </c>
      <c r="C16" s="36"/>
      <c r="D16" s="36" t="s">
        <v>2129</v>
      </c>
      <c r="E16" s="36" t="s">
        <v>198</v>
      </c>
      <c r="F16" s="36" t="s">
        <v>1330</v>
      </c>
      <c r="G16" s="36" t="s">
        <v>2130</v>
      </c>
      <c r="H16" s="36"/>
      <c r="I16" s="38">
        <v>48.9</v>
      </c>
      <c r="J16" s="38">
        <v>179</v>
      </c>
      <c r="K16" s="38"/>
      <c r="L16" s="39">
        <v>90</v>
      </c>
      <c r="M16" s="38"/>
      <c r="N16" s="38"/>
      <c r="O16" s="38"/>
      <c r="P16" s="58">
        <f t="shared" si="0"/>
        <v>0</v>
      </c>
      <c r="Q16" s="38">
        <f t="shared" si="1"/>
        <v>0</v>
      </c>
      <c r="R16" s="38">
        <f t="shared" si="2"/>
        <v>0</v>
      </c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41"/>
      <c r="AE16" s="41"/>
      <c r="AF16" s="41"/>
      <c r="AG16" s="41"/>
      <c r="AH16" s="41"/>
      <c r="AI16" s="41"/>
      <c r="AJ16" s="41"/>
      <c r="AK16" s="41">
        <v>0</v>
      </c>
      <c r="AL16" s="41">
        <v>0</v>
      </c>
      <c r="AM16" s="41"/>
      <c r="AN16" s="41"/>
      <c r="AO16" s="41"/>
    </row>
    <row r="17" spans="1:41" ht="15" customHeight="1" x14ac:dyDescent="0.45">
      <c r="A17" s="194" t="s">
        <v>2110</v>
      </c>
      <c r="B17" s="36" t="s">
        <v>150</v>
      </c>
      <c r="C17" s="36"/>
      <c r="D17" s="36" t="s">
        <v>2131</v>
      </c>
      <c r="E17" s="36" t="s">
        <v>2132</v>
      </c>
      <c r="F17" s="36" t="s">
        <v>176</v>
      </c>
      <c r="G17" s="36" t="s">
        <v>2130</v>
      </c>
      <c r="H17" s="36" t="s">
        <v>2133</v>
      </c>
      <c r="I17" s="38">
        <v>57.1</v>
      </c>
      <c r="J17" s="38">
        <v>209</v>
      </c>
      <c r="K17" s="38"/>
      <c r="L17" s="39">
        <v>104</v>
      </c>
      <c r="M17" s="38"/>
      <c r="N17" s="38"/>
      <c r="O17" s="38"/>
      <c r="P17" s="58">
        <f t="shared" si="0"/>
        <v>0</v>
      </c>
      <c r="Q17" s="38">
        <f t="shared" si="1"/>
        <v>0</v>
      </c>
      <c r="R17" s="38">
        <f t="shared" si="2"/>
        <v>0</v>
      </c>
      <c r="S17" s="38"/>
      <c r="T17" s="38"/>
      <c r="U17" s="38"/>
      <c r="V17" s="38"/>
      <c r="W17" s="38"/>
      <c r="X17" s="32"/>
      <c r="Y17" s="32"/>
      <c r="Z17" s="32"/>
      <c r="AA17" s="32"/>
      <c r="AB17" s="32"/>
      <c r="AC17" s="32"/>
      <c r="AD17" s="41"/>
      <c r="AE17" s="41"/>
      <c r="AF17" s="41"/>
      <c r="AG17" s="41"/>
      <c r="AH17" s="41"/>
      <c r="AI17" s="41"/>
      <c r="AJ17" s="41"/>
      <c r="AK17" s="41"/>
      <c r="AL17" s="43">
        <v>0</v>
      </c>
      <c r="AM17" s="41"/>
      <c r="AN17" s="41"/>
      <c r="AO17" s="41"/>
    </row>
    <row r="18" spans="1:41" ht="15" customHeight="1" x14ac:dyDescent="0.45">
      <c r="A18" s="194" t="s">
        <v>2110</v>
      </c>
      <c r="B18" s="36" t="s">
        <v>150</v>
      </c>
      <c r="C18" s="36"/>
      <c r="D18" s="194" t="s">
        <v>2134</v>
      </c>
      <c r="E18" s="194" t="s">
        <v>180</v>
      </c>
      <c r="F18" s="194" t="s">
        <v>176</v>
      </c>
      <c r="G18" s="194" t="s">
        <v>2130</v>
      </c>
      <c r="H18" s="194"/>
      <c r="I18" s="41">
        <v>48.9</v>
      </c>
      <c r="J18" s="41">
        <v>179</v>
      </c>
      <c r="K18" s="41"/>
      <c r="L18" s="51">
        <v>89</v>
      </c>
      <c r="M18" s="41"/>
      <c r="N18" s="38"/>
      <c r="O18" s="38"/>
      <c r="P18" s="58">
        <f t="shared" si="0"/>
        <v>0</v>
      </c>
      <c r="Q18" s="38">
        <f t="shared" si="1"/>
        <v>0</v>
      </c>
      <c r="R18" s="38">
        <f t="shared" si="2"/>
        <v>0</v>
      </c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41"/>
      <c r="AE18" s="41"/>
      <c r="AF18" s="41"/>
      <c r="AG18" s="41"/>
      <c r="AH18" s="41"/>
      <c r="AI18" s="41"/>
      <c r="AJ18" s="41"/>
      <c r="AK18" s="41"/>
      <c r="AL18" s="41"/>
      <c r="AM18" s="41">
        <v>0</v>
      </c>
      <c r="AN18" s="41">
        <v>0</v>
      </c>
      <c r="AO18" s="41"/>
    </row>
    <row r="19" spans="1:41" ht="15" customHeight="1" x14ac:dyDescent="0.45">
      <c r="A19" s="194" t="s">
        <v>2110</v>
      </c>
      <c r="B19" s="36" t="s">
        <v>150</v>
      </c>
      <c r="C19" s="946"/>
      <c r="D19" s="36" t="s">
        <v>2135</v>
      </c>
      <c r="E19" s="36" t="s">
        <v>2136</v>
      </c>
      <c r="F19" s="36" t="s">
        <v>716</v>
      </c>
      <c r="G19" s="36" t="s">
        <v>366</v>
      </c>
      <c r="H19" s="36"/>
      <c r="I19" s="38">
        <v>91.69</v>
      </c>
      <c r="J19" s="38">
        <v>299</v>
      </c>
      <c r="K19" s="38"/>
      <c r="L19" s="39">
        <v>119</v>
      </c>
      <c r="M19" s="38"/>
      <c r="N19" s="38"/>
      <c r="O19" s="38"/>
      <c r="P19" s="58">
        <f t="shared" si="0"/>
        <v>0</v>
      </c>
      <c r="Q19" s="38">
        <f t="shared" si="1"/>
        <v>0</v>
      </c>
      <c r="R19" s="38">
        <f t="shared" si="2"/>
        <v>0</v>
      </c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41"/>
      <c r="AE19" s="41"/>
      <c r="AF19" s="41"/>
      <c r="AG19" s="41"/>
      <c r="AH19" s="41"/>
      <c r="AI19" s="41"/>
      <c r="AJ19" s="41"/>
      <c r="AK19" s="41"/>
      <c r="AL19" s="43">
        <v>0</v>
      </c>
      <c r="AM19" s="41"/>
      <c r="AN19" s="41"/>
      <c r="AO19" s="41"/>
    </row>
    <row r="20" spans="1:41" ht="15" customHeight="1" x14ac:dyDescent="0.45">
      <c r="A20" s="194" t="s">
        <v>2110</v>
      </c>
      <c r="B20" s="36" t="s">
        <v>150</v>
      </c>
      <c r="C20" s="643"/>
      <c r="D20" s="36" t="s">
        <v>2137</v>
      </c>
      <c r="E20" s="36" t="s">
        <v>180</v>
      </c>
      <c r="F20" s="36" t="s">
        <v>158</v>
      </c>
      <c r="G20" s="36" t="s">
        <v>1160</v>
      </c>
      <c r="H20" s="36"/>
      <c r="I20" s="38"/>
      <c r="J20" s="38">
        <v>159</v>
      </c>
      <c r="K20" s="38"/>
      <c r="L20" s="38">
        <v>95</v>
      </c>
      <c r="M20" s="38"/>
      <c r="N20" s="38"/>
      <c r="O20" s="38"/>
      <c r="P20" s="58">
        <f t="shared" si="0"/>
        <v>0</v>
      </c>
      <c r="Q20" s="38">
        <f t="shared" si="1"/>
        <v>0</v>
      </c>
      <c r="R20" s="38">
        <f t="shared" si="2"/>
        <v>0</v>
      </c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ht="15" customHeight="1" x14ac:dyDescent="0.45">
      <c r="A21" s="194" t="s">
        <v>2110</v>
      </c>
      <c r="B21" s="36" t="s">
        <v>150</v>
      </c>
      <c r="C21" s="947"/>
      <c r="D21" s="36" t="s">
        <v>2138</v>
      </c>
      <c r="E21" s="36" t="s">
        <v>180</v>
      </c>
      <c r="F21" s="36" t="s">
        <v>2139</v>
      </c>
      <c r="G21" s="37" t="s">
        <v>2130</v>
      </c>
      <c r="H21" s="36" t="s">
        <v>2140</v>
      </c>
      <c r="I21" s="318">
        <v>48.9</v>
      </c>
      <c r="J21" s="38">
        <v>169</v>
      </c>
      <c r="K21" s="38"/>
      <c r="L21" s="39">
        <v>89</v>
      </c>
      <c r="M21" s="38"/>
      <c r="N21" s="38"/>
      <c r="O21" s="38"/>
      <c r="P21" s="68">
        <f t="shared" si="0"/>
        <v>0</v>
      </c>
      <c r="Q21" s="38">
        <f t="shared" si="1"/>
        <v>0</v>
      </c>
      <c r="R21" s="38">
        <f t="shared" si="2"/>
        <v>0</v>
      </c>
      <c r="S21" s="38"/>
      <c r="T21" s="38"/>
      <c r="U21" s="38"/>
      <c r="V21" s="38"/>
      <c r="W21" s="38"/>
      <c r="X21" s="38" t="s">
        <v>155</v>
      </c>
      <c r="Y21" s="38"/>
      <c r="Z21" s="38"/>
      <c r="AA21" s="38"/>
      <c r="AB21" s="38"/>
      <c r="AC21" s="38"/>
      <c r="AD21" s="41"/>
      <c r="AE21" s="41"/>
      <c r="AF21" s="41"/>
      <c r="AG21" s="41"/>
      <c r="AH21" s="41"/>
      <c r="AI21" s="41"/>
      <c r="AJ21" s="41"/>
      <c r="AK21" s="41"/>
      <c r="AL21" s="41"/>
      <c r="AM21" s="47">
        <v>0</v>
      </c>
      <c r="AN21" s="41"/>
      <c r="AO21" s="41"/>
    </row>
    <row r="22" spans="1:41" ht="15" customHeight="1" x14ac:dyDescent="0.45">
      <c r="A22" s="194"/>
      <c r="B22" s="36"/>
      <c r="C22" s="36"/>
      <c r="D22" s="36"/>
      <c r="E22" s="36"/>
      <c r="F22" s="36"/>
      <c r="G22" s="36"/>
      <c r="H22" s="36"/>
      <c r="I22" s="38" t="s">
        <v>155</v>
      </c>
      <c r="J22" s="38"/>
      <c r="K22" s="38"/>
      <c r="L22" s="38"/>
      <c r="M22" s="38"/>
      <c r="N22" s="49">
        <f t="shared" ref="N22:O22" si="3">SUM(N2:N20)</f>
        <v>0</v>
      </c>
      <c r="O22" s="49">
        <f t="shared" si="3"/>
        <v>0</v>
      </c>
      <c r="P22" s="708">
        <f t="shared" ref="P22:V22" si="4">SUM(P2:P21)</f>
        <v>1</v>
      </c>
      <c r="Q22" s="708">
        <f t="shared" si="4"/>
        <v>84.5</v>
      </c>
      <c r="R22" s="49">
        <f t="shared" si="4"/>
        <v>169</v>
      </c>
      <c r="S22" s="49">
        <f t="shared" si="4"/>
        <v>0</v>
      </c>
      <c r="T22" s="49">
        <f t="shared" si="4"/>
        <v>0</v>
      </c>
      <c r="U22" s="49">
        <f t="shared" si="4"/>
        <v>0</v>
      </c>
      <c r="V22" s="49">
        <f t="shared" si="4"/>
        <v>0</v>
      </c>
      <c r="W22" s="49"/>
      <c r="X22" s="38"/>
      <c r="Y22" s="38"/>
      <c r="Z22" s="38"/>
      <c r="AA22" s="38"/>
      <c r="AB22" s="38"/>
      <c r="AC22" s="38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</row>
    <row r="23" spans="1:41" ht="15" customHeight="1" x14ac:dyDescent="0.45">
      <c r="A23" s="194"/>
      <c r="B23" s="36"/>
      <c r="C23" s="36"/>
      <c r="D23" s="36"/>
      <c r="E23" s="36"/>
      <c r="F23" s="36"/>
      <c r="G23" s="36"/>
      <c r="H23" s="36"/>
      <c r="I23" s="38"/>
      <c r="J23" s="38"/>
      <c r="K23" s="38"/>
      <c r="L23" s="38"/>
      <c r="M23" s="38"/>
      <c r="N23" s="845"/>
      <c r="O23" s="845"/>
      <c r="P23" s="195" t="s">
        <v>972</v>
      </c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</row>
    <row r="24" spans="1:41" ht="15" customHeight="1" x14ac:dyDescent="0.45">
      <c r="A24" s="194"/>
      <c r="B24" s="36"/>
      <c r="C24" s="36"/>
      <c r="D24" s="36"/>
      <c r="E24" s="36"/>
      <c r="F24" s="36"/>
      <c r="G24" s="36"/>
      <c r="H24" s="36"/>
      <c r="I24" s="38"/>
      <c r="J24" s="38"/>
      <c r="K24" s="38"/>
      <c r="L24" s="38"/>
      <c r="M24" s="38"/>
      <c r="N24" s="845"/>
      <c r="O24" s="845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</row>
    <row r="25" spans="1:41" ht="15" customHeight="1" x14ac:dyDescent="0.45">
      <c r="A25" s="194"/>
      <c r="B25" s="36"/>
      <c r="C25" s="36"/>
      <c r="D25" s="36"/>
      <c r="E25" s="36"/>
      <c r="F25" s="36"/>
      <c r="G25" s="36"/>
      <c r="H25" s="36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</row>
    <row r="26" spans="1:41" ht="15" customHeight="1" x14ac:dyDescent="0.45">
      <c r="A26" s="194"/>
      <c r="B26" s="36"/>
      <c r="C26" s="36"/>
      <c r="D26" s="36"/>
      <c r="E26" s="36"/>
      <c r="F26" s="36"/>
      <c r="G26" s="36"/>
      <c r="H26" s="36"/>
      <c r="I26" s="38"/>
      <c r="J26" s="38"/>
      <c r="K26" s="38"/>
      <c r="L26" s="38"/>
      <c r="M26" s="38"/>
      <c r="N26" s="38"/>
      <c r="O26" s="38"/>
      <c r="P26" s="38"/>
      <c r="Q26" s="83"/>
      <c r="R26" s="84"/>
      <c r="S26" s="38"/>
      <c r="T26" s="83"/>
      <c r="U26" s="319"/>
      <c r="V26" s="84"/>
      <c r="W26" s="84"/>
      <c r="X26" s="38"/>
      <c r="Y26" s="38"/>
      <c r="Z26" s="38"/>
      <c r="AA26" s="38"/>
      <c r="AB26" s="38"/>
      <c r="AC26" s="38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</row>
    <row r="27" spans="1:41" ht="15" customHeight="1" x14ac:dyDescent="0.45">
      <c r="A27" s="194"/>
      <c r="B27" s="36"/>
      <c r="C27" s="36"/>
      <c r="D27" s="36"/>
      <c r="E27" s="36"/>
      <c r="F27" s="36"/>
      <c r="G27" s="36"/>
      <c r="H27" s="36"/>
      <c r="I27" s="38"/>
      <c r="J27" s="38"/>
      <c r="K27" s="38"/>
      <c r="L27" s="38"/>
      <c r="M27" s="38"/>
      <c r="N27" s="38"/>
      <c r="O27" s="38"/>
      <c r="P27" s="38"/>
      <c r="Q27" s="83"/>
      <c r="R27" s="84"/>
      <c r="S27" s="38"/>
      <c r="T27" s="83"/>
      <c r="U27" s="319"/>
      <c r="V27" s="84"/>
      <c r="W27" s="84"/>
      <c r="X27" s="38"/>
      <c r="Y27" s="38"/>
      <c r="Z27" s="38"/>
      <c r="AA27" s="38"/>
      <c r="AB27" s="38"/>
      <c r="AC27" s="38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</row>
    <row r="28" spans="1:41" ht="43.5" customHeight="1" x14ac:dyDescent="0.45">
      <c r="A28" s="32" t="s">
        <v>117</v>
      </c>
      <c r="B28" s="32" t="s">
        <v>118</v>
      </c>
      <c r="C28" s="32"/>
      <c r="D28" s="32" t="s">
        <v>120</v>
      </c>
      <c r="E28" s="32" t="s">
        <v>121</v>
      </c>
      <c r="F28" s="32" t="s">
        <v>122</v>
      </c>
      <c r="G28" s="32" t="s">
        <v>123</v>
      </c>
      <c r="H28" s="32" t="s">
        <v>124</v>
      </c>
      <c r="I28" s="32" t="s">
        <v>125</v>
      </c>
      <c r="J28" s="32" t="s">
        <v>126</v>
      </c>
      <c r="K28" s="32"/>
      <c r="L28" s="32" t="s">
        <v>127</v>
      </c>
      <c r="M28" s="34" t="s">
        <v>128</v>
      </c>
      <c r="N28" s="33" t="s">
        <v>129</v>
      </c>
      <c r="O28" s="33" t="s">
        <v>130</v>
      </c>
      <c r="P28" s="35" t="s">
        <v>131</v>
      </c>
      <c r="Q28" s="829" t="s">
        <v>132</v>
      </c>
      <c r="R28" s="828"/>
      <c r="S28" s="33" t="s">
        <v>133</v>
      </c>
      <c r="T28" s="830" t="s">
        <v>134</v>
      </c>
      <c r="U28" s="827"/>
      <c r="V28" s="828"/>
      <c r="W28" s="33"/>
      <c r="X28" s="32" t="s">
        <v>593</v>
      </c>
      <c r="Y28" s="32" t="s">
        <v>594</v>
      </c>
      <c r="Z28" s="32" t="s">
        <v>595</v>
      </c>
      <c r="AA28" s="32" t="s">
        <v>596</v>
      </c>
      <c r="AB28" s="32" t="s">
        <v>140</v>
      </c>
      <c r="AC28" s="32" t="s">
        <v>142</v>
      </c>
      <c r="AD28" s="32" t="s">
        <v>143</v>
      </c>
      <c r="AE28" s="32" t="s">
        <v>144</v>
      </c>
      <c r="AF28" s="32" t="s">
        <v>145</v>
      </c>
      <c r="AG28" s="32" t="s">
        <v>146</v>
      </c>
      <c r="AH28" s="32" t="s">
        <v>147</v>
      </c>
      <c r="AI28" s="32" t="s">
        <v>148</v>
      </c>
      <c r="AJ28" s="32" t="s">
        <v>1377</v>
      </c>
      <c r="AK28" s="32" t="s">
        <v>1378</v>
      </c>
      <c r="AL28" s="32" t="s">
        <v>1379</v>
      </c>
      <c r="AM28" s="32" t="s">
        <v>1380</v>
      </c>
      <c r="AN28" s="32" t="s">
        <v>1638</v>
      </c>
      <c r="AO28" s="32" t="s">
        <v>1639</v>
      </c>
    </row>
    <row r="29" spans="1:41" ht="15" customHeight="1" x14ac:dyDescent="0.45">
      <c r="A29" s="54" t="s">
        <v>2110</v>
      </c>
      <c r="B29" s="54" t="s">
        <v>203</v>
      </c>
      <c r="C29" s="54"/>
      <c r="D29" s="54" t="s">
        <v>2141</v>
      </c>
      <c r="E29" s="54" t="s">
        <v>300</v>
      </c>
      <c r="F29" s="54" t="s">
        <v>176</v>
      </c>
      <c r="G29" s="54" t="s">
        <v>166</v>
      </c>
      <c r="H29" s="54" t="s">
        <v>2142</v>
      </c>
      <c r="I29" s="49">
        <v>19</v>
      </c>
      <c r="J29" s="56">
        <v>65</v>
      </c>
      <c r="K29" s="56"/>
      <c r="L29" s="56"/>
      <c r="M29" s="56">
        <f>SUM(X29:AO29)</f>
        <v>6</v>
      </c>
      <c r="N29" s="56">
        <f>M29*I29</f>
        <v>114</v>
      </c>
      <c r="O29" s="56"/>
      <c r="P29" s="39"/>
      <c r="Q29" s="56">
        <f>P30*I29</f>
        <v>0</v>
      </c>
      <c r="R29" s="56"/>
      <c r="S29" s="56"/>
      <c r="T29" s="56">
        <f>S30*I29</f>
        <v>114</v>
      </c>
      <c r="U29" s="56"/>
      <c r="V29" s="56"/>
      <c r="W29" s="56"/>
      <c r="X29" s="56">
        <v>2</v>
      </c>
      <c r="Y29" s="56">
        <v>2</v>
      </c>
      <c r="Z29" s="56">
        <v>1</v>
      </c>
      <c r="AA29" s="56">
        <v>1</v>
      </c>
      <c r="AB29" s="56"/>
      <c r="AC29" s="56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</row>
    <row r="30" spans="1:41" ht="15" customHeight="1" x14ac:dyDescent="0.45">
      <c r="A30" s="36"/>
      <c r="B30" s="36"/>
      <c r="C30" s="36"/>
      <c r="D30" s="36"/>
      <c r="E30" s="36"/>
      <c r="F30" s="36"/>
      <c r="G30" s="36"/>
      <c r="H30" s="36"/>
      <c r="I30" s="38"/>
      <c r="J30" s="38"/>
      <c r="K30" s="38"/>
      <c r="L30" s="38"/>
      <c r="M30" s="38"/>
      <c r="N30" s="38"/>
      <c r="O30" s="38">
        <f>M29*J29</f>
        <v>390</v>
      </c>
      <c r="P30" s="58">
        <f>SUM(X30:AO30)</f>
        <v>0</v>
      </c>
      <c r="Q30" s="38"/>
      <c r="R30" s="38">
        <f>P30*J29</f>
        <v>0</v>
      </c>
      <c r="S30" s="38">
        <f>M29-P30</f>
        <v>6</v>
      </c>
      <c r="T30" s="38"/>
      <c r="U30" s="38">
        <f>S30*J29</f>
        <v>390</v>
      </c>
      <c r="V30" s="38"/>
      <c r="W30" s="38"/>
      <c r="X30" s="58">
        <v>0</v>
      </c>
      <c r="Y30" s="58">
        <v>0</v>
      </c>
      <c r="Z30" s="58">
        <v>0</v>
      </c>
      <c r="AA30" s="58">
        <v>0</v>
      </c>
      <c r="AB30" s="38"/>
      <c r="AC30" s="38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</row>
    <row r="31" spans="1:41" ht="15" customHeight="1" x14ac:dyDescent="0.45">
      <c r="A31" s="54" t="s">
        <v>2110</v>
      </c>
      <c r="B31" s="54" t="s">
        <v>203</v>
      </c>
      <c r="C31" s="54"/>
      <c r="D31" s="54" t="s">
        <v>2141</v>
      </c>
      <c r="E31" s="54" t="s">
        <v>300</v>
      </c>
      <c r="F31" s="54" t="s">
        <v>165</v>
      </c>
      <c r="G31" s="54" t="s">
        <v>166</v>
      </c>
      <c r="H31" s="54" t="s">
        <v>2142</v>
      </c>
      <c r="I31" s="49">
        <v>19</v>
      </c>
      <c r="J31" s="56">
        <v>65</v>
      </c>
      <c r="K31" s="56"/>
      <c r="L31" s="56"/>
      <c r="M31" s="56">
        <f>SUM(X31:AO31)</f>
        <v>6</v>
      </c>
      <c r="N31" s="56">
        <f>M31*I31</f>
        <v>114</v>
      </c>
      <c r="O31" s="56"/>
      <c r="P31" s="39"/>
      <c r="Q31" s="56">
        <f>P32*I31</f>
        <v>0</v>
      </c>
      <c r="R31" s="56"/>
      <c r="S31" s="56"/>
      <c r="T31" s="56">
        <f>S32*I31</f>
        <v>114</v>
      </c>
      <c r="U31" s="56"/>
      <c r="V31" s="56"/>
      <c r="W31" s="56"/>
      <c r="X31" s="56">
        <v>2</v>
      </c>
      <c r="Y31" s="56">
        <v>2</v>
      </c>
      <c r="Z31" s="56">
        <v>1</v>
      </c>
      <c r="AA31" s="56">
        <v>1</v>
      </c>
      <c r="AB31" s="56"/>
      <c r="AC31" s="56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</row>
    <row r="32" spans="1:41" ht="15" customHeight="1" x14ac:dyDescent="0.45">
      <c r="A32" s="36"/>
      <c r="B32" s="36"/>
      <c r="C32" s="36"/>
      <c r="D32" s="36"/>
      <c r="E32" s="36"/>
      <c r="F32" s="36"/>
      <c r="G32" s="36"/>
      <c r="H32" s="36"/>
      <c r="I32" s="38"/>
      <c r="J32" s="38"/>
      <c r="K32" s="38"/>
      <c r="L32" s="38"/>
      <c r="M32" s="38"/>
      <c r="N32" s="38"/>
      <c r="O32" s="38">
        <f>M31*J31</f>
        <v>390</v>
      </c>
      <c r="P32" s="58">
        <f>SUM(X32:AO32)</f>
        <v>0</v>
      </c>
      <c r="Q32" s="38"/>
      <c r="R32" s="38">
        <f>P32*J31</f>
        <v>0</v>
      </c>
      <c r="S32" s="38">
        <f>M31-P32</f>
        <v>6</v>
      </c>
      <c r="T32" s="38"/>
      <c r="U32" s="38">
        <f>S32*J31</f>
        <v>390</v>
      </c>
      <c r="V32" s="38"/>
      <c r="W32" s="38"/>
      <c r="X32" s="58">
        <v>0</v>
      </c>
      <c r="Y32" s="58">
        <v>0</v>
      </c>
      <c r="Z32" s="58">
        <v>0</v>
      </c>
      <c r="AA32" s="58">
        <v>0</v>
      </c>
      <c r="AB32" s="38"/>
      <c r="AC32" s="38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</row>
    <row r="33" spans="1:41" ht="15" customHeight="1" x14ac:dyDescent="0.45">
      <c r="A33" s="54" t="s">
        <v>2110</v>
      </c>
      <c r="B33" s="54" t="s">
        <v>203</v>
      </c>
      <c r="C33" s="54"/>
      <c r="D33" s="54" t="s">
        <v>2143</v>
      </c>
      <c r="E33" s="54" t="s">
        <v>307</v>
      </c>
      <c r="F33" s="54" t="s">
        <v>980</v>
      </c>
      <c r="G33" s="54" t="s">
        <v>191</v>
      </c>
      <c r="H33" s="54"/>
      <c r="I33" s="49">
        <v>39</v>
      </c>
      <c r="J33" s="56">
        <v>119</v>
      </c>
      <c r="K33" s="56"/>
      <c r="L33" s="39">
        <v>59</v>
      </c>
      <c r="M33" s="56">
        <f>SUM(X33:AO33)</f>
        <v>11</v>
      </c>
      <c r="N33" s="56">
        <f>M33*I33</f>
        <v>429</v>
      </c>
      <c r="O33" s="56"/>
      <c r="P33" s="39"/>
      <c r="Q33" s="56">
        <f>P34*I33</f>
        <v>0</v>
      </c>
      <c r="R33" s="56"/>
      <c r="S33" s="56"/>
      <c r="T33" s="56">
        <f>S34*I33</f>
        <v>429</v>
      </c>
      <c r="U33" s="56"/>
      <c r="V33" s="56"/>
      <c r="W33" s="56"/>
      <c r="X33" s="56"/>
      <c r="Y33" s="56"/>
      <c r="Z33" s="56"/>
      <c r="AA33" s="56"/>
      <c r="AB33" s="56"/>
      <c r="AC33" s="56">
        <v>2</v>
      </c>
      <c r="AD33" s="57">
        <v>2</v>
      </c>
      <c r="AE33" s="57">
        <v>2</v>
      </c>
      <c r="AF33" s="57">
        <v>2</v>
      </c>
      <c r="AG33" s="57">
        <v>2</v>
      </c>
      <c r="AH33" s="57">
        <v>1</v>
      </c>
      <c r="AI33" s="57"/>
      <c r="AJ33" s="57"/>
      <c r="AK33" s="57"/>
      <c r="AL33" s="57"/>
      <c r="AM33" s="57"/>
      <c r="AN33" s="57"/>
      <c r="AO33" s="57"/>
    </row>
    <row r="34" spans="1:41" ht="15" customHeight="1" x14ac:dyDescent="0.45">
      <c r="A34" s="36"/>
      <c r="B34" s="36"/>
      <c r="C34" s="36"/>
      <c r="D34" s="485"/>
      <c r="E34" s="36"/>
      <c r="F34" s="36"/>
      <c r="G34" s="36"/>
      <c r="H34" s="36"/>
      <c r="I34" s="38"/>
      <c r="J34" s="38"/>
      <c r="K34" s="38"/>
      <c r="L34" s="38"/>
      <c r="M34" s="38"/>
      <c r="N34" s="38"/>
      <c r="O34" s="38">
        <f>M33*J33</f>
        <v>1309</v>
      </c>
      <c r="P34" s="68">
        <f>SUM(X34:AO34)</f>
        <v>0</v>
      </c>
      <c r="Q34" s="38"/>
      <c r="R34" s="38">
        <f>P34*J33</f>
        <v>0</v>
      </c>
      <c r="S34" s="38">
        <f>M33-P34</f>
        <v>11</v>
      </c>
      <c r="T34" s="38"/>
      <c r="U34" s="38">
        <f>S34*J33</f>
        <v>1309</v>
      </c>
      <c r="V34" s="38"/>
      <c r="W34" s="38"/>
      <c r="X34" s="38"/>
      <c r="Y34" s="38"/>
      <c r="Z34" s="38"/>
      <c r="AA34" s="38"/>
      <c r="AB34" s="38"/>
      <c r="AC34" s="68">
        <v>0</v>
      </c>
      <c r="AD34" s="47">
        <v>0</v>
      </c>
      <c r="AE34" s="47">
        <v>0</v>
      </c>
      <c r="AF34" s="47">
        <v>0</v>
      </c>
      <c r="AG34" s="47">
        <v>0</v>
      </c>
      <c r="AH34" s="47">
        <v>0</v>
      </c>
      <c r="AI34" s="41"/>
      <c r="AJ34" s="41"/>
      <c r="AK34" s="41"/>
      <c r="AL34" s="41"/>
      <c r="AM34" s="41"/>
      <c r="AN34" s="41"/>
      <c r="AO34" s="41"/>
    </row>
    <row r="35" spans="1:41" ht="15" customHeight="1" x14ac:dyDescent="0.45">
      <c r="A35" s="320" t="s">
        <v>2110</v>
      </c>
      <c r="B35" s="54" t="s">
        <v>203</v>
      </c>
      <c r="C35" s="54"/>
      <c r="D35" s="54" t="s">
        <v>2144</v>
      </c>
      <c r="E35" s="54" t="s">
        <v>152</v>
      </c>
      <c r="F35" s="54" t="s">
        <v>982</v>
      </c>
      <c r="G35" s="54" t="s">
        <v>166</v>
      </c>
      <c r="H35" s="54" t="s">
        <v>697</v>
      </c>
      <c r="I35" s="49">
        <v>69</v>
      </c>
      <c r="J35" s="56">
        <v>199</v>
      </c>
      <c r="K35" s="56"/>
      <c r="L35" s="39">
        <v>159</v>
      </c>
      <c r="M35" s="56">
        <f>SUM(X35:AO35)</f>
        <v>7</v>
      </c>
      <c r="N35" s="56">
        <f>M35*I35</f>
        <v>483</v>
      </c>
      <c r="O35" s="56"/>
      <c r="P35" s="39"/>
      <c r="Q35" s="56">
        <f>P36*I35</f>
        <v>0</v>
      </c>
      <c r="R35" s="56"/>
      <c r="S35" s="56"/>
      <c r="T35" s="56">
        <f>S36*I35</f>
        <v>483</v>
      </c>
      <c r="U35" s="56"/>
      <c r="V35" s="56"/>
      <c r="W35" s="56"/>
      <c r="X35" s="56"/>
      <c r="Y35" s="56"/>
      <c r="Z35" s="56"/>
      <c r="AA35" s="56"/>
      <c r="AB35" s="56"/>
      <c r="AC35" s="56"/>
      <c r="AD35" s="57"/>
      <c r="AE35" s="57"/>
      <c r="AF35" s="57"/>
      <c r="AG35" s="57"/>
      <c r="AH35" s="57"/>
      <c r="AI35" s="57"/>
      <c r="AJ35" s="57"/>
      <c r="AK35" s="57"/>
      <c r="AL35" s="57">
        <v>2</v>
      </c>
      <c r="AM35" s="57">
        <v>2</v>
      </c>
      <c r="AN35" s="57">
        <v>2</v>
      </c>
      <c r="AO35" s="57">
        <v>1</v>
      </c>
    </row>
    <row r="36" spans="1:41" ht="15" customHeight="1" x14ac:dyDescent="0.45">
      <c r="A36" s="194"/>
      <c r="B36" s="36"/>
      <c r="C36" s="36"/>
      <c r="D36" s="36"/>
      <c r="E36" s="36"/>
      <c r="F36" s="36"/>
      <c r="G36" s="36"/>
      <c r="H36" s="36"/>
      <c r="I36" s="38"/>
      <c r="J36" s="38"/>
      <c r="K36" s="38"/>
      <c r="L36" s="38"/>
      <c r="M36" s="38"/>
      <c r="N36" s="38"/>
      <c r="O36" s="38">
        <f>M35*J35</f>
        <v>1393</v>
      </c>
      <c r="P36" s="58">
        <f>SUM(X36:AO36)</f>
        <v>0</v>
      </c>
      <c r="Q36" s="38"/>
      <c r="R36" s="38">
        <f>P36*J35</f>
        <v>0</v>
      </c>
      <c r="S36" s="38">
        <f>M35-P36</f>
        <v>7</v>
      </c>
      <c r="T36" s="38"/>
      <c r="U36" s="38">
        <f>S36*J35</f>
        <v>1393</v>
      </c>
      <c r="V36" s="38"/>
      <c r="W36" s="38"/>
      <c r="X36" s="38"/>
      <c r="Y36" s="38"/>
      <c r="Z36" s="38"/>
      <c r="AA36" s="38"/>
      <c r="AB36" s="38"/>
      <c r="AC36" s="38"/>
      <c r="AD36" s="41"/>
      <c r="AE36" s="41"/>
      <c r="AF36" s="41"/>
      <c r="AG36" s="41"/>
      <c r="AH36" s="41"/>
      <c r="AI36" s="41"/>
      <c r="AJ36" s="41"/>
      <c r="AK36" s="41"/>
      <c r="AL36" s="43">
        <v>0</v>
      </c>
      <c r="AM36" s="43">
        <v>0</v>
      </c>
      <c r="AN36" s="523">
        <v>0</v>
      </c>
      <c r="AO36" s="43">
        <v>0</v>
      </c>
    </row>
    <row r="37" spans="1:41" ht="15" customHeight="1" x14ac:dyDescent="0.45">
      <c r="A37" s="320" t="s">
        <v>2110</v>
      </c>
      <c r="B37" s="54" t="s">
        <v>203</v>
      </c>
      <c r="C37" s="54"/>
      <c r="D37" s="54" t="s">
        <v>2145</v>
      </c>
      <c r="E37" s="54" t="s">
        <v>152</v>
      </c>
      <c r="F37" s="54" t="s">
        <v>158</v>
      </c>
      <c r="G37" s="54" t="s">
        <v>166</v>
      </c>
      <c r="H37" s="60" t="s">
        <v>2146</v>
      </c>
      <c r="I37" s="49">
        <v>55</v>
      </c>
      <c r="J37" s="56">
        <v>169</v>
      </c>
      <c r="K37" s="56"/>
      <c r="L37" s="56"/>
      <c r="M37" s="56">
        <f>SUM(X37:AO37)</f>
        <v>8</v>
      </c>
      <c r="N37" s="56">
        <f>M37*I37</f>
        <v>440</v>
      </c>
      <c r="O37" s="56"/>
      <c r="P37" s="39"/>
      <c r="Q37" s="56">
        <f>P38*I37</f>
        <v>0</v>
      </c>
      <c r="R37" s="56"/>
      <c r="S37" s="56"/>
      <c r="T37" s="56">
        <f>S38*I37</f>
        <v>440</v>
      </c>
      <c r="U37" s="56"/>
      <c r="V37" s="56"/>
      <c r="W37" s="56"/>
      <c r="X37" s="56"/>
      <c r="Y37" s="56"/>
      <c r="Z37" s="56"/>
      <c r="AA37" s="56"/>
      <c r="AB37" s="56"/>
      <c r="AC37" s="56"/>
      <c r="AD37" s="57"/>
      <c r="AE37" s="57"/>
      <c r="AF37" s="57"/>
      <c r="AG37" s="57"/>
      <c r="AH37" s="57"/>
      <c r="AI37" s="57"/>
      <c r="AJ37" s="57"/>
      <c r="AK37" s="57">
        <v>1</v>
      </c>
      <c r="AL37" s="57">
        <v>2</v>
      </c>
      <c r="AM37" s="57">
        <v>2</v>
      </c>
      <c r="AN37" s="57">
        <v>2</v>
      </c>
      <c r="AO37" s="57">
        <v>1</v>
      </c>
    </row>
    <row r="38" spans="1:41" ht="15" customHeight="1" x14ac:dyDescent="0.45">
      <c r="A38" s="194"/>
      <c r="B38" s="36"/>
      <c r="C38" s="36"/>
      <c r="D38" s="46"/>
      <c r="E38" s="36"/>
      <c r="F38" s="36"/>
      <c r="G38" s="36"/>
      <c r="H38" s="36"/>
      <c r="I38" s="38"/>
      <c r="J38" s="38"/>
      <c r="K38" s="38"/>
      <c r="L38" s="38"/>
      <c r="M38" s="38"/>
      <c r="N38" s="38"/>
      <c r="O38" s="38">
        <f>M37*J37</f>
        <v>1352</v>
      </c>
      <c r="P38" s="42">
        <f>SUM(X38:AO38)</f>
        <v>0</v>
      </c>
      <c r="Q38" s="38"/>
      <c r="R38" s="38">
        <f>P38*J37</f>
        <v>0</v>
      </c>
      <c r="S38" s="38">
        <f>M37-P38</f>
        <v>8</v>
      </c>
      <c r="T38" s="38"/>
      <c r="U38" s="38">
        <f>S38*J37</f>
        <v>1352</v>
      </c>
      <c r="V38" s="38"/>
      <c r="W38" s="38"/>
      <c r="X38" s="38"/>
      <c r="Y38" s="38"/>
      <c r="Z38" s="38"/>
      <c r="AA38" s="38"/>
      <c r="AB38" s="38"/>
      <c r="AC38" s="38"/>
      <c r="AD38" s="41"/>
      <c r="AE38" s="41"/>
      <c r="AF38" s="41"/>
      <c r="AG38" s="41"/>
      <c r="AH38" s="846"/>
      <c r="AI38" s="846"/>
      <c r="AJ38" s="846"/>
      <c r="AK38" s="846">
        <v>0</v>
      </c>
      <c r="AL38" s="40">
        <v>0</v>
      </c>
      <c r="AM38" s="40">
        <v>0</v>
      </c>
      <c r="AN38" s="43">
        <v>0</v>
      </c>
      <c r="AO38" s="43">
        <v>0</v>
      </c>
    </row>
    <row r="39" spans="1:41" ht="15" customHeight="1" x14ac:dyDescent="0.45">
      <c r="A39" s="320" t="s">
        <v>2110</v>
      </c>
      <c r="B39" s="54" t="s">
        <v>203</v>
      </c>
      <c r="C39" s="54"/>
      <c r="D39" s="54" t="s">
        <v>2145</v>
      </c>
      <c r="E39" s="54" t="s">
        <v>152</v>
      </c>
      <c r="F39" s="54" t="s">
        <v>165</v>
      </c>
      <c r="G39" s="54" t="s">
        <v>166</v>
      </c>
      <c r="H39" s="60" t="s">
        <v>2146</v>
      </c>
      <c r="I39" s="49">
        <v>55</v>
      </c>
      <c r="J39" s="56">
        <v>169</v>
      </c>
      <c r="K39" s="56"/>
      <c r="L39" s="39">
        <v>84</v>
      </c>
      <c r="M39" s="56">
        <f>SUM(X39:AO39)</f>
        <v>8</v>
      </c>
      <c r="N39" s="56">
        <f>M39*I39</f>
        <v>440</v>
      </c>
      <c r="O39" s="56"/>
      <c r="P39" s="39"/>
      <c r="Q39" s="56">
        <f>P40*I39</f>
        <v>0</v>
      </c>
      <c r="R39" s="56"/>
      <c r="S39" s="56"/>
      <c r="T39" s="56">
        <f>S40*I39</f>
        <v>440</v>
      </c>
      <c r="U39" s="56"/>
      <c r="V39" s="56"/>
      <c r="W39" s="56"/>
      <c r="X39" s="56"/>
      <c r="Y39" s="56"/>
      <c r="Z39" s="56"/>
      <c r="AA39" s="56"/>
      <c r="AB39" s="56"/>
      <c r="AC39" s="56"/>
      <c r="AD39" s="57"/>
      <c r="AE39" s="57"/>
      <c r="AF39" s="57"/>
      <c r="AG39" s="57"/>
      <c r="AH39" s="57"/>
      <c r="AI39" s="57"/>
      <c r="AJ39" s="57"/>
      <c r="AK39" s="57">
        <v>1</v>
      </c>
      <c r="AL39" s="57">
        <v>2</v>
      </c>
      <c r="AM39" s="57">
        <v>2</v>
      </c>
      <c r="AN39" s="57">
        <v>2</v>
      </c>
      <c r="AO39" s="57">
        <v>1</v>
      </c>
    </row>
    <row r="40" spans="1:41" ht="15" customHeight="1" x14ac:dyDescent="0.45">
      <c r="A40" s="194"/>
      <c r="B40" s="36"/>
      <c r="C40" s="36"/>
      <c r="D40" s="485"/>
      <c r="E40" s="36"/>
      <c r="F40" s="36"/>
      <c r="G40" s="36"/>
      <c r="H40" s="36"/>
      <c r="I40" s="38"/>
      <c r="J40" s="38"/>
      <c r="K40" s="38"/>
      <c r="L40" s="38"/>
      <c r="M40" s="38"/>
      <c r="N40" s="38"/>
      <c r="O40" s="38">
        <f>M39*J39</f>
        <v>1352</v>
      </c>
      <c r="P40" s="58">
        <f>SUM(X40:AO40)</f>
        <v>0</v>
      </c>
      <c r="Q40" s="38"/>
      <c r="R40" s="38">
        <f>P40*J39</f>
        <v>0</v>
      </c>
      <c r="S40" s="38">
        <f>M39-P40</f>
        <v>8</v>
      </c>
      <c r="T40" s="38"/>
      <c r="U40" s="38">
        <f>S40*J39</f>
        <v>1352</v>
      </c>
      <c r="V40" s="38"/>
      <c r="W40" s="38"/>
      <c r="X40" s="38"/>
      <c r="Y40" s="38"/>
      <c r="Z40" s="38"/>
      <c r="AA40" s="38"/>
      <c r="AB40" s="38"/>
      <c r="AC40" s="38"/>
      <c r="AD40" s="41"/>
      <c r="AE40" s="41"/>
      <c r="AF40" s="41"/>
      <c r="AG40" s="41"/>
      <c r="AH40" s="41"/>
      <c r="AI40" s="41"/>
      <c r="AJ40" s="41"/>
      <c r="AK40" s="521">
        <v>0</v>
      </c>
      <c r="AL40" s="521">
        <v>0</v>
      </c>
      <c r="AM40" s="521">
        <v>0</v>
      </c>
      <c r="AN40" s="521">
        <v>0</v>
      </c>
      <c r="AO40" s="521">
        <v>0</v>
      </c>
    </row>
    <row r="41" spans="1:41" ht="15" customHeight="1" x14ac:dyDescent="0.45">
      <c r="A41" s="320" t="s">
        <v>2110</v>
      </c>
      <c r="B41" s="54" t="s">
        <v>203</v>
      </c>
      <c r="C41" s="54"/>
      <c r="D41" s="54" t="s">
        <v>2147</v>
      </c>
      <c r="E41" s="54" t="s">
        <v>198</v>
      </c>
      <c r="F41" s="59" t="s">
        <v>2148</v>
      </c>
      <c r="G41" s="54" t="s">
        <v>166</v>
      </c>
      <c r="H41" s="54" t="s">
        <v>2045</v>
      </c>
      <c r="I41" s="49">
        <v>55</v>
      </c>
      <c r="J41" s="56">
        <v>169</v>
      </c>
      <c r="K41" s="56"/>
      <c r="L41" s="39">
        <v>101</v>
      </c>
      <c r="M41" s="56">
        <f>SUM(X41:AO41)</f>
        <v>8</v>
      </c>
      <c r="N41" s="56">
        <f>M41*I41</f>
        <v>440</v>
      </c>
      <c r="O41" s="56"/>
      <c r="P41" s="39"/>
      <c r="Q41" s="56">
        <f>P42*I41</f>
        <v>0</v>
      </c>
      <c r="R41" s="56"/>
      <c r="S41" s="56"/>
      <c r="T41" s="56">
        <f>S42*I41</f>
        <v>440</v>
      </c>
      <c r="U41" s="56"/>
      <c r="V41" s="56"/>
      <c r="W41" s="56"/>
      <c r="X41" s="56"/>
      <c r="Y41" s="56"/>
      <c r="Z41" s="56"/>
      <c r="AA41" s="56"/>
      <c r="AB41" s="56"/>
      <c r="AC41" s="56"/>
      <c r="AD41" s="57"/>
      <c r="AE41" s="57"/>
      <c r="AF41" s="57"/>
      <c r="AG41" s="57"/>
      <c r="AH41" s="57"/>
      <c r="AI41" s="57"/>
      <c r="AJ41" s="57"/>
      <c r="AK41" s="57"/>
      <c r="AL41" s="57">
        <v>2</v>
      </c>
      <c r="AM41" s="57">
        <v>2</v>
      </c>
      <c r="AN41" s="57">
        <v>2</v>
      </c>
      <c r="AO41" s="57">
        <v>2</v>
      </c>
    </row>
    <row r="42" spans="1:41" ht="15" customHeight="1" x14ac:dyDescent="0.45">
      <c r="A42" s="194"/>
      <c r="B42" s="36"/>
      <c r="C42" s="36"/>
      <c r="D42" s="36"/>
      <c r="E42" s="36"/>
      <c r="F42" s="36"/>
      <c r="G42" s="36"/>
      <c r="H42" s="36"/>
      <c r="I42" s="38"/>
      <c r="J42" s="38"/>
      <c r="K42" s="38"/>
      <c r="L42" s="38"/>
      <c r="M42" s="38"/>
      <c r="N42" s="38"/>
      <c r="O42" s="38">
        <f>M41*J41</f>
        <v>1352</v>
      </c>
      <c r="P42" s="58">
        <f>SUM(X42:AO42)</f>
        <v>0</v>
      </c>
      <c r="Q42" s="38"/>
      <c r="R42" s="38">
        <f>P42*J41</f>
        <v>0</v>
      </c>
      <c r="S42" s="38">
        <f>M41-P42</f>
        <v>8</v>
      </c>
      <c r="T42" s="38"/>
      <c r="U42" s="38">
        <f>S42*J41</f>
        <v>1352</v>
      </c>
      <c r="V42" s="38"/>
      <c r="W42" s="38"/>
      <c r="X42" s="38"/>
      <c r="Y42" s="38"/>
      <c r="Z42" s="38"/>
      <c r="AA42" s="38"/>
      <c r="AB42" s="38"/>
      <c r="AC42" s="38"/>
      <c r="AD42" s="41"/>
      <c r="AE42" s="41"/>
      <c r="AF42" s="41"/>
      <c r="AG42" s="41"/>
      <c r="AH42" s="41"/>
      <c r="AI42" s="41"/>
      <c r="AJ42" s="41"/>
      <c r="AK42" s="41"/>
      <c r="AL42" s="43">
        <v>0</v>
      </c>
      <c r="AM42" s="43">
        <v>0</v>
      </c>
      <c r="AN42" s="43">
        <v>0</v>
      </c>
      <c r="AO42" s="43">
        <v>0</v>
      </c>
    </row>
    <row r="43" spans="1:41" ht="15" customHeight="1" x14ac:dyDescent="0.45">
      <c r="A43" s="320" t="s">
        <v>2110</v>
      </c>
      <c r="B43" s="54" t="s">
        <v>203</v>
      </c>
      <c r="C43" s="54"/>
      <c r="D43" s="54" t="s">
        <v>2147</v>
      </c>
      <c r="E43" s="54" t="s">
        <v>198</v>
      </c>
      <c r="F43" s="54" t="s">
        <v>176</v>
      </c>
      <c r="G43" s="54" t="s">
        <v>166</v>
      </c>
      <c r="H43" s="54" t="s">
        <v>2045</v>
      </c>
      <c r="I43" s="49">
        <v>55</v>
      </c>
      <c r="J43" s="56">
        <v>169</v>
      </c>
      <c r="K43" s="56"/>
      <c r="L43" s="39">
        <v>101</v>
      </c>
      <c r="M43" s="56">
        <f>SUM(X43:AO43)</f>
        <v>8</v>
      </c>
      <c r="N43" s="56">
        <f>M43*I43</f>
        <v>440</v>
      </c>
      <c r="O43" s="56"/>
      <c r="P43" s="39"/>
      <c r="Q43" s="56">
        <f>P44*I43</f>
        <v>0</v>
      </c>
      <c r="R43" s="56"/>
      <c r="S43" s="56"/>
      <c r="T43" s="56">
        <f>S44*I43</f>
        <v>440</v>
      </c>
      <c r="U43" s="56"/>
      <c r="V43" s="56"/>
      <c r="W43" s="56"/>
      <c r="X43" s="56"/>
      <c r="Y43" s="56"/>
      <c r="Z43" s="56"/>
      <c r="AA43" s="56"/>
      <c r="AB43" s="56"/>
      <c r="AC43" s="56"/>
      <c r="AD43" s="57"/>
      <c r="AE43" s="57"/>
      <c r="AF43" s="57"/>
      <c r="AG43" s="57"/>
      <c r="AH43" s="57"/>
      <c r="AI43" s="57"/>
      <c r="AJ43" s="57"/>
      <c r="AK43" s="57"/>
      <c r="AL43" s="57">
        <v>2</v>
      </c>
      <c r="AM43" s="57">
        <v>2</v>
      </c>
      <c r="AN43" s="57">
        <v>2</v>
      </c>
      <c r="AO43" s="57">
        <v>2</v>
      </c>
    </row>
    <row r="44" spans="1:41" ht="15" customHeight="1" x14ac:dyDescent="0.45">
      <c r="A44" s="194"/>
      <c r="B44" s="36"/>
      <c r="C44" s="36"/>
      <c r="D44" s="485"/>
      <c r="E44" s="36"/>
      <c r="F44" s="36"/>
      <c r="G44" s="36"/>
      <c r="H44" s="36"/>
      <c r="I44" s="38"/>
      <c r="J44" s="38"/>
      <c r="K44" s="38"/>
      <c r="L44" s="38"/>
      <c r="M44" s="38"/>
      <c r="N44" s="38"/>
      <c r="O44" s="38">
        <f>M43*J43</f>
        <v>1352</v>
      </c>
      <c r="P44" s="58">
        <f>SUM(X44:AO44)</f>
        <v>0</v>
      </c>
      <c r="Q44" s="38"/>
      <c r="R44" s="38">
        <f>P44*J43</f>
        <v>0</v>
      </c>
      <c r="S44" s="38">
        <f>M43-P44</f>
        <v>8</v>
      </c>
      <c r="T44" s="38"/>
      <c r="U44" s="38">
        <f>S44*J43</f>
        <v>1352</v>
      </c>
      <c r="V44" s="38"/>
      <c r="W44" s="38"/>
      <c r="X44" s="38"/>
      <c r="Y44" s="38"/>
      <c r="Z44" s="38"/>
      <c r="AA44" s="38"/>
      <c r="AB44" s="38"/>
      <c r="AC44" s="38"/>
      <c r="AD44" s="41"/>
      <c r="AE44" s="41"/>
      <c r="AF44" s="41"/>
      <c r="AG44" s="41"/>
      <c r="AH44" s="41"/>
      <c r="AI44" s="41"/>
      <c r="AJ44" s="41"/>
      <c r="AK44" s="41"/>
      <c r="AL44" s="43">
        <v>0</v>
      </c>
      <c r="AM44" s="43">
        <v>0</v>
      </c>
      <c r="AN44" s="523">
        <v>0</v>
      </c>
      <c r="AO44" s="43">
        <v>0</v>
      </c>
    </row>
    <row r="45" spans="1:41" ht="15" customHeight="1" x14ac:dyDescent="0.45">
      <c r="A45" s="320" t="s">
        <v>2110</v>
      </c>
      <c r="B45" s="54" t="s">
        <v>203</v>
      </c>
      <c r="C45" s="54"/>
      <c r="D45" s="54" t="s">
        <v>2149</v>
      </c>
      <c r="E45" s="54" t="s">
        <v>247</v>
      </c>
      <c r="F45" s="54" t="s">
        <v>188</v>
      </c>
      <c r="G45" s="54" t="s">
        <v>1636</v>
      </c>
      <c r="H45" s="54" t="s">
        <v>2150</v>
      </c>
      <c r="I45" s="49">
        <v>69</v>
      </c>
      <c r="J45" s="56">
        <v>199</v>
      </c>
      <c r="K45" s="56"/>
      <c r="L45" s="39">
        <v>119</v>
      </c>
      <c r="M45" s="56">
        <f>SUM(X45:AO45)</f>
        <v>9</v>
      </c>
      <c r="N45" s="56">
        <f>M45*I45</f>
        <v>621</v>
      </c>
      <c r="O45" s="56"/>
      <c r="P45" s="39"/>
      <c r="Q45" s="56">
        <f>P46*I45</f>
        <v>0</v>
      </c>
      <c r="R45" s="56"/>
      <c r="S45" s="56"/>
      <c r="T45" s="56">
        <f>S46*I45</f>
        <v>621</v>
      </c>
      <c r="U45" s="56"/>
      <c r="V45" s="56"/>
      <c r="W45" s="56"/>
      <c r="X45" s="56"/>
      <c r="Y45" s="56"/>
      <c r="Z45" s="56"/>
      <c r="AA45" s="56"/>
      <c r="AB45" s="56"/>
      <c r="AC45" s="56"/>
      <c r="AD45" s="57"/>
      <c r="AE45" s="57"/>
      <c r="AF45" s="57"/>
      <c r="AG45" s="57"/>
      <c r="AH45" s="57"/>
      <c r="AI45" s="57"/>
      <c r="AJ45" s="57"/>
      <c r="AK45" s="57">
        <v>2</v>
      </c>
      <c r="AL45" s="57">
        <v>3</v>
      </c>
      <c r="AM45" s="57">
        <v>3</v>
      </c>
      <c r="AN45" s="57">
        <v>1</v>
      </c>
      <c r="AO45" s="57"/>
    </row>
    <row r="46" spans="1:41" ht="15" customHeight="1" x14ac:dyDescent="0.45">
      <c r="A46" s="194"/>
      <c r="B46" s="36"/>
      <c r="C46" s="36"/>
      <c r="D46" s="46"/>
      <c r="E46" s="36"/>
      <c r="F46" s="36"/>
      <c r="G46" s="36"/>
      <c r="H46" s="36"/>
      <c r="I46" s="38"/>
      <c r="J46" s="38"/>
      <c r="K46" s="38"/>
      <c r="L46" s="38"/>
      <c r="M46" s="38"/>
      <c r="N46" s="38"/>
      <c r="O46" s="38">
        <f>M45*J45</f>
        <v>1791</v>
      </c>
      <c r="P46" s="42">
        <f>SUM(X46:AO46)</f>
        <v>0</v>
      </c>
      <c r="Q46" s="38"/>
      <c r="R46" s="38">
        <f>P46*J45</f>
        <v>0</v>
      </c>
      <c r="S46" s="38">
        <f>M45-P46</f>
        <v>9</v>
      </c>
      <c r="T46" s="38"/>
      <c r="U46" s="38">
        <f>S46*J45</f>
        <v>1791</v>
      </c>
      <c r="V46" s="38"/>
      <c r="W46" s="38"/>
      <c r="X46" s="38"/>
      <c r="Y46" s="38"/>
      <c r="Z46" s="38"/>
      <c r="AA46" s="38"/>
      <c r="AB46" s="38"/>
      <c r="AC46" s="38"/>
      <c r="AD46" s="41"/>
      <c r="AE46" s="41"/>
      <c r="AF46" s="41"/>
      <c r="AG46" s="41"/>
      <c r="AH46" s="41"/>
      <c r="AI46" s="41"/>
      <c r="AJ46" s="41"/>
      <c r="AK46" s="40">
        <v>0</v>
      </c>
      <c r="AL46" s="40">
        <v>0</v>
      </c>
      <c r="AM46" s="40">
        <v>0</v>
      </c>
      <c r="AN46" s="40">
        <v>0</v>
      </c>
      <c r="AO46" s="41"/>
    </row>
    <row r="47" spans="1:41" ht="15" customHeight="1" x14ac:dyDescent="0.45">
      <c r="A47" s="320" t="s">
        <v>2110</v>
      </c>
      <c r="B47" s="54" t="s">
        <v>203</v>
      </c>
      <c r="C47" s="54"/>
      <c r="D47" s="54" t="s">
        <v>2151</v>
      </c>
      <c r="E47" s="54" t="s">
        <v>180</v>
      </c>
      <c r="F47" s="54" t="s">
        <v>158</v>
      </c>
      <c r="G47" s="54" t="s">
        <v>166</v>
      </c>
      <c r="H47" s="60" t="s">
        <v>2152</v>
      </c>
      <c r="I47" s="49">
        <v>42.5</v>
      </c>
      <c r="J47" s="56">
        <v>155</v>
      </c>
      <c r="K47" s="56"/>
      <c r="L47" s="56"/>
      <c r="M47" s="56">
        <f>SUM(X47:AO47)</f>
        <v>20</v>
      </c>
      <c r="N47" s="56">
        <f>M47*I47</f>
        <v>850</v>
      </c>
      <c r="O47" s="56"/>
      <c r="P47" s="39"/>
      <c r="Q47" s="56">
        <f>P48*I47</f>
        <v>0</v>
      </c>
      <c r="R47" s="56"/>
      <c r="S47" s="56"/>
      <c r="T47" s="56">
        <f>S48*I47</f>
        <v>850</v>
      </c>
      <c r="U47" s="56"/>
      <c r="V47" s="56"/>
      <c r="W47" s="56"/>
      <c r="X47" s="56"/>
      <c r="Y47" s="56"/>
      <c r="Z47" s="56"/>
      <c r="AA47" s="56"/>
      <c r="AB47" s="56"/>
      <c r="AC47" s="56"/>
      <c r="AD47" s="57"/>
      <c r="AE47" s="57"/>
      <c r="AF47" s="57"/>
      <c r="AG47" s="57"/>
      <c r="AH47" s="57"/>
      <c r="AI47" s="57"/>
      <c r="AJ47" s="57">
        <v>2</v>
      </c>
      <c r="AK47" s="57">
        <v>4</v>
      </c>
      <c r="AL47" s="57">
        <v>4</v>
      </c>
      <c r="AM47" s="57">
        <v>4</v>
      </c>
      <c r="AN47" s="57">
        <v>4</v>
      </c>
      <c r="AO47" s="57">
        <v>2</v>
      </c>
    </row>
    <row r="48" spans="1:41" ht="15" customHeight="1" x14ac:dyDescent="0.45">
      <c r="A48" s="194"/>
      <c r="B48" s="36"/>
      <c r="C48" s="36"/>
      <c r="D48" s="36"/>
      <c r="E48" s="36"/>
      <c r="F48" s="36"/>
      <c r="G48" s="36"/>
      <c r="H48" s="36"/>
      <c r="I48" s="38"/>
      <c r="J48" s="38"/>
      <c r="K48" s="38"/>
      <c r="L48" s="38"/>
      <c r="M48" s="38"/>
      <c r="N48" s="38"/>
      <c r="O48" s="38">
        <f>M47*J47</f>
        <v>3100</v>
      </c>
      <c r="P48" s="135">
        <f>SUM(X48:AO48)</f>
        <v>0</v>
      </c>
      <c r="Q48" s="38"/>
      <c r="R48" s="38">
        <f>P48*J47</f>
        <v>0</v>
      </c>
      <c r="S48" s="38">
        <f>M47-P48</f>
        <v>20</v>
      </c>
      <c r="T48" s="38"/>
      <c r="U48" s="38">
        <f>S48*J47</f>
        <v>3100</v>
      </c>
      <c r="V48" s="38"/>
      <c r="W48" s="38"/>
      <c r="X48" s="38"/>
      <c r="Y48" s="38"/>
      <c r="Z48" s="38"/>
      <c r="AA48" s="38"/>
      <c r="AB48" s="38"/>
      <c r="AC48" s="38"/>
      <c r="AD48" s="41"/>
      <c r="AE48" s="41"/>
      <c r="AF48" s="41"/>
      <c r="AG48" s="41"/>
      <c r="AH48" s="41"/>
      <c r="AI48" s="41"/>
      <c r="AJ48" s="47">
        <v>0</v>
      </c>
      <c r="AK48" s="47">
        <v>0</v>
      </c>
      <c r="AL48" s="47">
        <v>0</v>
      </c>
      <c r="AM48" s="47">
        <v>0</v>
      </c>
      <c r="AN48" s="47">
        <v>0</v>
      </c>
      <c r="AO48" s="579">
        <v>0</v>
      </c>
    </row>
    <row r="49" spans="1:41" ht="15" customHeight="1" x14ac:dyDescent="0.45">
      <c r="A49" s="320" t="s">
        <v>2110</v>
      </c>
      <c r="B49" s="54" t="s">
        <v>203</v>
      </c>
      <c r="C49" s="54"/>
      <c r="D49" s="54" t="s">
        <v>2151</v>
      </c>
      <c r="E49" s="54" t="s">
        <v>180</v>
      </c>
      <c r="F49" s="54" t="s">
        <v>2153</v>
      </c>
      <c r="G49" s="54" t="s">
        <v>166</v>
      </c>
      <c r="H49" s="60" t="s">
        <v>2154</v>
      </c>
      <c r="I49" s="49">
        <v>42.5</v>
      </c>
      <c r="J49" s="56">
        <v>145</v>
      </c>
      <c r="K49" s="56"/>
      <c r="L49" s="56"/>
      <c r="M49" s="56">
        <f>SUM(X49:AO49)</f>
        <v>20</v>
      </c>
      <c r="N49" s="56">
        <f>M49*I49</f>
        <v>850</v>
      </c>
      <c r="O49" s="56"/>
      <c r="P49" s="39"/>
      <c r="Q49" s="56">
        <f>P50*I49</f>
        <v>0</v>
      </c>
      <c r="R49" s="56"/>
      <c r="S49" s="56"/>
      <c r="T49" s="56">
        <f>S50*I49</f>
        <v>850</v>
      </c>
      <c r="U49" s="56"/>
      <c r="V49" s="56"/>
      <c r="W49" s="56"/>
      <c r="X49" s="56"/>
      <c r="Y49" s="56"/>
      <c r="Z49" s="56"/>
      <c r="AA49" s="56"/>
      <c r="AB49" s="56"/>
      <c r="AC49" s="56"/>
      <c r="AD49" s="57"/>
      <c r="AE49" s="57"/>
      <c r="AF49" s="57"/>
      <c r="AG49" s="57"/>
      <c r="AH49" s="57"/>
      <c r="AI49" s="57"/>
      <c r="AJ49" s="57">
        <v>2</v>
      </c>
      <c r="AK49" s="57">
        <v>4</v>
      </c>
      <c r="AL49" s="57">
        <v>4</v>
      </c>
      <c r="AM49" s="57">
        <v>4</v>
      </c>
      <c r="AN49" s="57">
        <v>4</v>
      </c>
      <c r="AO49" s="57">
        <v>2</v>
      </c>
    </row>
    <row r="50" spans="1:41" ht="15" customHeight="1" x14ac:dyDescent="0.45">
      <c r="A50" s="194"/>
      <c r="B50" s="36"/>
      <c r="C50" s="36"/>
      <c r="D50" s="46"/>
      <c r="E50" s="36"/>
      <c r="F50" s="36"/>
      <c r="G50" s="36"/>
      <c r="H50" s="36"/>
      <c r="I50" s="38"/>
      <c r="J50" s="38"/>
      <c r="K50" s="38"/>
      <c r="L50" s="38"/>
      <c r="M50" s="38"/>
      <c r="N50" s="38"/>
      <c r="O50" s="38">
        <f>M49*J49</f>
        <v>2900</v>
      </c>
      <c r="P50" s="135">
        <f>SUM(X50:AO50)</f>
        <v>0</v>
      </c>
      <c r="Q50" s="38"/>
      <c r="R50" s="38">
        <f>P50*J49</f>
        <v>0</v>
      </c>
      <c r="S50" s="38">
        <f>M49-P50</f>
        <v>20</v>
      </c>
      <c r="T50" s="38"/>
      <c r="U50" s="38">
        <f>S50*J49</f>
        <v>2900</v>
      </c>
      <c r="V50" s="38"/>
      <c r="W50" s="38"/>
      <c r="X50" s="38"/>
      <c r="Y50" s="38"/>
      <c r="Z50" s="38"/>
      <c r="AA50" s="38"/>
      <c r="AB50" s="38"/>
      <c r="AC50" s="38"/>
      <c r="AD50" s="41"/>
      <c r="AE50" s="41"/>
      <c r="AF50" s="41"/>
      <c r="AG50" s="41"/>
      <c r="AH50" s="41"/>
      <c r="AI50" s="41"/>
      <c r="AJ50" s="47">
        <v>0</v>
      </c>
      <c r="AK50" s="47">
        <v>0</v>
      </c>
      <c r="AL50" s="47">
        <v>0</v>
      </c>
      <c r="AM50" s="47">
        <v>0</v>
      </c>
      <c r="AN50" s="47">
        <v>0</v>
      </c>
      <c r="AO50" s="47">
        <v>0</v>
      </c>
    </row>
    <row r="51" spans="1:41" ht="15" customHeight="1" x14ac:dyDescent="0.45">
      <c r="A51" s="320" t="s">
        <v>2110</v>
      </c>
      <c r="B51" s="54" t="s">
        <v>203</v>
      </c>
      <c r="C51" s="54"/>
      <c r="D51" s="54" t="s">
        <v>2151</v>
      </c>
      <c r="E51" s="54" t="s">
        <v>180</v>
      </c>
      <c r="F51" s="59" t="s">
        <v>2148</v>
      </c>
      <c r="G51" s="54" t="s">
        <v>166</v>
      </c>
      <c r="H51" s="54" t="s">
        <v>2155</v>
      </c>
      <c r="I51" s="49">
        <v>42.5</v>
      </c>
      <c r="J51" s="56">
        <v>155</v>
      </c>
      <c r="K51" s="56"/>
      <c r="L51" s="56"/>
      <c r="M51" s="56">
        <f>SUM(X51:AO51)</f>
        <v>20</v>
      </c>
      <c r="N51" s="56">
        <f>M51*I51</f>
        <v>850</v>
      </c>
      <c r="O51" s="56"/>
      <c r="P51" s="39"/>
      <c r="Q51" s="56">
        <f>P52*I51</f>
        <v>0</v>
      </c>
      <c r="R51" s="56"/>
      <c r="S51" s="56"/>
      <c r="T51" s="56">
        <f>S52*I51</f>
        <v>850</v>
      </c>
      <c r="U51" s="56"/>
      <c r="V51" s="56"/>
      <c r="W51" s="56"/>
      <c r="X51" s="56"/>
      <c r="Y51" s="56"/>
      <c r="Z51" s="56"/>
      <c r="AA51" s="56"/>
      <c r="AB51" s="56"/>
      <c r="AC51" s="56"/>
      <c r="AD51" s="57"/>
      <c r="AE51" s="57"/>
      <c r="AF51" s="57"/>
      <c r="AG51" s="57"/>
      <c r="AH51" s="57"/>
      <c r="AI51" s="57"/>
      <c r="AJ51" s="57">
        <v>2</v>
      </c>
      <c r="AK51" s="57">
        <v>4</v>
      </c>
      <c r="AL51" s="57">
        <v>4</v>
      </c>
      <c r="AM51" s="57">
        <v>4</v>
      </c>
      <c r="AN51" s="57">
        <v>4</v>
      </c>
      <c r="AO51" s="57">
        <v>2</v>
      </c>
    </row>
    <row r="52" spans="1:41" ht="15" customHeight="1" x14ac:dyDescent="0.45">
      <c r="A52" s="194"/>
      <c r="B52" s="36"/>
      <c r="C52" s="36"/>
      <c r="D52" s="485"/>
      <c r="E52" s="36"/>
      <c r="F52" s="36"/>
      <c r="G52" s="36"/>
      <c r="H52" s="36"/>
      <c r="I52" s="38"/>
      <c r="J52" s="38"/>
      <c r="K52" s="38"/>
      <c r="L52" s="38"/>
      <c r="M52" s="38"/>
      <c r="N52" s="38"/>
      <c r="O52" s="38">
        <f>M51*J51</f>
        <v>3100</v>
      </c>
      <c r="P52" s="68">
        <f>SUM(X52:AO52)</f>
        <v>0</v>
      </c>
      <c r="Q52" s="38"/>
      <c r="R52" s="38">
        <f>P52*J51</f>
        <v>0</v>
      </c>
      <c r="S52" s="38">
        <f>M51-P52</f>
        <v>20</v>
      </c>
      <c r="T52" s="38"/>
      <c r="U52" s="38">
        <f>S52*J51</f>
        <v>3100</v>
      </c>
      <c r="V52" s="38"/>
      <c r="W52" s="38"/>
      <c r="X52" s="38"/>
      <c r="Y52" s="38"/>
      <c r="Z52" s="38"/>
      <c r="AA52" s="38"/>
      <c r="AB52" s="38"/>
      <c r="AC52" s="38"/>
      <c r="AD52" s="41"/>
      <c r="AE52" s="41"/>
      <c r="AF52" s="41"/>
      <c r="AG52" s="41"/>
      <c r="AH52" s="41"/>
      <c r="AI52" s="41"/>
      <c r="AJ52" s="47">
        <v>0</v>
      </c>
      <c r="AK52" s="47">
        <v>0</v>
      </c>
      <c r="AL52" s="47">
        <v>0</v>
      </c>
      <c r="AM52" s="47">
        <v>0</v>
      </c>
      <c r="AN52" s="47">
        <v>0</v>
      </c>
      <c r="AO52" s="47">
        <v>0</v>
      </c>
    </row>
    <row r="53" spans="1:41" ht="15" customHeight="1" x14ac:dyDescent="0.45">
      <c r="A53" s="320" t="s">
        <v>2110</v>
      </c>
      <c r="B53" s="54" t="s">
        <v>203</v>
      </c>
      <c r="C53" s="54"/>
      <c r="D53" s="54" t="s">
        <v>2151</v>
      </c>
      <c r="E53" s="54" t="s">
        <v>180</v>
      </c>
      <c r="F53" s="54" t="s">
        <v>176</v>
      </c>
      <c r="G53" s="54" t="s">
        <v>166</v>
      </c>
      <c r="H53" s="60" t="s">
        <v>2154</v>
      </c>
      <c r="I53" s="49">
        <v>42.5</v>
      </c>
      <c r="J53" s="56">
        <v>145</v>
      </c>
      <c r="K53" s="56"/>
      <c r="L53" s="56"/>
      <c r="M53" s="56">
        <f>SUM(X53:AO53)</f>
        <v>20</v>
      </c>
      <c r="N53" s="56">
        <f>M53*I53</f>
        <v>850</v>
      </c>
      <c r="O53" s="56"/>
      <c r="P53" s="39"/>
      <c r="Q53" s="56">
        <f>P54*I53</f>
        <v>0</v>
      </c>
      <c r="R53" s="56"/>
      <c r="S53" s="56"/>
      <c r="T53" s="56">
        <f>S54*I53</f>
        <v>850</v>
      </c>
      <c r="U53" s="56"/>
      <c r="V53" s="56"/>
      <c r="W53" s="56"/>
      <c r="X53" s="56"/>
      <c r="Y53" s="56"/>
      <c r="Z53" s="56"/>
      <c r="AA53" s="56"/>
      <c r="AB53" s="56"/>
      <c r="AC53" s="56"/>
      <c r="AD53" s="57"/>
      <c r="AE53" s="57"/>
      <c r="AF53" s="57"/>
      <c r="AG53" s="57"/>
      <c r="AH53" s="57"/>
      <c r="AI53" s="57"/>
      <c r="AJ53" s="57">
        <v>2</v>
      </c>
      <c r="AK53" s="57">
        <v>4</v>
      </c>
      <c r="AL53" s="57">
        <v>4</v>
      </c>
      <c r="AM53" s="57">
        <v>4</v>
      </c>
      <c r="AN53" s="57">
        <v>4</v>
      </c>
      <c r="AO53" s="57">
        <v>2</v>
      </c>
    </row>
    <row r="54" spans="1:41" ht="15" customHeight="1" x14ac:dyDescent="0.45">
      <c r="A54" s="194"/>
      <c r="B54" s="36"/>
      <c r="C54" s="36"/>
      <c r="D54" s="46"/>
      <c r="E54" s="36"/>
      <c r="F54" s="36"/>
      <c r="G54" s="36"/>
      <c r="H54" s="36"/>
      <c r="I54" s="38"/>
      <c r="J54" s="38"/>
      <c r="K54" s="38"/>
      <c r="L54" s="38"/>
      <c r="M54" s="38"/>
      <c r="N54" s="38"/>
      <c r="O54" s="38">
        <f>M53*J53</f>
        <v>2900</v>
      </c>
      <c r="P54" s="68">
        <f>SUM(X54:AO54)</f>
        <v>0</v>
      </c>
      <c r="Q54" s="38"/>
      <c r="R54" s="38">
        <f>P54*J53</f>
        <v>0</v>
      </c>
      <c r="S54" s="38">
        <f>M53-P54</f>
        <v>20</v>
      </c>
      <c r="T54" s="38"/>
      <c r="U54" s="38">
        <f>S54*J53</f>
        <v>2900</v>
      </c>
      <c r="V54" s="38"/>
      <c r="W54" s="38"/>
      <c r="X54" s="38"/>
      <c r="Y54" s="38"/>
      <c r="Z54" s="38"/>
      <c r="AA54" s="38"/>
      <c r="AB54" s="38"/>
      <c r="AC54" s="38"/>
      <c r="AD54" s="41"/>
      <c r="AE54" s="41"/>
      <c r="AF54" s="41"/>
      <c r="AG54" s="41"/>
      <c r="AH54" s="41"/>
      <c r="AI54" s="41"/>
      <c r="AJ54" s="47">
        <v>0</v>
      </c>
      <c r="AK54" s="47">
        <v>0</v>
      </c>
      <c r="AL54" s="47">
        <v>0</v>
      </c>
      <c r="AM54" s="47">
        <v>0</v>
      </c>
      <c r="AN54" s="47">
        <v>0</v>
      </c>
      <c r="AO54" s="47">
        <v>0</v>
      </c>
    </row>
    <row r="55" spans="1:41" ht="15" customHeight="1" x14ac:dyDescent="0.45">
      <c r="A55" s="320" t="s">
        <v>2110</v>
      </c>
      <c r="B55" s="54" t="s">
        <v>203</v>
      </c>
      <c r="C55" s="54"/>
      <c r="D55" s="844" t="s">
        <v>2156</v>
      </c>
      <c r="E55" s="54" t="s">
        <v>180</v>
      </c>
      <c r="F55" s="54" t="s">
        <v>2153</v>
      </c>
      <c r="G55" s="54" t="s">
        <v>166</v>
      </c>
      <c r="H55" s="54" t="s">
        <v>2157</v>
      </c>
      <c r="I55" s="49">
        <v>45</v>
      </c>
      <c r="J55" s="56">
        <v>155</v>
      </c>
      <c r="K55" s="56"/>
      <c r="L55" s="56"/>
      <c r="M55" s="56">
        <f>SUM(X55:AO55)</f>
        <v>20</v>
      </c>
      <c r="N55" s="56">
        <f>M55*I55</f>
        <v>900</v>
      </c>
      <c r="O55" s="56"/>
      <c r="P55" s="39"/>
      <c r="Q55" s="56">
        <f>P56*I55</f>
        <v>315</v>
      </c>
      <c r="R55" s="56"/>
      <c r="S55" s="56"/>
      <c r="T55" s="56">
        <f>S56*I55</f>
        <v>585</v>
      </c>
      <c r="U55" s="56"/>
      <c r="V55" s="56"/>
      <c r="W55" s="56"/>
      <c r="X55" s="56"/>
      <c r="Y55" s="56"/>
      <c r="Z55" s="56"/>
      <c r="AA55" s="56"/>
      <c r="AB55" s="56"/>
      <c r="AC55" s="56"/>
      <c r="AD55" s="57"/>
      <c r="AE55" s="57"/>
      <c r="AF55" s="57"/>
      <c r="AG55" s="57"/>
      <c r="AH55" s="57"/>
      <c r="AI55" s="57"/>
      <c r="AJ55" s="57">
        <v>2</v>
      </c>
      <c r="AK55" s="57">
        <v>4</v>
      </c>
      <c r="AL55" s="57">
        <v>4</v>
      </c>
      <c r="AM55" s="57">
        <v>4</v>
      </c>
      <c r="AN55" s="57">
        <v>4</v>
      </c>
      <c r="AO55" s="57">
        <v>2</v>
      </c>
    </row>
    <row r="56" spans="1:41" ht="15" customHeight="1" x14ac:dyDescent="0.45">
      <c r="A56" s="194"/>
      <c r="B56" s="36"/>
      <c r="C56" s="36"/>
      <c r="D56" s="36"/>
      <c r="E56" s="36"/>
      <c r="F56" s="36"/>
      <c r="G56" s="36"/>
      <c r="H56" s="36"/>
      <c r="I56" s="38"/>
      <c r="J56" s="38"/>
      <c r="K56" s="38"/>
      <c r="L56" s="38"/>
      <c r="M56" s="38"/>
      <c r="N56" s="38"/>
      <c r="O56" s="38">
        <f>M55*J55</f>
        <v>3100</v>
      </c>
      <c r="P56" s="670">
        <f>SUM(X56:AO56)</f>
        <v>7</v>
      </c>
      <c r="Q56" s="38"/>
      <c r="R56" s="38">
        <f>P56*J55</f>
        <v>1085</v>
      </c>
      <c r="S56" s="38">
        <f>M55-P56</f>
        <v>13</v>
      </c>
      <c r="T56" s="38"/>
      <c r="U56" s="38">
        <f>S56*J55</f>
        <v>2015</v>
      </c>
      <c r="V56" s="38"/>
      <c r="W56" s="38"/>
      <c r="X56" s="38"/>
      <c r="Y56" s="38"/>
      <c r="Z56" s="38"/>
      <c r="AA56" s="38"/>
      <c r="AB56" s="38"/>
      <c r="AC56" s="38"/>
      <c r="AD56" s="41"/>
      <c r="AE56" s="41"/>
      <c r="AF56" s="41"/>
      <c r="AG56" s="41"/>
      <c r="AH56" s="41"/>
      <c r="AI56" s="41"/>
      <c r="AJ56" s="846">
        <v>0</v>
      </c>
      <c r="AK56" s="47">
        <v>0</v>
      </c>
      <c r="AL56" s="665">
        <v>3</v>
      </c>
      <c r="AM56" s="665">
        <v>1</v>
      </c>
      <c r="AN56" s="665">
        <v>3</v>
      </c>
      <c r="AO56" s="47">
        <v>0</v>
      </c>
    </row>
    <row r="57" spans="1:41" ht="15" customHeight="1" x14ac:dyDescent="0.45">
      <c r="A57" s="320" t="s">
        <v>2110</v>
      </c>
      <c r="B57" s="54" t="s">
        <v>203</v>
      </c>
      <c r="C57" s="54"/>
      <c r="D57" s="844" t="s">
        <v>2156</v>
      </c>
      <c r="E57" s="54" t="s">
        <v>180</v>
      </c>
      <c r="F57" s="54" t="s">
        <v>176</v>
      </c>
      <c r="G57" s="54" t="s">
        <v>166</v>
      </c>
      <c r="H57" s="54" t="s">
        <v>182</v>
      </c>
      <c r="I57" s="49">
        <v>45</v>
      </c>
      <c r="J57" s="56">
        <v>155</v>
      </c>
      <c r="K57" s="56"/>
      <c r="L57" s="56"/>
      <c r="M57" s="56">
        <f>SUM(X57:AO57)</f>
        <v>20</v>
      </c>
      <c r="N57" s="56">
        <f>M57*I57</f>
        <v>900</v>
      </c>
      <c r="O57" s="56"/>
      <c r="P57" s="39"/>
      <c r="Q57" s="56">
        <f>P58*I57</f>
        <v>135</v>
      </c>
      <c r="R57" s="56"/>
      <c r="S57" s="56"/>
      <c r="T57" s="56">
        <f>S58*I57</f>
        <v>765</v>
      </c>
      <c r="U57" s="56"/>
      <c r="V57" s="56"/>
      <c r="W57" s="56"/>
      <c r="X57" s="56"/>
      <c r="Y57" s="56"/>
      <c r="Z57" s="56"/>
      <c r="AA57" s="56"/>
      <c r="AB57" s="56"/>
      <c r="AC57" s="56"/>
      <c r="AD57" s="57"/>
      <c r="AE57" s="57"/>
      <c r="AF57" s="57"/>
      <c r="AG57" s="57"/>
      <c r="AH57" s="57"/>
      <c r="AI57" s="57"/>
      <c r="AJ57" s="57">
        <v>2</v>
      </c>
      <c r="AK57" s="57">
        <v>4</v>
      </c>
      <c r="AL57" s="57">
        <v>4</v>
      </c>
      <c r="AM57" s="57">
        <v>4</v>
      </c>
      <c r="AN57" s="57">
        <v>4</v>
      </c>
      <c r="AO57" s="57">
        <v>2</v>
      </c>
    </row>
    <row r="58" spans="1:41" ht="15" customHeight="1" x14ac:dyDescent="0.45">
      <c r="A58" s="194"/>
      <c r="B58" s="36"/>
      <c r="C58" s="36"/>
      <c r="D58" s="36"/>
      <c r="E58" s="36"/>
      <c r="F58" s="36"/>
      <c r="G58" s="36"/>
      <c r="H58" s="36"/>
      <c r="I58" s="38"/>
      <c r="J58" s="38"/>
      <c r="K58" s="38"/>
      <c r="L58" s="38"/>
      <c r="M58" s="38"/>
      <c r="N58" s="38"/>
      <c r="O58" s="38">
        <f>M57*J57</f>
        <v>3100</v>
      </c>
      <c r="P58" s="670">
        <f>SUM(X58:AO58)</f>
        <v>3</v>
      </c>
      <c r="Q58" s="38"/>
      <c r="R58" s="38">
        <f>P58*J57</f>
        <v>465</v>
      </c>
      <c r="S58" s="38">
        <f>M57-P58</f>
        <v>17</v>
      </c>
      <c r="T58" s="38"/>
      <c r="U58" s="38">
        <f>S58*J57</f>
        <v>2635</v>
      </c>
      <c r="V58" s="38"/>
      <c r="W58" s="38"/>
      <c r="X58" s="38"/>
      <c r="Y58" s="38"/>
      <c r="Z58" s="38"/>
      <c r="AA58" s="38"/>
      <c r="AB58" s="38"/>
      <c r="AC58" s="38"/>
      <c r="AD58" s="41"/>
      <c r="AE58" s="41"/>
      <c r="AF58" s="41"/>
      <c r="AG58" s="41"/>
      <c r="AH58" s="41"/>
      <c r="AI58" s="41"/>
      <c r="AJ58" s="47">
        <v>0</v>
      </c>
      <c r="AK58" s="665">
        <v>1</v>
      </c>
      <c r="AL58" s="47">
        <v>0</v>
      </c>
      <c r="AM58" s="47">
        <v>0</v>
      </c>
      <c r="AN58" s="707">
        <v>1</v>
      </c>
      <c r="AO58" s="707">
        <v>1</v>
      </c>
    </row>
    <row r="59" spans="1:41" ht="15" customHeight="1" x14ac:dyDescent="0.45">
      <c r="A59" s="320" t="s">
        <v>2110</v>
      </c>
      <c r="B59" s="54" t="s">
        <v>203</v>
      </c>
      <c r="C59" s="54"/>
      <c r="D59" s="54" t="s">
        <v>2156</v>
      </c>
      <c r="E59" s="54" t="s">
        <v>180</v>
      </c>
      <c r="F59" s="59" t="s">
        <v>2148</v>
      </c>
      <c r="G59" s="54" t="s">
        <v>166</v>
      </c>
      <c r="H59" s="54" t="s">
        <v>182</v>
      </c>
      <c r="I59" s="49">
        <v>45</v>
      </c>
      <c r="J59" s="56">
        <v>155</v>
      </c>
      <c r="K59" s="56"/>
      <c r="L59" s="57"/>
      <c r="M59" s="56">
        <f>SUM(X59:AO59)</f>
        <v>20</v>
      </c>
      <c r="N59" s="56">
        <f>M59*I59</f>
        <v>900</v>
      </c>
      <c r="O59" s="56"/>
      <c r="P59" s="39"/>
      <c r="Q59" s="56">
        <f>P60*I59</f>
        <v>0</v>
      </c>
      <c r="R59" s="56"/>
      <c r="S59" s="56"/>
      <c r="T59" s="56">
        <f>S60*I59</f>
        <v>900</v>
      </c>
      <c r="U59" s="56"/>
      <c r="V59" s="56"/>
      <c r="W59" s="56"/>
      <c r="X59" s="56"/>
      <c r="Y59" s="56"/>
      <c r="Z59" s="56"/>
      <c r="AA59" s="56"/>
      <c r="AB59" s="56"/>
      <c r="AC59" s="56"/>
      <c r="AD59" s="57"/>
      <c r="AE59" s="57"/>
      <c r="AF59" s="57"/>
      <c r="AG59" s="57"/>
      <c r="AH59" s="57"/>
      <c r="AI59" s="57"/>
      <c r="AJ59" s="57">
        <v>2</v>
      </c>
      <c r="AK59" s="57">
        <v>4</v>
      </c>
      <c r="AL59" s="57">
        <v>4</v>
      </c>
      <c r="AM59" s="57">
        <v>4</v>
      </c>
      <c r="AN59" s="57">
        <v>4</v>
      </c>
      <c r="AO59" s="57">
        <v>2</v>
      </c>
    </row>
    <row r="60" spans="1:41" ht="15" customHeight="1" x14ac:dyDescent="0.45">
      <c r="A60" s="194"/>
      <c r="B60" s="36"/>
      <c r="C60" s="36"/>
      <c r="D60" s="485"/>
      <c r="E60" s="36"/>
      <c r="F60" s="36"/>
      <c r="G60" s="36"/>
      <c r="H60" s="36"/>
      <c r="I60" s="48"/>
      <c r="J60" s="38"/>
      <c r="K60" s="38"/>
      <c r="L60" s="41"/>
      <c r="M60" s="38"/>
      <c r="N60" s="38"/>
      <c r="O60" s="38">
        <f>M59*J59</f>
        <v>3100</v>
      </c>
      <c r="P60" s="68">
        <f>SUM(X60:AO60)</f>
        <v>0</v>
      </c>
      <c r="Q60" s="38"/>
      <c r="R60" s="38">
        <f>P60*J59</f>
        <v>0</v>
      </c>
      <c r="S60" s="38">
        <f>M59-P60</f>
        <v>20</v>
      </c>
      <c r="T60" s="38"/>
      <c r="U60" s="38">
        <f>S60*J59</f>
        <v>3100</v>
      </c>
      <c r="V60" s="38"/>
      <c r="W60" s="38"/>
      <c r="X60" s="38"/>
      <c r="Y60" s="38"/>
      <c r="Z60" s="38"/>
      <c r="AA60" s="38"/>
      <c r="AB60" s="38"/>
      <c r="AC60" s="38"/>
      <c r="AD60" s="41"/>
      <c r="AE60" s="41"/>
      <c r="AF60" s="41"/>
      <c r="AG60" s="41"/>
      <c r="AH60" s="41"/>
      <c r="AI60" s="41"/>
      <c r="AJ60" s="47">
        <v>0</v>
      </c>
      <c r="AK60" s="47">
        <v>0</v>
      </c>
      <c r="AL60" s="47">
        <v>0</v>
      </c>
      <c r="AM60" s="47">
        <v>0</v>
      </c>
      <c r="AN60" s="47">
        <v>0</v>
      </c>
      <c r="AO60" s="47">
        <v>0</v>
      </c>
    </row>
    <row r="61" spans="1:41" ht="15" customHeight="1" x14ac:dyDescent="0.45">
      <c r="A61" s="194"/>
      <c r="B61" s="36"/>
      <c r="C61" s="36"/>
      <c r="D61" s="36"/>
      <c r="E61" s="36"/>
      <c r="F61" s="36"/>
      <c r="G61" s="36"/>
      <c r="H61" s="36"/>
      <c r="I61" s="48"/>
      <c r="J61" s="38"/>
      <c r="K61" s="38"/>
      <c r="L61" s="41"/>
      <c r="M61" s="41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</row>
    <row r="62" spans="1:41" ht="15" customHeight="1" x14ac:dyDescent="0.45">
      <c r="A62" s="194"/>
      <c r="B62" s="36"/>
      <c r="C62" s="36"/>
      <c r="D62" s="36"/>
      <c r="E62" s="36"/>
      <c r="F62" s="36"/>
      <c r="G62" s="36"/>
      <c r="H62" s="36"/>
      <c r="I62" s="179">
        <f t="shared" ref="I62:J62" si="5">SUM(I29:I60)</f>
        <v>740</v>
      </c>
      <c r="J62" s="179">
        <f t="shared" si="5"/>
        <v>2388</v>
      </c>
      <c r="K62" s="179"/>
      <c r="L62" s="41"/>
      <c r="M62" s="179">
        <f t="shared" ref="M62:V62" si="6">SUM(M29:M60)</f>
        <v>211</v>
      </c>
      <c r="N62" s="179">
        <f t="shared" si="6"/>
        <v>9621</v>
      </c>
      <c r="O62" s="179">
        <f t="shared" si="6"/>
        <v>31981</v>
      </c>
      <c r="P62" s="712">
        <f t="shared" si="6"/>
        <v>10</v>
      </c>
      <c r="Q62" s="712">
        <f t="shared" si="6"/>
        <v>450</v>
      </c>
      <c r="R62" s="179">
        <f t="shared" si="6"/>
        <v>1550</v>
      </c>
      <c r="S62" s="179">
        <f t="shared" si="6"/>
        <v>201</v>
      </c>
      <c r="T62" s="179">
        <f t="shared" si="6"/>
        <v>9171</v>
      </c>
      <c r="U62" s="179">
        <f t="shared" si="6"/>
        <v>30431</v>
      </c>
      <c r="V62" s="179">
        <f t="shared" si="6"/>
        <v>0</v>
      </c>
      <c r="W62" s="179"/>
      <c r="X62" s="38"/>
      <c r="Y62" s="38"/>
      <c r="Z62" s="38"/>
      <c r="AA62" s="38"/>
      <c r="AB62" s="38"/>
      <c r="AC62" s="38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</row>
    <row r="63" spans="1:41" ht="15" customHeight="1" x14ac:dyDescent="0.45">
      <c r="A63" s="194"/>
      <c r="B63" s="36"/>
      <c r="C63" s="36"/>
      <c r="D63" s="36"/>
      <c r="E63" s="36"/>
      <c r="F63" s="36"/>
      <c r="G63" s="36"/>
      <c r="H63" s="36"/>
      <c r="I63" s="48"/>
      <c r="J63" s="38"/>
      <c r="K63" s="38"/>
      <c r="L63" s="41" t="s">
        <v>323</v>
      </c>
      <c r="M63" s="73">
        <f t="shared" ref="M63:O63" si="7">P62+S62</f>
        <v>211</v>
      </c>
      <c r="N63" s="72">
        <f t="shared" si="7"/>
        <v>9621</v>
      </c>
      <c r="O63" s="72">
        <f t="shared" si="7"/>
        <v>31981</v>
      </c>
      <c r="P63" s="38"/>
      <c r="U63" s="319"/>
      <c r="V63" s="84"/>
      <c r="W63" s="84"/>
      <c r="X63" s="38"/>
      <c r="Y63" s="38"/>
      <c r="Z63" s="38"/>
      <c r="AA63" s="38"/>
      <c r="AB63" s="38"/>
      <c r="AC63" s="38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</row>
    <row r="64" spans="1:41" ht="15" customHeight="1" x14ac:dyDescent="0.45">
      <c r="A64" s="194"/>
      <c r="B64" s="36"/>
      <c r="C64" s="36"/>
      <c r="D64" s="36"/>
      <c r="E64" s="36"/>
      <c r="F64" s="36"/>
      <c r="G64" s="36"/>
      <c r="H64" s="36"/>
      <c r="I64" s="48"/>
      <c r="J64" s="38"/>
      <c r="K64" s="38"/>
      <c r="L64" s="38" t="s">
        <v>324</v>
      </c>
      <c r="M64" s="41"/>
      <c r="N64" s="38"/>
      <c r="O64" s="38"/>
      <c r="P64" s="38"/>
      <c r="Q64" s="321">
        <f>Q62/N62</f>
        <v>4.6772684752104769E-2</v>
      </c>
      <c r="R64" s="84"/>
      <c r="S64" s="38"/>
      <c r="T64" s="321">
        <f>T62/N62</f>
        <v>0.95322731524789528</v>
      </c>
      <c r="U64" s="319"/>
      <c r="V64" s="84"/>
      <c r="W64" s="84"/>
      <c r="X64" s="38"/>
      <c r="Y64" s="38"/>
      <c r="Z64" s="38"/>
      <c r="AA64" s="38"/>
      <c r="AB64" s="38"/>
      <c r="AC64" s="38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</row>
    <row r="65" spans="1:41" ht="15" customHeight="1" x14ac:dyDescent="0.45">
      <c r="A65" s="194"/>
      <c r="B65" s="36"/>
      <c r="C65" s="36"/>
      <c r="D65" s="36"/>
      <c r="E65" s="36"/>
      <c r="F65" s="36"/>
      <c r="G65" s="36"/>
      <c r="H65" s="36"/>
      <c r="I65" s="48">
        <f>J62/I62</f>
        <v>3.2270270270270269</v>
      </c>
      <c r="J65" s="38"/>
      <c r="K65" s="38"/>
      <c r="L65" s="38" t="s">
        <v>325</v>
      </c>
      <c r="M65" s="41">
        <f>O63/N63</f>
        <v>3.3240827356823615</v>
      </c>
      <c r="N65" s="38"/>
      <c r="O65" s="38"/>
      <c r="P65" s="38"/>
      <c r="Q65" s="83"/>
      <c r="R65" s="84"/>
      <c r="S65" s="38"/>
      <c r="T65" s="322">
        <f>U62/T62</f>
        <v>3.3181768618471268</v>
      </c>
      <c r="U65" s="319"/>
      <c r="V65" s="84"/>
      <c r="W65" s="84"/>
      <c r="X65" s="38"/>
      <c r="Y65" s="38"/>
      <c r="Z65" s="38"/>
      <c r="AA65" s="38"/>
      <c r="AB65" s="38"/>
      <c r="AC65" s="38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</row>
    <row r="66" spans="1:41" ht="15" customHeight="1" x14ac:dyDescent="0.45">
      <c r="A66" s="194"/>
      <c r="B66" s="36"/>
      <c r="C66" s="36"/>
      <c r="D66" s="36"/>
      <c r="E66" s="36"/>
      <c r="F66" s="36"/>
      <c r="G66" s="36"/>
      <c r="H66" s="36"/>
      <c r="I66" s="48"/>
      <c r="J66" s="38"/>
      <c r="K66" s="38"/>
      <c r="L66" s="41"/>
      <c r="M66" s="41"/>
      <c r="N66" s="38"/>
      <c r="O66" s="38"/>
      <c r="P66" s="38"/>
      <c r="Q66" s="83"/>
      <c r="R66" s="84"/>
      <c r="S66" s="38"/>
      <c r="T66" s="83"/>
      <c r="U66" s="319"/>
      <c r="V66" s="84"/>
      <c r="W66" s="84"/>
      <c r="X66" s="38"/>
      <c r="Y66" s="38"/>
      <c r="Z66" s="38"/>
      <c r="AA66" s="38"/>
      <c r="AB66" s="38"/>
      <c r="AC66" s="38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</row>
    <row r="67" spans="1:41" ht="44.25" customHeight="1" x14ac:dyDescent="0.45">
      <c r="A67" s="32" t="s">
        <v>117</v>
      </c>
      <c r="B67" s="32" t="s">
        <v>118</v>
      </c>
      <c r="C67" s="32"/>
      <c r="D67" s="32" t="s">
        <v>120</v>
      </c>
      <c r="E67" s="32" t="s">
        <v>121</v>
      </c>
      <c r="F67" s="32" t="s">
        <v>122</v>
      </c>
      <c r="G67" s="32" t="s">
        <v>123</v>
      </c>
      <c r="H67" s="32" t="s">
        <v>124</v>
      </c>
      <c r="I67" s="32" t="s">
        <v>125</v>
      </c>
      <c r="J67" s="32" t="s">
        <v>126</v>
      </c>
      <c r="K67" s="32"/>
      <c r="L67" s="32" t="s">
        <v>127</v>
      </c>
      <c r="M67" s="34" t="s">
        <v>128</v>
      </c>
      <c r="N67" s="33" t="s">
        <v>129</v>
      </c>
      <c r="O67" s="33" t="s">
        <v>130</v>
      </c>
      <c r="P67" s="52" t="s">
        <v>131</v>
      </c>
      <c r="Q67" s="829" t="s">
        <v>132</v>
      </c>
      <c r="R67" s="828"/>
      <c r="S67" s="33" t="s">
        <v>133</v>
      </c>
      <c r="T67" s="830" t="s">
        <v>134</v>
      </c>
      <c r="U67" s="827"/>
      <c r="V67" s="828"/>
      <c r="W67" s="33"/>
      <c r="X67" s="32" t="s">
        <v>593</v>
      </c>
      <c r="Y67" s="32" t="s">
        <v>594</v>
      </c>
      <c r="Z67" s="32" t="s">
        <v>595</v>
      </c>
      <c r="AA67" s="32" t="s">
        <v>596</v>
      </c>
      <c r="AB67" s="32" t="s">
        <v>140</v>
      </c>
      <c r="AC67" s="32" t="s">
        <v>142</v>
      </c>
      <c r="AD67" s="32" t="s">
        <v>143</v>
      </c>
      <c r="AE67" s="32" t="s">
        <v>144</v>
      </c>
      <c r="AF67" s="32" t="s">
        <v>145</v>
      </c>
      <c r="AG67" s="32" t="s">
        <v>146</v>
      </c>
      <c r="AH67" s="32" t="s">
        <v>147</v>
      </c>
      <c r="AI67" s="32" t="s">
        <v>148</v>
      </c>
      <c r="AJ67" s="32" t="s">
        <v>1377</v>
      </c>
      <c r="AK67" s="32" t="s">
        <v>1378</v>
      </c>
      <c r="AL67" s="32" t="s">
        <v>1379</v>
      </c>
      <c r="AM67" s="32" t="s">
        <v>1380</v>
      </c>
      <c r="AN67" s="32" t="s">
        <v>1638</v>
      </c>
      <c r="AO67" s="32" t="s">
        <v>1639</v>
      </c>
    </row>
    <row r="68" spans="1:41" ht="15" customHeight="1" x14ac:dyDescent="0.45">
      <c r="A68" s="323" t="s">
        <v>2110</v>
      </c>
      <c r="B68" s="77" t="s">
        <v>8</v>
      </c>
      <c r="C68" s="77"/>
      <c r="D68" s="77" t="s">
        <v>2158</v>
      </c>
      <c r="E68" s="77" t="s">
        <v>157</v>
      </c>
      <c r="F68" s="77" t="s">
        <v>571</v>
      </c>
      <c r="G68" s="77" t="s">
        <v>2159</v>
      </c>
      <c r="H68" s="77" t="s">
        <v>2160</v>
      </c>
      <c r="I68" s="80">
        <v>89</v>
      </c>
      <c r="J68" s="81">
        <v>269</v>
      </c>
      <c r="K68" s="81"/>
      <c r="L68" s="81"/>
      <c r="M68" s="81">
        <f>SUM(X68:AO68)</f>
        <v>4</v>
      </c>
      <c r="N68" s="81">
        <f>M68*I68</f>
        <v>356</v>
      </c>
      <c r="O68" s="81"/>
      <c r="P68" s="81"/>
      <c r="Q68" s="81">
        <f>P69*I68</f>
        <v>0</v>
      </c>
      <c r="R68" s="81"/>
      <c r="S68" s="81"/>
      <c r="T68" s="81">
        <f>S69*I68</f>
        <v>356</v>
      </c>
      <c r="U68" s="81"/>
      <c r="V68" s="81"/>
      <c r="W68" s="81"/>
      <c r="X68" s="81"/>
      <c r="Y68" s="81">
        <v>1</v>
      </c>
      <c r="Z68" s="81">
        <v>2</v>
      </c>
      <c r="AA68" s="81">
        <v>1</v>
      </c>
      <c r="AB68" s="81"/>
      <c r="AC68" s="81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</row>
    <row r="69" spans="1:41" ht="15" customHeight="1" x14ac:dyDescent="0.45">
      <c r="A69" s="194"/>
      <c r="B69" s="36"/>
      <c r="C69" s="36"/>
      <c r="D69" s="46"/>
      <c r="E69" s="36"/>
      <c r="F69" s="36"/>
      <c r="G69" s="36"/>
      <c r="H69" s="36"/>
      <c r="I69" s="48"/>
      <c r="J69" s="38"/>
      <c r="K69" s="38"/>
      <c r="L69" s="38"/>
      <c r="M69" s="38"/>
      <c r="N69" s="38"/>
      <c r="O69" s="38">
        <f>M68*J68</f>
        <v>1076</v>
      </c>
      <c r="P69" s="42">
        <f>SUM(X69:AO69)</f>
        <v>0</v>
      </c>
      <c r="Q69" s="38"/>
      <c r="R69" s="38">
        <f>P69*J68</f>
        <v>0</v>
      </c>
      <c r="S69" s="38">
        <f>M68-P69</f>
        <v>4</v>
      </c>
      <c r="T69" s="38"/>
      <c r="U69" s="38">
        <f>S69*J68</f>
        <v>1076</v>
      </c>
      <c r="V69" s="38"/>
      <c r="W69" s="38"/>
      <c r="X69" s="38"/>
      <c r="Y69" s="42">
        <v>0</v>
      </c>
      <c r="Z69" s="42">
        <v>0</v>
      </c>
      <c r="AA69" s="42">
        <v>0</v>
      </c>
      <c r="AB69" s="38"/>
      <c r="AC69" s="38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</row>
    <row r="70" spans="1:41" ht="15" customHeight="1" x14ac:dyDescent="0.45">
      <c r="A70" s="194"/>
      <c r="B70" s="36"/>
      <c r="C70" s="36"/>
      <c r="D70" s="36"/>
      <c r="E70" s="36"/>
      <c r="F70" s="36"/>
      <c r="G70" s="36"/>
      <c r="H70" s="36"/>
      <c r="I70" s="4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</row>
    <row r="71" spans="1:41" ht="15" customHeight="1" x14ac:dyDescent="0.45">
      <c r="A71" s="323" t="s">
        <v>2110</v>
      </c>
      <c r="B71" s="77" t="s">
        <v>8</v>
      </c>
      <c r="C71" s="77"/>
      <c r="D71" s="77" t="s">
        <v>2161</v>
      </c>
      <c r="E71" s="77" t="s">
        <v>184</v>
      </c>
      <c r="F71" s="86" t="s">
        <v>2162</v>
      </c>
      <c r="G71" s="77" t="s">
        <v>2163</v>
      </c>
      <c r="H71" s="77"/>
      <c r="I71" s="80">
        <v>49</v>
      </c>
      <c r="J71" s="81">
        <v>139</v>
      </c>
      <c r="K71" s="81"/>
      <c r="L71" s="81"/>
      <c r="M71" s="81">
        <f>SUM(X71:AO71)</f>
        <v>3</v>
      </c>
      <c r="N71" s="81">
        <f>M71*I71</f>
        <v>147</v>
      </c>
      <c r="O71" s="81"/>
      <c r="P71" s="81"/>
      <c r="Q71" s="81">
        <f>P72*I71</f>
        <v>0</v>
      </c>
      <c r="R71" s="81"/>
      <c r="S71" s="81"/>
      <c r="T71" s="81">
        <f>S72*I71</f>
        <v>147</v>
      </c>
      <c r="U71" s="81"/>
      <c r="V71" s="81"/>
      <c r="W71" s="81"/>
      <c r="X71" s="81"/>
      <c r="Y71" s="81"/>
      <c r="Z71" s="81"/>
      <c r="AA71" s="81"/>
      <c r="AB71" s="81">
        <v>3</v>
      </c>
      <c r="AC71" s="81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</row>
    <row r="72" spans="1:41" ht="15" customHeight="1" x14ac:dyDescent="0.45">
      <c r="A72" s="194"/>
      <c r="B72" s="36"/>
      <c r="C72" s="36"/>
      <c r="D72" s="46"/>
      <c r="E72" s="36"/>
      <c r="F72" s="36"/>
      <c r="G72" s="36"/>
      <c r="H72" s="36"/>
      <c r="I72" s="48"/>
      <c r="J72" s="38"/>
      <c r="K72" s="38"/>
      <c r="L72" s="38"/>
      <c r="M72" s="38"/>
      <c r="N72" s="38"/>
      <c r="O72" s="38">
        <f>M71*J71</f>
        <v>417</v>
      </c>
      <c r="P72" s="42">
        <f>SUM(X72:AO72)</f>
        <v>0</v>
      </c>
      <c r="Q72" s="38"/>
      <c r="R72" s="38">
        <f>P72*J71</f>
        <v>0</v>
      </c>
      <c r="S72" s="38">
        <f>M71-P72</f>
        <v>3</v>
      </c>
      <c r="T72" s="38"/>
      <c r="U72" s="38">
        <f>S72*J71</f>
        <v>417</v>
      </c>
      <c r="V72" s="38"/>
      <c r="W72" s="38"/>
      <c r="X72" s="38"/>
      <c r="Y72" s="38"/>
      <c r="Z72" s="38"/>
      <c r="AA72" s="38"/>
      <c r="AB72" s="42">
        <v>0</v>
      </c>
      <c r="AC72" s="38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</row>
    <row r="73" spans="1:41" ht="15" customHeight="1" x14ac:dyDescent="0.45">
      <c r="A73" s="194"/>
      <c r="B73" s="36"/>
      <c r="C73" s="36"/>
      <c r="D73" s="36"/>
      <c r="E73" s="36"/>
      <c r="F73" s="36"/>
      <c r="G73" s="36"/>
      <c r="H73" s="36"/>
      <c r="I73" s="4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845"/>
      <c r="AC73" s="38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</row>
    <row r="74" spans="1:41" ht="15" customHeight="1" x14ac:dyDescent="0.45">
      <c r="A74" s="323" t="s">
        <v>2110</v>
      </c>
      <c r="B74" s="77" t="s">
        <v>8</v>
      </c>
      <c r="C74" s="77"/>
      <c r="D74" s="77" t="s">
        <v>2164</v>
      </c>
      <c r="E74" s="77" t="s">
        <v>2165</v>
      </c>
      <c r="F74" s="86" t="s">
        <v>2162</v>
      </c>
      <c r="G74" s="77" t="s">
        <v>569</v>
      </c>
      <c r="H74" s="77"/>
      <c r="I74" s="80">
        <v>32</v>
      </c>
      <c r="J74" s="81">
        <v>96</v>
      </c>
      <c r="K74" s="81"/>
      <c r="L74" s="81"/>
      <c r="M74" s="81">
        <f>SUM(X74:AO74)</f>
        <v>3</v>
      </c>
      <c r="N74" s="81">
        <f>M74*I74</f>
        <v>96</v>
      </c>
      <c r="O74" s="81"/>
      <c r="P74" s="81"/>
      <c r="Q74" s="81">
        <f>P75*I74</f>
        <v>0</v>
      </c>
      <c r="R74" s="81"/>
      <c r="S74" s="81"/>
      <c r="T74" s="81">
        <f>S75*I74</f>
        <v>96</v>
      </c>
      <c r="U74" s="81"/>
      <c r="V74" s="81"/>
      <c r="W74" s="81"/>
      <c r="X74" s="81"/>
      <c r="Y74" s="81"/>
      <c r="Z74" s="81"/>
      <c r="AA74" s="81"/>
      <c r="AB74" s="81">
        <v>3</v>
      </c>
      <c r="AC74" s="81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</row>
    <row r="75" spans="1:41" ht="15" customHeight="1" x14ac:dyDescent="0.45">
      <c r="A75" s="194"/>
      <c r="B75" s="36"/>
      <c r="C75" s="36"/>
      <c r="D75" s="46"/>
      <c r="E75" s="36"/>
      <c r="F75" s="36"/>
      <c r="G75" s="36"/>
      <c r="H75" s="36"/>
      <c r="I75" s="48"/>
      <c r="J75" s="38"/>
      <c r="K75" s="38"/>
      <c r="L75" s="38"/>
      <c r="M75" s="38"/>
      <c r="N75" s="38"/>
      <c r="O75" s="38">
        <f>M74*J74</f>
        <v>288</v>
      </c>
      <c r="P75" s="42">
        <f>SUM(X75:AO75)</f>
        <v>0</v>
      </c>
      <c r="Q75" s="38"/>
      <c r="R75" s="38">
        <f>P75*J74</f>
        <v>0</v>
      </c>
      <c r="S75" s="38">
        <f>M74-P75</f>
        <v>3</v>
      </c>
      <c r="T75" s="38"/>
      <c r="U75" s="38">
        <f>S75*J74</f>
        <v>288</v>
      </c>
      <c r="V75" s="38"/>
      <c r="W75" s="38"/>
      <c r="X75" s="38"/>
      <c r="Y75" s="38"/>
      <c r="Z75" s="38"/>
      <c r="AA75" s="38"/>
      <c r="AB75" s="42">
        <v>0</v>
      </c>
      <c r="AC75" s="38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</row>
    <row r="76" spans="1:41" ht="15" customHeight="1" x14ac:dyDescent="0.45">
      <c r="A76" s="194"/>
      <c r="B76" s="36"/>
      <c r="C76" s="36"/>
      <c r="D76" s="36"/>
      <c r="E76" s="36"/>
      <c r="F76" s="36"/>
      <c r="G76" s="36"/>
      <c r="H76" s="36"/>
      <c r="I76" s="4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949"/>
      <c r="AC76" s="38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</row>
    <row r="77" spans="1:41" ht="15" customHeight="1" x14ac:dyDescent="0.45">
      <c r="A77" s="323" t="s">
        <v>2110</v>
      </c>
      <c r="B77" s="77" t="s">
        <v>8</v>
      </c>
      <c r="C77" s="77"/>
      <c r="D77" s="230" t="s">
        <v>2166</v>
      </c>
      <c r="E77" s="230" t="s">
        <v>368</v>
      </c>
      <c r="F77" s="230"/>
      <c r="G77" s="77"/>
      <c r="H77" s="77"/>
      <c r="I77" s="80"/>
      <c r="J77" s="81"/>
      <c r="K77" s="81"/>
      <c r="L77" s="81"/>
      <c r="M77" s="107">
        <f>SUM(X77:AO77)</f>
        <v>0</v>
      </c>
      <c r="N77" s="81">
        <f>M77*I77</f>
        <v>0</v>
      </c>
      <c r="O77" s="81"/>
      <c r="P77" s="81"/>
      <c r="Q77" s="81">
        <f>P78*I77</f>
        <v>0</v>
      </c>
      <c r="R77" s="81"/>
      <c r="S77" s="81"/>
      <c r="T77" s="81">
        <f>S78*I77</f>
        <v>0</v>
      </c>
      <c r="U77" s="81"/>
      <c r="V77" s="81"/>
      <c r="W77" s="81"/>
      <c r="X77" s="81"/>
      <c r="Y77" s="81"/>
      <c r="Z77" s="81"/>
      <c r="AA77" s="81"/>
      <c r="AB77" s="81"/>
      <c r="AC77" s="81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</row>
    <row r="78" spans="1:41" ht="15" customHeight="1" x14ac:dyDescent="0.45">
      <c r="A78" s="194"/>
      <c r="B78" s="36"/>
      <c r="C78" s="36"/>
      <c r="D78" s="36"/>
      <c r="E78" s="36"/>
      <c r="F78" s="36"/>
      <c r="G78" s="36"/>
      <c r="H78" s="36"/>
      <c r="I78" s="48"/>
      <c r="J78" s="38"/>
      <c r="K78" s="38"/>
      <c r="L78" s="38"/>
      <c r="M78" s="38"/>
      <c r="N78" s="38"/>
      <c r="O78" s="38">
        <f>M77*J77</f>
        <v>0</v>
      </c>
      <c r="P78" s="107">
        <f>SUM(X78:AO78)</f>
        <v>0</v>
      </c>
      <c r="Q78" s="38"/>
      <c r="R78" s="38">
        <f>P78*J77</f>
        <v>0</v>
      </c>
      <c r="S78" s="38">
        <f>M77-P78</f>
        <v>0</v>
      </c>
      <c r="T78" s="38"/>
      <c r="U78" s="38">
        <f>S78*J77</f>
        <v>0</v>
      </c>
      <c r="V78" s="38"/>
      <c r="W78" s="38"/>
      <c r="X78" s="38"/>
      <c r="Y78" s="38"/>
      <c r="Z78" s="38"/>
      <c r="AA78" s="38"/>
      <c r="AB78" s="38"/>
      <c r="AC78" s="38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</row>
    <row r="79" spans="1:41" ht="15" customHeight="1" x14ac:dyDescent="0.45">
      <c r="A79" s="194"/>
      <c r="B79" s="36"/>
      <c r="C79" s="36"/>
      <c r="D79" s="36"/>
      <c r="E79" s="36"/>
      <c r="F79" s="36"/>
      <c r="G79" s="36"/>
      <c r="H79" s="36"/>
      <c r="I79" s="4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</row>
    <row r="80" spans="1:41" ht="15" customHeight="1" x14ac:dyDescent="0.45">
      <c r="A80" s="323" t="s">
        <v>2110</v>
      </c>
      <c r="B80" s="77" t="s">
        <v>8</v>
      </c>
      <c r="C80" s="77"/>
      <c r="D80" s="230" t="s">
        <v>2167</v>
      </c>
      <c r="E80" s="230" t="s">
        <v>157</v>
      </c>
      <c r="F80" s="230" t="s">
        <v>2168</v>
      </c>
      <c r="G80" s="77"/>
      <c r="H80" s="77" t="s">
        <v>162</v>
      </c>
      <c r="I80" s="80">
        <v>79</v>
      </c>
      <c r="J80" s="81">
        <v>239</v>
      </c>
      <c r="K80" s="81"/>
      <c r="L80" s="39">
        <v>119.5</v>
      </c>
      <c r="M80" s="81">
        <f>SUM(X80:AO80)</f>
        <v>4</v>
      </c>
      <c r="N80" s="81">
        <f>M80*I80</f>
        <v>316</v>
      </c>
      <c r="O80" s="81"/>
      <c r="P80" s="81"/>
      <c r="Q80" s="81">
        <f>P81*I80</f>
        <v>0</v>
      </c>
      <c r="R80" s="81"/>
      <c r="S80" s="81"/>
      <c r="T80" s="81">
        <f>S81*I80</f>
        <v>316</v>
      </c>
      <c r="U80" s="81"/>
      <c r="V80" s="81"/>
      <c r="W80" s="81"/>
      <c r="X80" s="81">
        <v>2</v>
      </c>
      <c r="Y80" s="81">
        <v>2</v>
      </c>
      <c r="Z80" s="81"/>
      <c r="AA80" s="81"/>
      <c r="AB80" s="81"/>
      <c r="AC80" s="81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</row>
    <row r="81" spans="1:41" ht="15" customHeight="1" x14ac:dyDescent="0.45">
      <c r="A81" s="194"/>
      <c r="B81" s="36"/>
      <c r="C81" s="36"/>
      <c r="D81" s="46"/>
      <c r="E81" s="36"/>
      <c r="F81" s="36"/>
      <c r="G81" s="36"/>
      <c r="H81" s="36"/>
      <c r="I81" s="48"/>
      <c r="J81" s="38"/>
      <c r="K81" s="38"/>
      <c r="L81" s="38"/>
      <c r="M81" s="38"/>
      <c r="N81" s="38"/>
      <c r="O81" s="38">
        <f>M80*J80</f>
        <v>956</v>
      </c>
      <c r="P81" s="68">
        <f>SUM(X81:AO81)</f>
        <v>0</v>
      </c>
      <c r="Q81" s="38"/>
      <c r="R81" s="38">
        <f>P81*J80</f>
        <v>0</v>
      </c>
      <c r="S81" s="38">
        <f>M80-P81</f>
        <v>4</v>
      </c>
      <c r="T81" s="38"/>
      <c r="U81" s="38">
        <f>S81*J80</f>
        <v>956</v>
      </c>
      <c r="V81" s="38"/>
      <c r="W81" s="38"/>
      <c r="X81" s="68">
        <v>0</v>
      </c>
      <c r="Y81" s="68">
        <v>0</v>
      </c>
      <c r="Z81" s="38"/>
      <c r="AA81" s="38"/>
      <c r="AB81" s="38"/>
      <c r="AC81" s="38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</row>
    <row r="82" spans="1:41" ht="15" customHeight="1" x14ac:dyDescent="0.45">
      <c r="A82" s="194"/>
      <c r="B82" s="36"/>
      <c r="C82" s="36"/>
      <c r="D82" s="36"/>
      <c r="E82" s="36"/>
      <c r="F82" s="36"/>
      <c r="G82" s="36"/>
      <c r="H82" s="36"/>
      <c r="I82" s="4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</row>
    <row r="83" spans="1:41" ht="15" customHeight="1" x14ac:dyDescent="0.45">
      <c r="A83" s="323" t="s">
        <v>2110</v>
      </c>
      <c r="B83" s="77" t="s">
        <v>8</v>
      </c>
      <c r="C83" s="77"/>
      <c r="D83" s="105" t="s">
        <v>2169</v>
      </c>
      <c r="E83" s="77" t="s">
        <v>157</v>
      </c>
      <c r="F83" s="77" t="s">
        <v>2168</v>
      </c>
      <c r="G83" s="77" t="s">
        <v>2170</v>
      </c>
      <c r="H83" s="77" t="s">
        <v>1285</v>
      </c>
      <c r="I83" s="80">
        <v>59</v>
      </c>
      <c r="J83" s="81">
        <v>179</v>
      </c>
      <c r="K83" s="81"/>
      <c r="L83" s="39">
        <v>89.5</v>
      </c>
      <c r="M83" s="81">
        <f>SUM(X83:AO83)</f>
        <v>5</v>
      </c>
      <c r="N83" s="81">
        <f>M83*I83</f>
        <v>295</v>
      </c>
      <c r="O83" s="81"/>
      <c r="P83" s="81"/>
      <c r="Q83" s="81">
        <f>P84*I83</f>
        <v>0</v>
      </c>
      <c r="R83" s="81"/>
      <c r="S83" s="81"/>
      <c r="T83" s="81">
        <f>S84*I83</f>
        <v>295</v>
      </c>
      <c r="U83" s="81"/>
      <c r="V83" s="81"/>
      <c r="W83" s="81"/>
      <c r="X83" s="81"/>
      <c r="Y83" s="81">
        <v>2</v>
      </c>
      <c r="Z83" s="81">
        <v>2</v>
      </c>
      <c r="AA83" s="81">
        <v>1</v>
      </c>
      <c r="AB83" s="81"/>
      <c r="AC83" s="81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</row>
    <row r="84" spans="1:41" ht="15" customHeight="1" x14ac:dyDescent="0.45">
      <c r="A84" s="194"/>
      <c r="B84" s="36"/>
      <c r="C84" s="36"/>
      <c r="D84" s="36"/>
      <c r="E84" s="36"/>
      <c r="F84" s="36"/>
      <c r="G84" s="36"/>
      <c r="H84" s="36"/>
      <c r="I84" s="48"/>
      <c r="J84" s="38"/>
      <c r="K84" s="38"/>
      <c r="L84" s="38"/>
      <c r="M84" s="38"/>
      <c r="N84" s="38"/>
      <c r="O84" s="38">
        <f>M83*J83</f>
        <v>895</v>
      </c>
      <c r="P84" s="42">
        <f>SUM(X84:AO84)</f>
        <v>0</v>
      </c>
      <c r="Q84" s="38"/>
      <c r="R84" s="38">
        <f>P84*J83</f>
        <v>0</v>
      </c>
      <c r="S84" s="38">
        <f>M83-P84</f>
        <v>5</v>
      </c>
      <c r="T84" s="38"/>
      <c r="U84" s="38">
        <f>S84*J83</f>
        <v>895</v>
      </c>
      <c r="V84" s="38"/>
      <c r="W84" s="38"/>
      <c r="X84" s="38"/>
      <c r="Y84" s="42">
        <v>0</v>
      </c>
      <c r="Z84" s="42">
        <v>0</v>
      </c>
      <c r="AA84" s="42">
        <v>0</v>
      </c>
      <c r="AB84" s="38"/>
      <c r="AC84" s="38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</row>
    <row r="85" spans="1:41" ht="15" customHeight="1" x14ac:dyDescent="0.45">
      <c r="A85" s="194"/>
      <c r="B85" s="36"/>
      <c r="C85" s="36"/>
      <c r="D85" s="36"/>
      <c r="E85" s="36"/>
      <c r="F85" s="36"/>
      <c r="G85" s="36"/>
      <c r="H85" s="36"/>
      <c r="I85" s="4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845"/>
      <c r="Z85" s="38"/>
      <c r="AA85" s="38"/>
      <c r="AB85" s="38"/>
      <c r="AC85" s="38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</row>
    <row r="86" spans="1:41" ht="15" customHeight="1" x14ac:dyDescent="0.45">
      <c r="A86" s="323" t="s">
        <v>2110</v>
      </c>
      <c r="B86" s="77" t="s">
        <v>8</v>
      </c>
      <c r="C86" s="77"/>
      <c r="D86" s="105" t="s">
        <v>2169</v>
      </c>
      <c r="E86" s="77" t="s">
        <v>157</v>
      </c>
      <c r="F86" s="77" t="s">
        <v>1081</v>
      </c>
      <c r="G86" s="77" t="s">
        <v>2170</v>
      </c>
      <c r="H86" s="77" t="s">
        <v>1285</v>
      </c>
      <c r="I86" s="80">
        <v>59</v>
      </c>
      <c r="J86" s="81">
        <v>179</v>
      </c>
      <c r="K86" s="81"/>
      <c r="L86" s="81"/>
      <c r="M86" s="81">
        <f>SUM(X86:AO86)</f>
        <v>5</v>
      </c>
      <c r="N86" s="81">
        <f>M86*I86</f>
        <v>295</v>
      </c>
      <c r="O86" s="81"/>
      <c r="P86" s="81"/>
      <c r="Q86" s="81">
        <f>P87*I86</f>
        <v>0</v>
      </c>
      <c r="R86" s="81"/>
      <c r="S86" s="81"/>
      <c r="T86" s="81">
        <f>S87*I86</f>
        <v>295</v>
      </c>
      <c r="U86" s="81"/>
      <c r="V86" s="81"/>
      <c r="W86" s="81"/>
      <c r="X86" s="81"/>
      <c r="Y86" s="81">
        <v>2</v>
      </c>
      <c r="Z86" s="81">
        <v>2</v>
      </c>
      <c r="AA86" s="81">
        <v>1</v>
      </c>
      <c r="AB86" s="81"/>
      <c r="AC86" s="81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</row>
    <row r="87" spans="1:41" ht="15" customHeight="1" x14ac:dyDescent="0.45">
      <c r="A87" s="194"/>
      <c r="B87" s="36"/>
      <c r="C87" s="36"/>
      <c r="D87" s="36"/>
      <c r="E87" s="36"/>
      <c r="F87" s="36"/>
      <c r="G87" s="36"/>
      <c r="H87" s="36"/>
      <c r="I87" s="48"/>
      <c r="J87" s="38"/>
      <c r="K87" s="38"/>
      <c r="L87" s="38"/>
      <c r="M87" s="38"/>
      <c r="N87" s="38"/>
      <c r="O87" s="38">
        <f>M86*J86</f>
        <v>895</v>
      </c>
      <c r="P87" s="58">
        <f>SUM(X87:AO87)</f>
        <v>0</v>
      </c>
      <c r="Q87" s="38"/>
      <c r="R87" s="38">
        <f>P87*J86</f>
        <v>0</v>
      </c>
      <c r="S87" s="38">
        <f>M86-P87</f>
        <v>5</v>
      </c>
      <c r="T87" s="38"/>
      <c r="U87" s="38">
        <f>S87*J86</f>
        <v>895</v>
      </c>
      <c r="V87" s="38"/>
      <c r="W87" s="38"/>
      <c r="X87" s="38"/>
      <c r="Y87" s="58">
        <v>0</v>
      </c>
      <c r="Z87" s="58">
        <v>0</v>
      </c>
      <c r="AA87" s="58">
        <v>0</v>
      </c>
      <c r="AB87" s="38"/>
      <c r="AC87" s="38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</row>
    <row r="88" spans="1:41" ht="15" customHeight="1" x14ac:dyDescent="0.45">
      <c r="A88" s="194"/>
      <c r="B88" s="36"/>
      <c r="C88" s="36"/>
      <c r="D88" s="36"/>
      <c r="E88" s="36"/>
      <c r="F88" s="36"/>
      <c r="G88" s="36"/>
      <c r="H88" s="36"/>
      <c r="I88" s="4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845"/>
      <c r="Z88" s="38"/>
      <c r="AA88" s="38"/>
      <c r="AB88" s="38"/>
      <c r="AC88" s="38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</row>
    <row r="89" spans="1:41" ht="15" customHeight="1" x14ac:dyDescent="0.45">
      <c r="A89" s="323" t="s">
        <v>2110</v>
      </c>
      <c r="B89" s="77" t="s">
        <v>8</v>
      </c>
      <c r="C89" s="77"/>
      <c r="D89" s="77" t="s">
        <v>2171</v>
      </c>
      <c r="E89" s="77" t="s">
        <v>2172</v>
      </c>
      <c r="F89" s="77" t="s">
        <v>2173</v>
      </c>
      <c r="G89" s="77" t="s">
        <v>186</v>
      </c>
      <c r="H89" s="77" t="s">
        <v>2174</v>
      </c>
      <c r="I89" s="80">
        <v>119</v>
      </c>
      <c r="J89" s="81">
        <v>359</v>
      </c>
      <c r="K89" s="81"/>
      <c r="L89" s="39">
        <v>179</v>
      </c>
      <c r="M89" s="81">
        <f>SUM(X89:AO89)</f>
        <v>4</v>
      </c>
      <c r="N89" s="81">
        <f>M89*I89</f>
        <v>476</v>
      </c>
      <c r="O89" s="81"/>
      <c r="P89" s="81"/>
      <c r="Q89" s="81">
        <f>P90*I89</f>
        <v>0</v>
      </c>
      <c r="R89" s="81"/>
      <c r="S89" s="81"/>
      <c r="T89" s="81">
        <f>S90*I89</f>
        <v>476</v>
      </c>
      <c r="U89" s="81"/>
      <c r="V89" s="81"/>
      <c r="W89" s="81"/>
      <c r="X89" s="81"/>
      <c r="Y89" s="81"/>
      <c r="Z89" s="81"/>
      <c r="AA89" s="81"/>
      <c r="AB89" s="81"/>
      <c r="AC89" s="81"/>
      <c r="AD89" s="82"/>
      <c r="AE89" s="82"/>
      <c r="AF89" s="82"/>
      <c r="AG89" s="82"/>
      <c r="AH89" s="82"/>
      <c r="AI89" s="82"/>
      <c r="AJ89" s="82"/>
      <c r="AK89" s="82"/>
      <c r="AL89" s="82">
        <v>1</v>
      </c>
      <c r="AM89" s="82">
        <v>1</v>
      </c>
      <c r="AN89" s="82">
        <v>1</v>
      </c>
      <c r="AO89" s="82">
        <v>1</v>
      </c>
    </row>
    <row r="90" spans="1:41" ht="15" customHeight="1" x14ac:dyDescent="0.45">
      <c r="A90" s="194"/>
      <c r="B90" s="36"/>
      <c r="C90" s="36"/>
      <c r="D90" s="46"/>
      <c r="E90" s="36"/>
      <c r="F90" s="36"/>
      <c r="G90" s="36"/>
      <c r="H90" s="36"/>
      <c r="I90" s="48"/>
      <c r="J90" s="38"/>
      <c r="K90" s="38"/>
      <c r="L90" s="38"/>
      <c r="M90" s="38"/>
      <c r="N90" s="38"/>
      <c r="O90" s="38">
        <f>M89*J89</f>
        <v>1436</v>
      </c>
      <c r="P90" s="42">
        <f>SUM(X90:AO90)</f>
        <v>0</v>
      </c>
      <c r="Q90" s="38"/>
      <c r="R90" s="38">
        <f>P90*J89</f>
        <v>0</v>
      </c>
      <c r="S90" s="38">
        <f>M89-P90</f>
        <v>4</v>
      </c>
      <c r="T90" s="38"/>
      <c r="U90" s="38">
        <f>S90*J89</f>
        <v>1436</v>
      </c>
      <c r="V90" s="38"/>
      <c r="W90" s="38"/>
      <c r="X90" s="38"/>
      <c r="Y90" s="38"/>
      <c r="Z90" s="38"/>
      <c r="AA90" s="38"/>
      <c r="AB90" s="38"/>
      <c r="AC90" s="38"/>
      <c r="AD90" s="41"/>
      <c r="AE90" s="41"/>
      <c r="AF90" s="41"/>
      <c r="AG90" s="41"/>
      <c r="AH90" s="41"/>
      <c r="AI90" s="41"/>
      <c r="AJ90" s="41"/>
      <c r="AK90" s="41"/>
      <c r="AL90" s="40">
        <v>0</v>
      </c>
      <c r="AM90" s="40">
        <v>0</v>
      </c>
      <c r="AN90" s="40">
        <v>0</v>
      </c>
      <c r="AO90" s="40">
        <v>0</v>
      </c>
    </row>
    <row r="91" spans="1:41" ht="15" customHeight="1" x14ac:dyDescent="0.45">
      <c r="A91" s="194"/>
      <c r="B91" s="36"/>
      <c r="C91" s="36"/>
      <c r="D91" s="36"/>
      <c r="E91" s="36"/>
      <c r="F91" s="36"/>
      <c r="G91" s="36"/>
      <c r="H91" s="36"/>
      <c r="I91" s="4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41"/>
      <c r="AE91" s="41"/>
      <c r="AF91" s="41"/>
      <c r="AG91" s="41"/>
      <c r="AH91" s="41"/>
      <c r="AI91" s="41"/>
      <c r="AJ91" s="41"/>
      <c r="AK91" s="41"/>
      <c r="AL91" s="41"/>
      <c r="AM91" s="846"/>
      <c r="AN91" s="41"/>
      <c r="AO91" s="41"/>
    </row>
    <row r="92" spans="1:41" ht="15" customHeight="1" x14ac:dyDescent="0.45">
      <c r="A92" s="323" t="s">
        <v>2110</v>
      </c>
      <c r="B92" s="77" t="s">
        <v>8</v>
      </c>
      <c r="C92" s="77"/>
      <c r="D92" s="77" t="s">
        <v>2175</v>
      </c>
      <c r="E92" s="77" t="s">
        <v>157</v>
      </c>
      <c r="F92" s="77" t="s">
        <v>571</v>
      </c>
      <c r="G92" s="77" t="s">
        <v>2176</v>
      </c>
      <c r="H92" s="77" t="s">
        <v>2177</v>
      </c>
      <c r="I92" s="80">
        <v>95</v>
      </c>
      <c r="J92" s="81">
        <v>289</v>
      </c>
      <c r="K92" s="81"/>
      <c r="L92" s="81"/>
      <c r="M92" s="81">
        <f>SUM(X92:AO92)</f>
        <v>4</v>
      </c>
      <c r="N92" s="81">
        <f>M92*I92</f>
        <v>380</v>
      </c>
      <c r="O92" s="81"/>
      <c r="P92" s="81"/>
      <c r="Q92" s="81">
        <f>P93*I92</f>
        <v>0</v>
      </c>
      <c r="R92" s="81"/>
      <c r="S92" s="81"/>
      <c r="T92" s="81">
        <f>S93*I92</f>
        <v>380</v>
      </c>
      <c r="U92" s="81"/>
      <c r="V92" s="81"/>
      <c r="W92" s="81"/>
      <c r="X92" s="81"/>
      <c r="Y92" s="81">
        <v>1</v>
      </c>
      <c r="Z92" s="81">
        <v>2</v>
      </c>
      <c r="AA92" s="81">
        <v>1</v>
      </c>
      <c r="AB92" s="81"/>
      <c r="AC92" s="81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</row>
    <row r="93" spans="1:41" ht="15" customHeight="1" x14ac:dyDescent="0.45">
      <c r="A93" s="194"/>
      <c r="B93" s="36"/>
      <c r="C93" s="36"/>
      <c r="D93" s="46"/>
      <c r="E93" s="36"/>
      <c r="F93" s="36"/>
      <c r="G93" s="36"/>
      <c r="H93" s="36"/>
      <c r="I93" s="48"/>
      <c r="J93" s="38"/>
      <c r="K93" s="38"/>
      <c r="L93" s="38"/>
      <c r="M93" s="38"/>
      <c r="N93" s="38"/>
      <c r="O93" s="38">
        <f>M92*J92</f>
        <v>1156</v>
      </c>
      <c r="P93" s="58">
        <f>SUM(X93:AO93)</f>
        <v>0</v>
      </c>
      <c r="Q93" s="38"/>
      <c r="R93" s="38">
        <f>P93*J92</f>
        <v>0</v>
      </c>
      <c r="S93" s="38">
        <f>M92-P93</f>
        <v>4</v>
      </c>
      <c r="T93" s="38"/>
      <c r="U93" s="38">
        <f>S93*J92</f>
        <v>1156</v>
      </c>
      <c r="V93" s="38"/>
      <c r="W93" s="38"/>
      <c r="X93" s="38"/>
      <c r="Y93" s="58">
        <v>0</v>
      </c>
      <c r="Z93" s="58">
        <v>0</v>
      </c>
      <c r="AA93" s="58">
        <v>0</v>
      </c>
      <c r="AB93" s="38"/>
      <c r="AC93" s="38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</row>
    <row r="94" spans="1:41" ht="15" customHeight="1" x14ac:dyDescent="0.45">
      <c r="A94" s="194"/>
      <c r="B94" s="36"/>
      <c r="C94" s="36"/>
      <c r="D94" s="36"/>
      <c r="E94" s="36"/>
      <c r="F94" s="36"/>
      <c r="G94" s="36"/>
      <c r="H94" s="36"/>
      <c r="I94" s="4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845"/>
      <c r="AA94" s="845"/>
      <c r="AB94" s="38"/>
      <c r="AC94" s="38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</row>
    <row r="95" spans="1:41" ht="15" customHeight="1" x14ac:dyDescent="0.45">
      <c r="A95" s="323" t="s">
        <v>2110</v>
      </c>
      <c r="B95" s="77" t="s">
        <v>8</v>
      </c>
      <c r="C95" s="77"/>
      <c r="D95" s="77" t="s">
        <v>2178</v>
      </c>
      <c r="E95" s="77" t="s">
        <v>157</v>
      </c>
      <c r="F95" s="77" t="s">
        <v>158</v>
      </c>
      <c r="G95" s="77" t="s">
        <v>2159</v>
      </c>
      <c r="H95" s="77" t="s">
        <v>2179</v>
      </c>
      <c r="I95" s="80">
        <v>85</v>
      </c>
      <c r="J95" s="81">
        <v>259</v>
      </c>
      <c r="K95" s="81"/>
      <c r="L95" s="81"/>
      <c r="M95" s="81">
        <f>SUM(X95:AO95)</f>
        <v>4</v>
      </c>
      <c r="N95" s="81">
        <f>M95*I95</f>
        <v>340</v>
      </c>
      <c r="O95" s="81"/>
      <c r="P95" s="81"/>
      <c r="Q95" s="81">
        <f>P96*I95</f>
        <v>0</v>
      </c>
      <c r="R95" s="81"/>
      <c r="S95" s="81"/>
      <c r="T95" s="81">
        <f>S96*I95</f>
        <v>340</v>
      </c>
      <c r="U95" s="81"/>
      <c r="V95" s="81"/>
      <c r="W95" s="81"/>
      <c r="X95" s="81"/>
      <c r="Y95" s="81">
        <v>1</v>
      </c>
      <c r="Z95" s="81">
        <v>2</v>
      </c>
      <c r="AA95" s="81">
        <v>1</v>
      </c>
      <c r="AB95" s="81"/>
      <c r="AC95" s="81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</row>
    <row r="96" spans="1:41" ht="15" customHeight="1" x14ac:dyDescent="0.45">
      <c r="A96" s="194"/>
      <c r="B96" s="36"/>
      <c r="C96" s="36"/>
      <c r="D96" s="46"/>
      <c r="E96" s="36"/>
      <c r="F96" s="36"/>
      <c r="G96" s="36"/>
      <c r="H96" s="36"/>
      <c r="I96" s="48"/>
      <c r="J96" s="38"/>
      <c r="K96" s="38"/>
      <c r="L96" s="38"/>
      <c r="M96" s="38"/>
      <c r="N96" s="38"/>
      <c r="O96" s="38">
        <f>M95*J95</f>
        <v>1036</v>
      </c>
      <c r="P96" s="42">
        <f>SUM(X96:AO96)</f>
        <v>0</v>
      </c>
      <c r="Q96" s="38"/>
      <c r="R96" s="38">
        <f>P96*J95</f>
        <v>0</v>
      </c>
      <c r="S96" s="38">
        <f>M95-P96</f>
        <v>4</v>
      </c>
      <c r="T96" s="38"/>
      <c r="U96" s="38">
        <f>S96*J95</f>
        <v>1036</v>
      </c>
      <c r="V96" s="38"/>
      <c r="W96" s="38"/>
      <c r="X96" s="38"/>
      <c r="Y96" s="42">
        <v>0</v>
      </c>
      <c r="Z96" s="42">
        <v>0</v>
      </c>
      <c r="AA96" s="42">
        <v>0</v>
      </c>
      <c r="AB96" s="38"/>
      <c r="AC96" s="38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</row>
    <row r="97" spans="1:41" ht="15" customHeight="1" x14ac:dyDescent="0.45">
      <c r="A97" s="194"/>
      <c r="B97" s="36"/>
      <c r="C97" s="36"/>
      <c r="D97" s="36"/>
      <c r="E97" s="36"/>
      <c r="F97" s="36"/>
      <c r="G97" s="36"/>
      <c r="H97" s="36"/>
      <c r="I97" s="4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845"/>
      <c r="AB97" s="38"/>
      <c r="AC97" s="38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</row>
    <row r="98" spans="1:41" ht="15" customHeight="1" x14ac:dyDescent="0.45">
      <c r="A98" s="323" t="s">
        <v>2110</v>
      </c>
      <c r="B98" s="77" t="s">
        <v>8</v>
      </c>
      <c r="C98" s="77"/>
      <c r="D98" s="844" t="s">
        <v>2180</v>
      </c>
      <c r="E98" s="77" t="s">
        <v>214</v>
      </c>
      <c r="F98" s="77" t="s">
        <v>158</v>
      </c>
      <c r="G98" s="77" t="s">
        <v>2181</v>
      </c>
      <c r="H98" s="77" t="s">
        <v>612</v>
      </c>
      <c r="I98" s="80">
        <v>45</v>
      </c>
      <c r="J98" s="81">
        <v>149</v>
      </c>
      <c r="K98" s="81"/>
      <c r="L98" s="39">
        <v>104.3</v>
      </c>
      <c r="M98" s="81">
        <f>SUM(X98:AO98)</f>
        <v>6</v>
      </c>
      <c r="N98" s="81">
        <f>M98*I98</f>
        <v>270</v>
      </c>
      <c r="O98" s="81"/>
      <c r="P98" s="81"/>
      <c r="Q98" s="81">
        <f>P99*I98</f>
        <v>135</v>
      </c>
      <c r="R98" s="81"/>
      <c r="S98" s="81"/>
      <c r="T98" s="81">
        <f>S99*I98</f>
        <v>135</v>
      </c>
      <c r="U98" s="81"/>
      <c r="V98" s="81"/>
      <c r="W98" s="81"/>
      <c r="X98" s="81"/>
      <c r="Y98" s="81"/>
      <c r="Z98" s="81"/>
      <c r="AA98" s="81"/>
      <c r="AB98" s="81"/>
      <c r="AC98" s="81"/>
      <c r="AD98" s="82"/>
      <c r="AE98" s="82"/>
      <c r="AF98" s="82"/>
      <c r="AG98" s="82"/>
      <c r="AH98" s="82"/>
      <c r="AI98" s="82"/>
      <c r="AJ98" s="82"/>
      <c r="AK98" s="82"/>
      <c r="AL98" s="82">
        <v>1</v>
      </c>
      <c r="AM98" s="82">
        <v>2</v>
      </c>
      <c r="AN98" s="82">
        <v>2</v>
      </c>
      <c r="AO98" s="82">
        <v>1</v>
      </c>
    </row>
    <row r="99" spans="1:41" ht="15" customHeight="1" x14ac:dyDescent="0.45">
      <c r="A99" s="194"/>
      <c r="B99" s="36"/>
      <c r="C99" s="36"/>
      <c r="D99" s="36"/>
      <c r="E99" s="36"/>
      <c r="F99" s="36"/>
      <c r="G99" s="36"/>
      <c r="H99" s="36"/>
      <c r="I99" s="48"/>
      <c r="J99" s="38"/>
      <c r="K99" s="38"/>
      <c r="L99" s="38"/>
      <c r="M99" s="38"/>
      <c r="N99" s="38"/>
      <c r="O99" s="38">
        <f>M98*J98</f>
        <v>894</v>
      </c>
      <c r="P99" s="670">
        <f>SUM(X99:AO99)</f>
        <v>3</v>
      </c>
      <c r="Q99" s="38"/>
      <c r="R99" s="38">
        <f>P99*J98</f>
        <v>447</v>
      </c>
      <c r="S99" s="38">
        <f>M98-P99</f>
        <v>3</v>
      </c>
      <c r="T99" s="38"/>
      <c r="U99" s="38">
        <f>S99*J98</f>
        <v>447</v>
      </c>
      <c r="V99" s="38"/>
      <c r="W99" s="38"/>
      <c r="X99" s="38"/>
      <c r="Y99" s="38"/>
      <c r="Z99" s="38"/>
      <c r="AA99" s="38"/>
      <c r="AB99" s="38"/>
      <c r="AC99" s="38"/>
      <c r="AD99" s="41"/>
      <c r="AE99" s="41"/>
      <c r="AF99" s="41"/>
      <c r="AG99" s="41"/>
      <c r="AH99" s="41"/>
      <c r="AI99" s="41"/>
      <c r="AJ99" s="41"/>
      <c r="AK99" s="41"/>
      <c r="AL99" s="684">
        <v>1</v>
      </c>
      <c r="AM99" s="665">
        <v>2</v>
      </c>
      <c r="AN99" s="47">
        <v>0</v>
      </c>
      <c r="AO99" s="47">
        <v>0</v>
      </c>
    </row>
    <row r="100" spans="1:41" ht="15" customHeight="1" x14ac:dyDescent="0.45">
      <c r="A100" s="194"/>
      <c r="B100" s="36"/>
      <c r="C100" s="36"/>
      <c r="D100" s="36"/>
      <c r="E100" s="36"/>
      <c r="F100" s="36"/>
      <c r="G100" s="36"/>
      <c r="H100" s="36"/>
      <c r="I100" s="4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</row>
    <row r="101" spans="1:41" ht="15" customHeight="1" x14ac:dyDescent="0.45">
      <c r="A101" s="323" t="s">
        <v>2110</v>
      </c>
      <c r="B101" s="77" t="s">
        <v>8</v>
      </c>
      <c r="C101" s="77"/>
      <c r="D101" s="105" t="s">
        <v>2182</v>
      </c>
      <c r="E101" s="77" t="s">
        <v>157</v>
      </c>
      <c r="F101" s="77" t="s">
        <v>2183</v>
      </c>
      <c r="G101" s="199" t="s">
        <v>2184</v>
      </c>
      <c r="H101" s="86" t="s">
        <v>2185</v>
      </c>
      <c r="I101" s="80">
        <v>89</v>
      </c>
      <c r="J101" s="81">
        <v>249</v>
      </c>
      <c r="K101" s="81"/>
      <c r="L101" s="39">
        <v>149</v>
      </c>
      <c r="M101" s="81">
        <f>SUM(X101:AO101)</f>
        <v>3</v>
      </c>
      <c r="N101" s="81">
        <f>M101*I101</f>
        <v>267</v>
      </c>
      <c r="O101" s="81"/>
      <c r="P101" s="81"/>
      <c r="Q101" s="81">
        <f>P102*I101</f>
        <v>0</v>
      </c>
      <c r="R101" s="81"/>
      <c r="S101" s="81"/>
      <c r="T101" s="81">
        <f>S102*I101</f>
        <v>267</v>
      </c>
      <c r="U101" s="81"/>
      <c r="V101" s="81"/>
      <c r="W101" s="81"/>
      <c r="X101" s="81"/>
      <c r="Y101" s="81">
        <v>1</v>
      </c>
      <c r="Z101" s="81">
        <v>1</v>
      </c>
      <c r="AA101" s="81">
        <v>1</v>
      </c>
      <c r="AB101" s="81"/>
      <c r="AC101" s="81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</row>
    <row r="102" spans="1:41" ht="15" customHeight="1" x14ac:dyDescent="0.45">
      <c r="A102" s="194"/>
      <c r="B102" s="36"/>
      <c r="C102" s="36"/>
      <c r="D102" s="485"/>
      <c r="E102" s="36"/>
      <c r="F102" s="36"/>
      <c r="G102" s="36"/>
      <c r="H102" s="36"/>
      <c r="I102" s="48"/>
      <c r="J102" s="38"/>
      <c r="K102" s="38"/>
      <c r="L102" s="38"/>
      <c r="M102" s="38"/>
      <c r="N102" s="38"/>
      <c r="O102" s="38">
        <f>M101*J101</f>
        <v>747</v>
      </c>
      <c r="P102" s="68">
        <f>SUM(X102:AO102)</f>
        <v>0</v>
      </c>
      <c r="Q102" s="38"/>
      <c r="R102" s="38">
        <f>P102*J101</f>
        <v>0</v>
      </c>
      <c r="S102" s="38">
        <f>M101-P102</f>
        <v>3</v>
      </c>
      <c r="T102" s="38"/>
      <c r="U102" s="38">
        <f>S102*J101</f>
        <v>747</v>
      </c>
      <c r="V102" s="38"/>
      <c r="W102" s="38"/>
      <c r="X102" s="38"/>
      <c r="Y102" s="68">
        <v>0</v>
      </c>
      <c r="Z102" s="68">
        <v>0</v>
      </c>
      <c r="AA102" s="68">
        <v>0</v>
      </c>
      <c r="AB102" s="38"/>
      <c r="AC102" s="38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</row>
    <row r="103" spans="1:41" ht="15" customHeight="1" x14ac:dyDescent="0.45">
      <c r="A103" s="194"/>
      <c r="B103" s="36"/>
      <c r="C103" s="36"/>
      <c r="D103" s="36"/>
      <c r="E103" s="36"/>
      <c r="F103" s="36"/>
      <c r="G103" s="36"/>
      <c r="H103" s="36"/>
      <c r="I103" s="4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845"/>
      <c r="AB103" s="38"/>
      <c r="AC103" s="38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</row>
    <row r="104" spans="1:41" ht="15" customHeight="1" x14ac:dyDescent="0.45">
      <c r="A104" s="323" t="s">
        <v>2110</v>
      </c>
      <c r="B104" s="77" t="s">
        <v>8</v>
      </c>
      <c r="C104" s="77"/>
      <c r="D104" s="566" t="s">
        <v>2186</v>
      </c>
      <c r="E104" s="77" t="s">
        <v>368</v>
      </c>
      <c r="F104" s="77" t="s">
        <v>712</v>
      </c>
      <c r="G104" s="77" t="s">
        <v>2187</v>
      </c>
      <c r="H104" s="77" t="s">
        <v>2174</v>
      </c>
      <c r="I104" s="80">
        <v>115</v>
      </c>
      <c r="J104" s="81">
        <v>399</v>
      </c>
      <c r="K104" s="81"/>
      <c r="L104" s="39">
        <v>159</v>
      </c>
      <c r="M104" s="81">
        <f>SUM(X104:AO104)</f>
        <v>6</v>
      </c>
      <c r="N104" s="81">
        <f>M104*I104</f>
        <v>690</v>
      </c>
      <c r="O104" s="81"/>
      <c r="P104" s="81"/>
      <c r="Q104" s="81">
        <f>P105*I104</f>
        <v>0</v>
      </c>
      <c r="R104" s="81"/>
      <c r="S104" s="81"/>
      <c r="T104" s="81">
        <f>S105*I104</f>
        <v>690</v>
      </c>
      <c r="U104" s="81"/>
      <c r="V104" s="81"/>
      <c r="W104" s="81"/>
      <c r="X104" s="81"/>
      <c r="Y104" s="81"/>
      <c r="Z104" s="81"/>
      <c r="AA104" s="81"/>
      <c r="AB104" s="81"/>
      <c r="AC104" s="81"/>
      <c r="AD104" s="82"/>
      <c r="AE104" s="82"/>
      <c r="AF104" s="82"/>
      <c r="AG104" s="82"/>
      <c r="AH104" s="82"/>
      <c r="AI104" s="82"/>
      <c r="AJ104" s="82"/>
      <c r="AK104" s="82"/>
      <c r="AL104" s="82">
        <v>1</v>
      </c>
      <c r="AM104" s="82">
        <v>2</v>
      </c>
      <c r="AN104" s="82">
        <v>2</v>
      </c>
      <c r="AO104" s="82">
        <v>1</v>
      </c>
    </row>
    <row r="105" spans="1:41" ht="15" customHeight="1" x14ac:dyDescent="0.45">
      <c r="A105" s="194"/>
      <c r="B105" s="36"/>
      <c r="C105" s="36"/>
      <c r="D105" s="46"/>
      <c r="E105" s="36"/>
      <c r="F105" s="36"/>
      <c r="G105" s="36"/>
      <c r="H105" s="36"/>
      <c r="I105" s="48"/>
      <c r="J105" s="38"/>
      <c r="K105" s="38"/>
      <c r="L105" s="38"/>
      <c r="M105" s="38"/>
      <c r="N105" s="38"/>
      <c r="O105" s="38">
        <f>M104*J104</f>
        <v>2394</v>
      </c>
      <c r="P105" s="68">
        <f>SUM(X105:AO105)</f>
        <v>0</v>
      </c>
      <c r="Q105" s="38"/>
      <c r="R105" s="38">
        <f>P105*J104</f>
        <v>0</v>
      </c>
      <c r="S105" s="38">
        <f>M104-P105</f>
        <v>6</v>
      </c>
      <c r="T105" s="38"/>
      <c r="U105" s="38">
        <f>S105*J104</f>
        <v>2394</v>
      </c>
      <c r="V105" s="38"/>
      <c r="W105" s="38"/>
      <c r="X105" s="38"/>
      <c r="Y105" s="38"/>
      <c r="Z105" s="38"/>
      <c r="AA105" s="38"/>
      <c r="AB105" s="38"/>
      <c r="AC105" s="38"/>
      <c r="AD105" s="41"/>
      <c r="AE105" s="41"/>
      <c r="AF105" s="41"/>
      <c r="AG105" s="41"/>
      <c r="AH105" s="41"/>
      <c r="AI105" s="41"/>
      <c r="AJ105" s="41"/>
      <c r="AK105" s="41"/>
      <c r="AL105" s="47">
        <v>0</v>
      </c>
      <c r="AM105" s="579">
        <v>0</v>
      </c>
      <c r="AN105" s="47">
        <v>0</v>
      </c>
      <c r="AO105" s="579">
        <v>0</v>
      </c>
    </row>
    <row r="106" spans="1:41" ht="15" customHeight="1" x14ac:dyDescent="0.45">
      <c r="A106" s="194"/>
      <c r="B106" s="36"/>
      <c r="C106" s="36"/>
      <c r="D106" s="36"/>
      <c r="E106" s="36"/>
      <c r="F106" s="36"/>
      <c r="G106" s="36"/>
      <c r="H106" s="36"/>
      <c r="I106" s="4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41"/>
      <c r="AE106" s="41"/>
      <c r="AF106" s="41"/>
      <c r="AG106" s="41"/>
      <c r="AH106" s="41"/>
      <c r="AI106" s="41"/>
      <c r="AJ106" s="41"/>
      <c r="AK106" s="846"/>
      <c r="AL106" s="846"/>
      <c r="AM106" s="846"/>
      <c r="AN106" s="41"/>
      <c r="AO106" s="41"/>
    </row>
    <row r="107" spans="1:41" ht="15" customHeight="1" x14ac:dyDescent="0.45">
      <c r="A107" s="323" t="s">
        <v>2110</v>
      </c>
      <c r="B107" s="77" t="s">
        <v>8</v>
      </c>
      <c r="C107" s="77"/>
      <c r="D107" s="907" t="s">
        <v>2188</v>
      </c>
      <c r="E107" s="77" t="s">
        <v>180</v>
      </c>
      <c r="F107" s="77" t="s">
        <v>712</v>
      </c>
      <c r="G107" s="77" t="s">
        <v>2187</v>
      </c>
      <c r="H107" s="77" t="s">
        <v>2189</v>
      </c>
      <c r="I107" s="80">
        <v>79</v>
      </c>
      <c r="J107" s="81">
        <v>239</v>
      </c>
      <c r="K107" s="81"/>
      <c r="L107" s="39">
        <v>95</v>
      </c>
      <c r="M107" s="81">
        <f>SUM(X107:AO107)</f>
        <v>5</v>
      </c>
      <c r="N107" s="81">
        <f>M107*I107</f>
        <v>395</v>
      </c>
      <c r="O107" s="81"/>
      <c r="P107" s="81"/>
      <c r="Q107" s="81">
        <f>P108*I107</f>
        <v>79</v>
      </c>
      <c r="R107" s="81"/>
      <c r="S107" s="81"/>
      <c r="T107" s="81">
        <f>S108*I107</f>
        <v>316</v>
      </c>
      <c r="U107" s="81"/>
      <c r="V107" s="81"/>
      <c r="W107" s="81"/>
      <c r="X107" s="81"/>
      <c r="Y107" s="81"/>
      <c r="Z107" s="81"/>
      <c r="AA107" s="81"/>
      <c r="AB107" s="81"/>
      <c r="AC107" s="81"/>
      <c r="AD107" s="82"/>
      <c r="AE107" s="82"/>
      <c r="AF107" s="82"/>
      <c r="AG107" s="82"/>
      <c r="AH107" s="82"/>
      <c r="AI107" s="82"/>
      <c r="AJ107" s="82"/>
      <c r="AK107" s="82">
        <v>1</v>
      </c>
      <c r="AL107" s="82">
        <v>1</v>
      </c>
      <c r="AM107" s="82">
        <v>1</v>
      </c>
      <c r="AN107" s="82">
        <v>1</v>
      </c>
      <c r="AO107" s="82">
        <v>1</v>
      </c>
    </row>
    <row r="108" spans="1:41" ht="15" customHeight="1" x14ac:dyDescent="0.45">
      <c r="A108" s="194"/>
      <c r="B108" s="36"/>
      <c r="C108" s="36"/>
      <c r="D108" s="36"/>
      <c r="E108" s="36"/>
      <c r="F108" s="36"/>
      <c r="G108" s="36"/>
      <c r="H108" s="36"/>
      <c r="I108" s="48"/>
      <c r="J108" s="38"/>
      <c r="K108" s="38"/>
      <c r="L108" s="38"/>
      <c r="M108" s="38"/>
      <c r="N108" s="38"/>
      <c r="O108" s="38">
        <f>M107*J107</f>
        <v>1195</v>
      </c>
      <c r="P108" s="670">
        <f>SUM(X108:AO108)</f>
        <v>1</v>
      </c>
      <c r="Q108" s="38"/>
      <c r="R108" s="38">
        <f>P108*J107</f>
        <v>239</v>
      </c>
      <c r="S108" s="38">
        <f>M107-P108</f>
        <v>4</v>
      </c>
      <c r="T108" s="38"/>
      <c r="U108" s="38">
        <f>S108*J107</f>
        <v>956</v>
      </c>
      <c r="V108" s="38"/>
      <c r="W108" s="38"/>
      <c r="X108" s="38"/>
      <c r="Y108" s="38"/>
      <c r="Z108" s="38"/>
      <c r="AA108" s="38"/>
      <c r="AB108" s="38"/>
      <c r="AC108" s="38"/>
      <c r="AD108" s="41"/>
      <c r="AE108" s="41"/>
      <c r="AF108" s="41"/>
      <c r="AG108" s="41"/>
      <c r="AH108" s="41"/>
      <c r="AI108" s="41"/>
      <c r="AJ108" s="41"/>
      <c r="AK108" s="47">
        <v>0</v>
      </c>
      <c r="AL108" s="47">
        <v>0</v>
      </c>
      <c r="AM108" s="47">
        <v>0</v>
      </c>
      <c r="AN108" s="47">
        <v>0</v>
      </c>
      <c r="AO108" s="665">
        <v>1</v>
      </c>
    </row>
    <row r="109" spans="1:41" ht="15" customHeight="1" x14ac:dyDescent="0.45">
      <c r="A109" s="194"/>
      <c r="B109" s="36"/>
      <c r="C109" s="36"/>
      <c r="D109" s="36"/>
      <c r="E109" s="36"/>
      <c r="F109" s="36"/>
      <c r="G109" s="36"/>
      <c r="H109" s="36"/>
      <c r="I109" s="4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</row>
    <row r="110" spans="1:41" ht="15" customHeight="1" x14ac:dyDescent="0.45">
      <c r="A110" s="323" t="s">
        <v>2110</v>
      </c>
      <c r="B110" s="77" t="s">
        <v>8</v>
      </c>
      <c r="C110" s="77"/>
      <c r="D110" s="230" t="s">
        <v>2190</v>
      </c>
      <c r="E110" s="230" t="s">
        <v>368</v>
      </c>
      <c r="F110" s="230" t="s">
        <v>2183</v>
      </c>
      <c r="G110" s="77"/>
      <c r="H110" s="77"/>
      <c r="I110" s="80"/>
      <c r="J110" s="81"/>
      <c r="K110" s="81"/>
      <c r="L110" s="81"/>
      <c r="M110" s="81">
        <f>SUM(X110:AO110)</f>
        <v>0</v>
      </c>
      <c r="N110" s="81">
        <f>M110*I110</f>
        <v>0</v>
      </c>
      <c r="O110" s="81"/>
      <c r="P110" s="81"/>
      <c r="Q110" s="81">
        <f>P111*I110</f>
        <v>0</v>
      </c>
      <c r="R110" s="81"/>
      <c r="S110" s="81"/>
      <c r="T110" s="81">
        <f>S111*I110</f>
        <v>0</v>
      </c>
      <c r="U110" s="81"/>
      <c r="V110" s="81"/>
      <c r="W110" s="81"/>
      <c r="X110" s="81"/>
      <c r="Y110" s="81"/>
      <c r="Z110" s="81"/>
      <c r="AA110" s="81"/>
      <c r="AB110" s="81"/>
      <c r="AC110" s="81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</row>
    <row r="111" spans="1:41" ht="15" customHeight="1" x14ac:dyDescent="0.45">
      <c r="A111" s="194"/>
      <c r="B111" s="36"/>
      <c r="C111" s="36"/>
      <c r="D111" s="36"/>
      <c r="E111" s="36"/>
      <c r="F111" s="36"/>
      <c r="G111" s="36"/>
      <c r="H111" s="36"/>
      <c r="I111" s="48"/>
      <c r="J111" s="38"/>
      <c r="K111" s="38"/>
      <c r="L111" s="38"/>
      <c r="M111" s="38"/>
      <c r="N111" s="38"/>
      <c r="O111" s="38">
        <f>M110*J110</f>
        <v>0</v>
      </c>
      <c r="P111" s="38">
        <f>SUM(X111:AO111)</f>
        <v>0</v>
      </c>
      <c r="Q111" s="38"/>
      <c r="R111" s="38">
        <f>P111*J110</f>
        <v>0</v>
      </c>
      <c r="S111" s="38">
        <f>M110-P111</f>
        <v>0</v>
      </c>
      <c r="T111" s="38"/>
      <c r="U111" s="38">
        <f>S111*J110</f>
        <v>0</v>
      </c>
      <c r="V111" s="38"/>
      <c r="W111" s="38"/>
      <c r="X111" s="38"/>
      <c r="Y111" s="38"/>
      <c r="Z111" s="38"/>
      <c r="AA111" s="38"/>
      <c r="AB111" s="38"/>
      <c r="AC111" s="38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</row>
    <row r="112" spans="1:41" ht="15" customHeight="1" x14ac:dyDescent="0.45">
      <c r="A112" s="194"/>
      <c r="B112" s="36"/>
      <c r="C112" s="36"/>
      <c r="D112" s="36"/>
      <c r="E112" s="36"/>
      <c r="F112" s="36"/>
      <c r="G112" s="36"/>
      <c r="H112" s="36"/>
      <c r="I112" s="4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</row>
    <row r="113" spans="1:41" ht="15" customHeight="1" x14ac:dyDescent="0.45">
      <c r="A113" s="323" t="s">
        <v>2110</v>
      </c>
      <c r="B113" s="77" t="s">
        <v>8</v>
      </c>
      <c r="C113" s="77"/>
      <c r="D113" s="77" t="s">
        <v>2191</v>
      </c>
      <c r="E113" s="77" t="s">
        <v>180</v>
      </c>
      <c r="F113" s="77" t="s">
        <v>158</v>
      </c>
      <c r="G113" s="199" t="s">
        <v>2117</v>
      </c>
      <c r="H113" s="77" t="s">
        <v>1320</v>
      </c>
      <c r="I113" s="80">
        <v>59</v>
      </c>
      <c r="J113" s="81">
        <v>169</v>
      </c>
      <c r="K113" s="81"/>
      <c r="L113" s="39">
        <v>101.4</v>
      </c>
      <c r="M113" s="81">
        <f>SUM(X113:AO113)</f>
        <v>7</v>
      </c>
      <c r="N113" s="81">
        <f>M113*I113</f>
        <v>413</v>
      </c>
      <c r="O113" s="81"/>
      <c r="P113" s="81"/>
      <c r="Q113" s="81">
        <f>P114*I113</f>
        <v>0</v>
      </c>
      <c r="R113" s="81"/>
      <c r="S113" s="81"/>
      <c r="T113" s="81">
        <f>S114*I113</f>
        <v>413</v>
      </c>
      <c r="U113" s="81"/>
      <c r="V113" s="81"/>
      <c r="W113" s="81"/>
      <c r="X113" s="81"/>
      <c r="Y113" s="81"/>
      <c r="Z113" s="81"/>
      <c r="AA113" s="81"/>
      <c r="AB113" s="81"/>
      <c r="AC113" s="81">
        <v>1</v>
      </c>
      <c r="AD113" s="82">
        <v>1</v>
      </c>
      <c r="AE113" s="82">
        <v>1</v>
      </c>
      <c r="AF113" s="82">
        <v>1</v>
      </c>
      <c r="AG113" s="82">
        <v>1</v>
      </c>
      <c r="AH113" s="82">
        <v>1</v>
      </c>
      <c r="AI113" s="82">
        <v>1</v>
      </c>
      <c r="AJ113" s="82"/>
      <c r="AK113" s="82"/>
      <c r="AL113" s="82"/>
      <c r="AM113" s="82"/>
      <c r="AN113" s="82"/>
      <c r="AO113" s="82"/>
    </row>
    <row r="114" spans="1:41" ht="15" customHeight="1" x14ac:dyDescent="0.45">
      <c r="A114" s="194"/>
      <c r="B114" s="36"/>
      <c r="C114" s="36"/>
      <c r="D114" s="36"/>
      <c r="E114" s="36"/>
      <c r="F114" s="36"/>
      <c r="G114" s="36"/>
      <c r="H114" s="36"/>
      <c r="I114" s="48"/>
      <c r="J114" s="38"/>
      <c r="K114" s="38"/>
      <c r="L114" s="38"/>
      <c r="M114" s="38"/>
      <c r="N114" s="38"/>
      <c r="O114" s="38">
        <f>M113*J113</f>
        <v>1183</v>
      </c>
      <c r="P114" s="135">
        <f>SUM(X114:AO114)</f>
        <v>0</v>
      </c>
      <c r="Q114" s="38"/>
      <c r="R114" s="38">
        <f>P114*J113</f>
        <v>0</v>
      </c>
      <c r="S114" s="38">
        <f>M113-P114</f>
        <v>7</v>
      </c>
      <c r="T114" s="38"/>
      <c r="U114" s="38">
        <f>S114*J113</f>
        <v>1183</v>
      </c>
      <c r="V114" s="38"/>
      <c r="W114" s="38"/>
      <c r="X114" s="38"/>
      <c r="Y114" s="38"/>
      <c r="Z114" s="38"/>
      <c r="AA114" s="38"/>
      <c r="AB114" s="38"/>
      <c r="AC114" s="68">
        <v>0</v>
      </c>
      <c r="AD114" s="47">
        <v>0</v>
      </c>
      <c r="AE114" s="47">
        <v>0</v>
      </c>
      <c r="AF114" s="47">
        <v>0</v>
      </c>
      <c r="AG114" s="207">
        <v>0</v>
      </c>
      <c r="AH114" s="47">
        <v>0</v>
      </c>
      <c r="AI114" s="47">
        <v>0</v>
      </c>
      <c r="AJ114" s="41"/>
      <c r="AK114" s="41"/>
      <c r="AL114" s="41"/>
      <c r="AM114" s="41"/>
      <c r="AN114" s="41"/>
      <c r="AO114" s="41"/>
    </row>
    <row r="115" spans="1:41" ht="15" customHeight="1" x14ac:dyDescent="0.45">
      <c r="A115" s="194"/>
      <c r="B115" s="36"/>
      <c r="C115" s="36"/>
      <c r="D115" s="36"/>
      <c r="E115" s="36"/>
      <c r="F115" s="36"/>
      <c r="G115" s="36"/>
      <c r="H115" s="36"/>
      <c r="I115" s="4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845"/>
      <c r="AD115" s="846"/>
      <c r="AE115" s="846"/>
      <c r="AF115" s="846"/>
      <c r="AG115" s="89" t="s">
        <v>392</v>
      </c>
      <c r="AH115" s="41"/>
      <c r="AI115" s="41"/>
      <c r="AJ115" s="41"/>
      <c r="AK115" s="41"/>
      <c r="AL115" s="41"/>
      <c r="AM115" s="41"/>
      <c r="AN115" s="41"/>
      <c r="AO115" s="41"/>
    </row>
    <row r="116" spans="1:41" ht="15" customHeight="1" x14ac:dyDescent="0.45">
      <c r="A116" s="323" t="s">
        <v>2110</v>
      </c>
      <c r="B116" s="77" t="s">
        <v>8</v>
      </c>
      <c r="C116" s="77"/>
      <c r="D116" s="77" t="s">
        <v>2192</v>
      </c>
      <c r="E116" s="77" t="s">
        <v>157</v>
      </c>
      <c r="F116" s="77" t="s">
        <v>158</v>
      </c>
      <c r="G116" s="77" t="s">
        <v>1252</v>
      </c>
      <c r="H116" s="77" t="s">
        <v>1285</v>
      </c>
      <c r="I116" s="80">
        <v>55</v>
      </c>
      <c r="J116" s="81">
        <v>169</v>
      </c>
      <c r="K116" s="81"/>
      <c r="L116" s="39">
        <v>118</v>
      </c>
      <c r="M116" s="81">
        <f>SUM(X116:AO116)</f>
        <v>6</v>
      </c>
      <c r="N116" s="81">
        <f>M116*I116</f>
        <v>330</v>
      </c>
      <c r="O116" s="81"/>
      <c r="P116" s="81"/>
      <c r="Q116" s="81">
        <f>P117*I116</f>
        <v>0</v>
      </c>
      <c r="R116" s="81"/>
      <c r="S116" s="81"/>
      <c r="T116" s="81">
        <f>S117*I116</f>
        <v>330</v>
      </c>
      <c r="U116" s="81"/>
      <c r="V116" s="81"/>
      <c r="W116" s="81"/>
      <c r="X116" s="81">
        <v>1</v>
      </c>
      <c r="Y116" s="81">
        <v>2</v>
      </c>
      <c r="Z116" s="81">
        <v>2</v>
      </c>
      <c r="AA116" s="81">
        <v>1</v>
      </c>
      <c r="AB116" s="81"/>
      <c r="AC116" s="81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</row>
    <row r="117" spans="1:41" ht="15" customHeight="1" x14ac:dyDescent="0.45">
      <c r="A117" s="194"/>
      <c r="B117" s="36"/>
      <c r="C117" s="36"/>
      <c r="D117" s="46"/>
      <c r="E117" s="36"/>
      <c r="F117" s="36"/>
      <c r="G117" s="36"/>
      <c r="H117" s="36"/>
      <c r="I117" s="48"/>
      <c r="J117" s="38"/>
      <c r="K117" s="38"/>
      <c r="L117" s="38"/>
      <c r="M117" s="38"/>
      <c r="N117" s="38"/>
      <c r="O117" s="38">
        <f>M116*J116</f>
        <v>1014</v>
      </c>
      <c r="P117" s="42">
        <f>SUM(X117:AO117)</f>
        <v>0</v>
      </c>
      <c r="Q117" s="38"/>
      <c r="R117" s="38">
        <f>P117*J116</f>
        <v>0</v>
      </c>
      <c r="S117" s="38">
        <f>M116-P117</f>
        <v>6</v>
      </c>
      <c r="T117" s="38"/>
      <c r="U117" s="38">
        <f>S117*J116</f>
        <v>1014</v>
      </c>
      <c r="V117" s="38"/>
      <c r="W117" s="38"/>
      <c r="X117" s="42">
        <v>0</v>
      </c>
      <c r="Y117" s="42">
        <v>0</v>
      </c>
      <c r="Z117" s="42">
        <v>0</v>
      </c>
      <c r="AA117" s="42">
        <v>0</v>
      </c>
      <c r="AB117" s="38"/>
      <c r="AC117" s="38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</row>
    <row r="118" spans="1:41" ht="15" customHeight="1" x14ac:dyDescent="0.45">
      <c r="A118" s="194"/>
      <c r="B118" s="36"/>
      <c r="C118" s="36"/>
      <c r="D118" s="36"/>
      <c r="E118" s="36"/>
      <c r="F118" s="36"/>
      <c r="G118" s="36"/>
      <c r="H118" s="36"/>
      <c r="I118" s="4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845"/>
      <c r="Z118" s="38"/>
      <c r="AA118" s="38"/>
      <c r="AB118" s="38"/>
      <c r="AC118" s="38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</row>
    <row r="119" spans="1:41" ht="15" customHeight="1" x14ac:dyDescent="0.45">
      <c r="A119" s="323" t="s">
        <v>2110</v>
      </c>
      <c r="B119" s="77" t="s">
        <v>8</v>
      </c>
      <c r="C119" s="77"/>
      <c r="D119" s="907" t="s">
        <v>2193</v>
      </c>
      <c r="E119" s="77" t="s">
        <v>180</v>
      </c>
      <c r="F119" s="77" t="s">
        <v>2183</v>
      </c>
      <c r="G119" s="77"/>
      <c r="H119" s="77"/>
      <c r="I119" s="80">
        <v>55</v>
      </c>
      <c r="J119" s="81">
        <v>169</v>
      </c>
      <c r="K119" s="81"/>
      <c r="L119" s="39">
        <v>84.5</v>
      </c>
      <c r="M119" s="81">
        <f>SUM(X119:AO119)</f>
        <v>5</v>
      </c>
      <c r="N119" s="81">
        <f>M119*I119</f>
        <v>275</v>
      </c>
      <c r="O119" s="81"/>
      <c r="P119" s="81"/>
      <c r="Q119" s="81">
        <f>P120*I119</f>
        <v>55</v>
      </c>
      <c r="R119" s="81"/>
      <c r="S119" s="81"/>
      <c r="T119" s="81">
        <f>S120*I119</f>
        <v>220</v>
      </c>
      <c r="U119" s="81"/>
      <c r="V119" s="81"/>
      <c r="W119" s="81"/>
      <c r="X119" s="81"/>
      <c r="Y119" s="81"/>
      <c r="Z119" s="81"/>
      <c r="AA119" s="81"/>
      <c r="AB119" s="81"/>
      <c r="AC119" s="81"/>
      <c r="AD119" s="82"/>
      <c r="AE119" s="82"/>
      <c r="AF119" s="82"/>
      <c r="AG119" s="82"/>
      <c r="AH119" s="82"/>
      <c r="AI119" s="82"/>
      <c r="AJ119" s="82"/>
      <c r="AK119" s="82">
        <v>1</v>
      </c>
      <c r="AL119" s="82">
        <v>1</v>
      </c>
      <c r="AM119" s="82">
        <v>1</v>
      </c>
      <c r="AN119" s="82">
        <v>1</v>
      </c>
      <c r="AO119" s="82">
        <v>1</v>
      </c>
    </row>
    <row r="120" spans="1:41" ht="15" customHeight="1" x14ac:dyDescent="0.45">
      <c r="A120" s="194"/>
      <c r="B120" s="36"/>
      <c r="C120" s="36"/>
      <c r="D120" s="36"/>
      <c r="E120" s="36"/>
      <c r="F120" s="36"/>
      <c r="G120" s="36"/>
      <c r="H120" s="36"/>
      <c r="I120" s="48"/>
      <c r="J120" s="38"/>
      <c r="K120" s="38"/>
      <c r="L120" s="38"/>
      <c r="M120" s="38"/>
      <c r="N120" s="38"/>
      <c r="O120" s="38">
        <f>M119*J119</f>
        <v>845</v>
      </c>
      <c r="P120" s="670">
        <f>SUM(X120:AO120)</f>
        <v>1</v>
      </c>
      <c r="Q120" s="38"/>
      <c r="R120" s="38">
        <f>P120*J119</f>
        <v>169</v>
      </c>
      <c r="S120" s="38">
        <f>M119-P120</f>
        <v>4</v>
      </c>
      <c r="T120" s="38"/>
      <c r="U120" s="38">
        <f>S120*J119</f>
        <v>676</v>
      </c>
      <c r="V120" s="38"/>
      <c r="W120" s="38"/>
      <c r="X120" s="38"/>
      <c r="Y120" s="38"/>
      <c r="Z120" s="38"/>
      <c r="AA120" s="38"/>
      <c r="AB120" s="38"/>
      <c r="AC120" s="38"/>
      <c r="AD120" s="41"/>
      <c r="AE120" s="41"/>
      <c r="AF120" s="41"/>
      <c r="AG120" s="41"/>
      <c r="AH120" s="41"/>
      <c r="AI120" s="41"/>
      <c r="AJ120" s="41"/>
      <c r="AK120" s="47">
        <v>0</v>
      </c>
      <c r="AL120" s="47">
        <v>0</v>
      </c>
      <c r="AM120" s="665">
        <v>1</v>
      </c>
      <c r="AN120" s="47">
        <v>0</v>
      </c>
      <c r="AO120" s="47">
        <v>0</v>
      </c>
    </row>
    <row r="121" spans="1:41" ht="15" customHeight="1" x14ac:dyDescent="0.45">
      <c r="A121" s="194"/>
      <c r="B121" s="36"/>
      <c r="C121" s="36"/>
      <c r="D121" s="36"/>
      <c r="E121" s="36"/>
      <c r="F121" s="36"/>
      <c r="G121" s="36"/>
      <c r="H121" s="36"/>
      <c r="I121" s="4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</row>
    <row r="122" spans="1:41" ht="15" customHeight="1" x14ac:dyDescent="0.45">
      <c r="A122" s="194"/>
      <c r="B122" s="36"/>
      <c r="C122" s="36"/>
      <c r="D122" s="36"/>
      <c r="E122" s="36"/>
      <c r="F122" s="36"/>
      <c r="G122" s="36"/>
      <c r="H122" s="36"/>
      <c r="I122" s="4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</row>
    <row r="123" spans="1:41" ht="15" customHeight="1" x14ac:dyDescent="0.45">
      <c r="A123" s="194"/>
      <c r="B123" s="36"/>
      <c r="C123" s="36"/>
      <c r="D123" s="36"/>
      <c r="E123" s="36"/>
      <c r="F123" s="36"/>
      <c r="G123" s="36"/>
      <c r="H123" s="36"/>
      <c r="I123" s="4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</row>
    <row r="124" spans="1:41" ht="15" customHeight="1" x14ac:dyDescent="0.45">
      <c r="A124" s="194"/>
      <c r="B124" s="36"/>
      <c r="C124" s="36"/>
      <c r="D124" s="36"/>
      <c r="E124" s="36"/>
      <c r="F124" s="36"/>
      <c r="G124" s="36"/>
      <c r="H124" s="36"/>
      <c r="I124" s="4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</row>
    <row r="125" spans="1:41" ht="34.5" customHeight="1" x14ac:dyDescent="0.45">
      <c r="A125" s="324"/>
      <c r="B125" s="324"/>
      <c r="C125" s="324"/>
      <c r="D125" s="324"/>
      <c r="E125" s="324"/>
      <c r="F125" s="324"/>
      <c r="G125" s="324"/>
      <c r="H125" s="324"/>
      <c r="I125" s="93">
        <f t="shared" ref="I125:J125" si="8">SUM(I68:I124)</f>
        <v>1163</v>
      </c>
      <c r="J125" s="93">
        <f t="shared" si="8"/>
        <v>3551</v>
      </c>
      <c r="K125" s="93"/>
      <c r="L125" s="94"/>
      <c r="M125" s="94"/>
      <c r="N125" s="49">
        <f t="shared" ref="N125:V125" si="9">SUM(N68:N124)</f>
        <v>5341</v>
      </c>
      <c r="O125" s="93">
        <f t="shared" si="9"/>
        <v>16427</v>
      </c>
      <c r="P125" s="710">
        <f t="shared" si="9"/>
        <v>5</v>
      </c>
      <c r="Q125" s="708">
        <f t="shared" si="9"/>
        <v>269</v>
      </c>
      <c r="R125" s="93">
        <f t="shared" si="9"/>
        <v>855</v>
      </c>
      <c r="S125" s="93">
        <f t="shared" si="9"/>
        <v>69</v>
      </c>
      <c r="T125" s="49">
        <f t="shared" si="9"/>
        <v>5072</v>
      </c>
      <c r="U125" s="93">
        <f t="shared" si="9"/>
        <v>15572</v>
      </c>
      <c r="V125" s="93">
        <f t="shared" si="9"/>
        <v>0</v>
      </c>
      <c r="W125" s="93"/>
      <c r="X125" s="93"/>
      <c r="Y125" s="93"/>
      <c r="Z125" s="93"/>
      <c r="AA125" s="93"/>
      <c r="AB125" s="93"/>
      <c r="AC125" s="93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</row>
    <row r="126" spans="1:41" ht="15" customHeight="1" x14ac:dyDescent="0.45">
      <c r="A126" s="9"/>
      <c r="B126" s="9"/>
      <c r="C126" s="9"/>
      <c r="D126" s="9"/>
      <c r="E126" s="9"/>
      <c r="F126" s="9"/>
      <c r="G126" s="9"/>
      <c r="H126" s="9"/>
      <c r="I126" s="9" t="s">
        <v>325</v>
      </c>
      <c r="J126" s="9">
        <f>J125/I125</f>
        <v>3.0533104041272572</v>
      </c>
      <c r="K126" s="9"/>
      <c r="L126" s="9"/>
      <c r="M126" s="9"/>
      <c r="N126" s="9" t="s">
        <v>2084</v>
      </c>
      <c r="O126" s="9"/>
      <c r="P126" s="9"/>
      <c r="Q126" s="97">
        <f>Q125/N125</f>
        <v>5.0365100168507773E-2</v>
      </c>
      <c r="R126" s="9"/>
      <c r="S126" s="9"/>
      <c r="T126" s="97">
        <f>T125/N125</f>
        <v>0.94963489983149219</v>
      </c>
      <c r="U126" s="9"/>
      <c r="V126" s="9"/>
      <c r="W126" s="9"/>
      <c r="X126" s="9"/>
      <c r="Y126" s="9"/>
      <c r="Z126" s="9"/>
      <c r="AA126" s="9"/>
      <c r="AB126" s="9"/>
      <c r="AC126" s="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</row>
    <row r="127" spans="1:41" ht="15" customHeight="1" x14ac:dyDescent="0.4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 t="s">
        <v>2085</v>
      </c>
      <c r="O127" s="9"/>
      <c r="P127" s="9"/>
      <c r="Q127" s="9"/>
      <c r="R127" s="9"/>
      <c r="S127" s="9"/>
      <c r="T127" s="9"/>
      <c r="U127" s="98">
        <f>U125/T125</f>
        <v>3.0701892744479493</v>
      </c>
      <c r="V127" s="9"/>
      <c r="W127" s="9"/>
      <c r="X127" s="9"/>
      <c r="Y127" s="9"/>
      <c r="Z127" s="9"/>
      <c r="AA127" s="9"/>
      <c r="AB127" s="9"/>
      <c r="AC127" s="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</row>
    <row r="128" spans="1:41" ht="15" customHeight="1" x14ac:dyDescent="0.4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 t="s">
        <v>323</v>
      </c>
      <c r="N128" s="9">
        <f t="shared" ref="N128:O128" si="10">Q125+T125</f>
        <v>5341</v>
      </c>
      <c r="O128" s="9">
        <f t="shared" si="10"/>
        <v>16427</v>
      </c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41" ht="15" customHeight="1" x14ac:dyDescent="0.4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41" ht="34.5" customHeight="1" x14ac:dyDescent="0.4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41" ht="44.25" customHeight="1" x14ac:dyDescent="0.45">
      <c r="A131" s="32" t="s">
        <v>117</v>
      </c>
      <c r="B131" s="32" t="s">
        <v>118</v>
      </c>
      <c r="C131" s="32" t="s">
        <v>1073</v>
      </c>
      <c r="D131" s="32" t="s">
        <v>120</v>
      </c>
      <c r="E131" s="32" t="s">
        <v>121</v>
      </c>
      <c r="F131" s="32" t="s">
        <v>122</v>
      </c>
      <c r="G131" s="32" t="s">
        <v>123</v>
      </c>
      <c r="H131" s="32" t="s">
        <v>124</v>
      </c>
      <c r="I131" s="32" t="s">
        <v>125</v>
      </c>
      <c r="J131" s="32" t="s">
        <v>126</v>
      </c>
      <c r="K131" s="32"/>
      <c r="L131" s="32" t="s">
        <v>127</v>
      </c>
      <c r="M131" s="34" t="s">
        <v>128</v>
      </c>
      <c r="N131" s="33" t="s">
        <v>129</v>
      </c>
      <c r="O131" s="33" t="s">
        <v>130</v>
      </c>
      <c r="P131" s="52" t="s">
        <v>131</v>
      </c>
      <c r="Q131" s="829" t="s">
        <v>132</v>
      </c>
      <c r="R131" s="828"/>
      <c r="S131" s="33" t="s">
        <v>133</v>
      </c>
      <c r="T131" s="830" t="s">
        <v>134</v>
      </c>
      <c r="U131" s="827"/>
      <c r="V131" s="828"/>
      <c r="W131" s="33"/>
      <c r="X131" s="32" t="s">
        <v>593</v>
      </c>
      <c r="Y131" s="32" t="s">
        <v>594</v>
      </c>
      <c r="Z131" s="32" t="s">
        <v>595</v>
      </c>
      <c r="AA131" s="32" t="s">
        <v>596</v>
      </c>
      <c r="AB131" s="32" t="s">
        <v>140</v>
      </c>
      <c r="AC131" s="32" t="s">
        <v>142</v>
      </c>
      <c r="AD131" s="32" t="s">
        <v>143</v>
      </c>
      <c r="AE131" s="32" t="s">
        <v>144</v>
      </c>
      <c r="AF131" s="32" t="s">
        <v>145</v>
      </c>
      <c r="AG131" s="32" t="s">
        <v>146</v>
      </c>
      <c r="AH131" s="32" t="s">
        <v>147</v>
      </c>
      <c r="AI131" s="32" t="s">
        <v>148</v>
      </c>
      <c r="AJ131" s="32" t="s">
        <v>1377</v>
      </c>
      <c r="AK131" s="32" t="s">
        <v>1378</v>
      </c>
      <c r="AL131" s="32" t="s">
        <v>1379</v>
      </c>
      <c r="AM131" s="32" t="s">
        <v>1380</v>
      </c>
      <c r="AN131" s="32" t="s">
        <v>1638</v>
      </c>
      <c r="AO131" s="32" t="s">
        <v>1639</v>
      </c>
    </row>
    <row r="132" spans="1:41" ht="15" customHeight="1" x14ac:dyDescent="0.45">
      <c r="A132" s="325" t="s">
        <v>2110</v>
      </c>
      <c r="B132" s="182" t="s">
        <v>9</v>
      </c>
      <c r="C132" s="236">
        <v>45317</v>
      </c>
      <c r="D132" s="105" t="s">
        <v>2194</v>
      </c>
      <c r="E132" s="182" t="s">
        <v>180</v>
      </c>
      <c r="F132" s="182" t="s">
        <v>2195</v>
      </c>
      <c r="G132" s="182" t="s">
        <v>1974</v>
      </c>
      <c r="H132" s="182" t="s">
        <v>1775</v>
      </c>
      <c r="I132" s="203">
        <v>79</v>
      </c>
      <c r="J132" s="183">
        <v>239</v>
      </c>
      <c r="K132" s="183"/>
      <c r="L132" s="183"/>
      <c r="M132" s="183">
        <f>SUM(X132:AO132)</f>
        <v>3</v>
      </c>
      <c r="N132" s="183">
        <f>M132*I132</f>
        <v>237</v>
      </c>
      <c r="O132" s="183"/>
      <c r="P132" s="183"/>
      <c r="Q132" s="183">
        <f>P133*I132</f>
        <v>0</v>
      </c>
      <c r="R132" s="183"/>
      <c r="S132" s="183"/>
      <c r="T132" s="183">
        <f>S133*I132</f>
        <v>237</v>
      </c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4"/>
      <c r="AE132" s="184"/>
      <c r="AF132" s="184"/>
      <c r="AG132" s="184"/>
      <c r="AH132" s="184"/>
      <c r="AI132" s="184"/>
      <c r="AJ132" s="184"/>
      <c r="AK132" s="184"/>
      <c r="AL132" s="184">
        <v>1</v>
      </c>
      <c r="AM132" s="184">
        <v>1</v>
      </c>
      <c r="AN132" s="184">
        <v>1</v>
      </c>
      <c r="AO132" s="184"/>
    </row>
    <row r="133" spans="1:41" ht="15" customHeight="1" x14ac:dyDescent="0.45">
      <c r="A133" s="194"/>
      <c r="B133" s="36"/>
      <c r="C133" s="36"/>
      <c r="D133" s="485"/>
      <c r="E133" s="36"/>
      <c r="F133" s="36"/>
      <c r="G133" s="36"/>
      <c r="H133" s="36"/>
      <c r="I133" s="48"/>
      <c r="J133" s="38"/>
      <c r="K133" s="38"/>
      <c r="L133" s="38"/>
      <c r="M133" s="38"/>
      <c r="N133" s="38"/>
      <c r="O133" s="38">
        <f>M132*J132</f>
        <v>717</v>
      </c>
      <c r="P133" s="42">
        <f>SUM(X133:AO133)</f>
        <v>0</v>
      </c>
      <c r="Q133" s="38"/>
      <c r="R133" s="38">
        <f>P133*J132</f>
        <v>0</v>
      </c>
      <c r="S133" s="38">
        <f>M132-P133</f>
        <v>3</v>
      </c>
      <c r="T133" s="38"/>
      <c r="U133" s="38">
        <f>S133*J132</f>
        <v>717</v>
      </c>
      <c r="V133" s="38"/>
      <c r="W133" s="38"/>
      <c r="X133" s="38"/>
      <c r="Y133" s="38"/>
      <c r="Z133" s="38"/>
      <c r="AA133" s="38"/>
      <c r="AB133" s="38"/>
      <c r="AC133" s="38"/>
      <c r="AD133" s="41"/>
      <c r="AE133" s="41"/>
      <c r="AF133" s="41"/>
      <c r="AG133" s="41"/>
      <c r="AH133" s="41"/>
      <c r="AI133" s="41"/>
      <c r="AJ133" s="41"/>
      <c r="AK133" s="41"/>
      <c r="AL133" s="40">
        <v>0</v>
      </c>
      <c r="AM133" s="40">
        <v>0</v>
      </c>
      <c r="AN133" s="40">
        <v>0</v>
      </c>
      <c r="AO133" s="41"/>
    </row>
    <row r="134" spans="1:41" ht="15" customHeight="1" x14ac:dyDescent="0.45">
      <c r="A134" s="194"/>
      <c r="B134" s="36"/>
      <c r="C134" s="36"/>
      <c r="D134" s="36"/>
      <c r="E134" s="36"/>
      <c r="F134" s="36"/>
      <c r="G134" s="36"/>
      <c r="H134" s="36"/>
      <c r="I134" s="4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</row>
    <row r="135" spans="1:41" ht="15" customHeight="1" x14ac:dyDescent="0.45">
      <c r="A135" s="325" t="s">
        <v>2110</v>
      </c>
      <c r="B135" s="182" t="s">
        <v>9</v>
      </c>
      <c r="C135" s="236">
        <v>45350</v>
      </c>
      <c r="D135" s="182" t="s">
        <v>2196</v>
      </c>
      <c r="E135" s="182" t="s">
        <v>964</v>
      </c>
      <c r="F135" s="182" t="s">
        <v>2195</v>
      </c>
      <c r="G135" s="182" t="s">
        <v>1974</v>
      </c>
      <c r="H135" s="182" t="s">
        <v>1245</v>
      </c>
      <c r="I135" s="203">
        <v>45</v>
      </c>
      <c r="J135" s="183">
        <v>125</v>
      </c>
      <c r="K135" s="183"/>
      <c r="L135" s="183">
        <v>75</v>
      </c>
      <c r="M135" s="183">
        <f>SUM(X135:AO135)</f>
        <v>3</v>
      </c>
      <c r="N135" s="183">
        <f>M135*I135</f>
        <v>135</v>
      </c>
      <c r="O135" s="183"/>
      <c r="P135" s="183"/>
      <c r="Q135" s="183">
        <f>P136*I135</f>
        <v>0</v>
      </c>
      <c r="R135" s="183"/>
      <c r="S135" s="183"/>
      <c r="T135" s="183">
        <f>S136*I135</f>
        <v>135</v>
      </c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4"/>
      <c r="AE135" s="184"/>
      <c r="AF135" s="184"/>
      <c r="AG135" s="184"/>
      <c r="AH135" s="184"/>
      <c r="AI135" s="184"/>
      <c r="AJ135" s="184"/>
      <c r="AK135" s="184"/>
      <c r="AL135" s="184">
        <v>1</v>
      </c>
      <c r="AM135" s="184">
        <v>1</v>
      </c>
      <c r="AN135" s="184">
        <v>1</v>
      </c>
      <c r="AO135" s="184"/>
    </row>
    <row r="136" spans="1:41" ht="15" customHeight="1" x14ac:dyDescent="0.45">
      <c r="A136" s="194"/>
      <c r="B136" s="36"/>
      <c r="C136" s="36"/>
      <c r="D136" s="485"/>
      <c r="E136" s="36"/>
      <c r="F136" s="36"/>
      <c r="G136" s="36"/>
      <c r="H136" s="36"/>
      <c r="I136" s="48"/>
      <c r="J136" s="38"/>
      <c r="K136" s="38"/>
      <c r="L136" s="38"/>
      <c r="M136" s="38"/>
      <c r="N136" s="38"/>
      <c r="O136" s="38">
        <f>M135*J135</f>
        <v>375</v>
      </c>
      <c r="P136" s="42">
        <f>SUM(X136:AO136)</f>
        <v>0</v>
      </c>
      <c r="Q136" s="38"/>
      <c r="R136" s="38">
        <f>P136*J135</f>
        <v>0</v>
      </c>
      <c r="S136" s="38">
        <f>M135-P136</f>
        <v>3</v>
      </c>
      <c r="T136" s="38"/>
      <c r="U136" s="38">
        <f>S136*J135</f>
        <v>375</v>
      </c>
      <c r="V136" s="38"/>
      <c r="W136" s="38"/>
      <c r="X136" s="38"/>
      <c r="Y136" s="38"/>
      <c r="Z136" s="38"/>
      <c r="AA136" s="38"/>
      <c r="AB136" s="38"/>
      <c r="AC136" s="38"/>
      <c r="AD136" s="41"/>
      <c r="AE136" s="41"/>
      <c r="AF136" s="41"/>
      <c r="AG136" s="41"/>
      <c r="AH136" s="41"/>
      <c r="AI136" s="41"/>
      <c r="AJ136" s="41"/>
      <c r="AK136" s="41"/>
      <c r="AL136" s="40">
        <v>0</v>
      </c>
      <c r="AM136" s="40">
        <v>0</v>
      </c>
      <c r="AN136" s="40">
        <v>0</v>
      </c>
      <c r="AO136" s="41"/>
    </row>
    <row r="137" spans="1:41" ht="15" customHeight="1" x14ac:dyDescent="0.45">
      <c r="A137" s="194"/>
      <c r="B137" s="36"/>
      <c r="C137" s="36"/>
      <c r="D137" s="36"/>
      <c r="E137" s="36"/>
      <c r="F137" s="36"/>
      <c r="G137" s="36"/>
      <c r="H137" s="36"/>
      <c r="I137" s="4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</row>
    <row r="138" spans="1:41" ht="15" customHeight="1" x14ac:dyDescent="0.45">
      <c r="A138" s="325" t="s">
        <v>2110</v>
      </c>
      <c r="B138" s="182" t="s">
        <v>9</v>
      </c>
      <c r="C138" s="236">
        <v>45317</v>
      </c>
      <c r="D138" s="105" t="s">
        <v>2197</v>
      </c>
      <c r="E138" s="182" t="s">
        <v>164</v>
      </c>
      <c r="F138" s="182" t="s">
        <v>2195</v>
      </c>
      <c r="G138" s="182" t="s">
        <v>1974</v>
      </c>
      <c r="H138" s="182" t="s">
        <v>219</v>
      </c>
      <c r="I138" s="203">
        <v>65</v>
      </c>
      <c r="J138" s="183">
        <v>179</v>
      </c>
      <c r="K138" s="183"/>
      <c r="L138" s="183"/>
      <c r="M138" s="183">
        <f>SUM(X138:AO138)</f>
        <v>3</v>
      </c>
      <c r="N138" s="183">
        <f>M138*I138</f>
        <v>195</v>
      </c>
      <c r="O138" s="183"/>
      <c r="P138" s="183"/>
      <c r="Q138" s="183">
        <f>P139*I138</f>
        <v>0</v>
      </c>
      <c r="R138" s="183"/>
      <c r="S138" s="183"/>
      <c r="T138" s="183">
        <f>S139*I138</f>
        <v>195</v>
      </c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4"/>
      <c r="AE138" s="184"/>
      <c r="AF138" s="184"/>
      <c r="AG138" s="184"/>
      <c r="AH138" s="184"/>
      <c r="AI138" s="184"/>
      <c r="AJ138" s="184"/>
      <c r="AK138" s="184"/>
      <c r="AL138" s="184">
        <v>1</v>
      </c>
      <c r="AM138" s="184">
        <v>1</v>
      </c>
      <c r="AN138" s="184">
        <v>1</v>
      </c>
      <c r="AO138" s="184"/>
    </row>
    <row r="139" spans="1:41" ht="15" customHeight="1" x14ac:dyDescent="0.45">
      <c r="A139" s="194"/>
      <c r="B139" s="36"/>
      <c r="C139" s="36"/>
      <c r="D139" s="46"/>
      <c r="E139" s="36"/>
      <c r="F139" s="36"/>
      <c r="G139" s="36"/>
      <c r="H139" s="36"/>
      <c r="I139" s="48"/>
      <c r="J139" s="38"/>
      <c r="K139" s="38"/>
      <c r="L139" s="38"/>
      <c r="M139" s="38"/>
      <c r="N139" s="38"/>
      <c r="O139" s="38">
        <f>M138*J138</f>
        <v>537</v>
      </c>
      <c r="P139" s="42">
        <f>SUM(X139:AO139)</f>
        <v>0</v>
      </c>
      <c r="Q139" s="38"/>
      <c r="R139" s="38">
        <f>P139*J138</f>
        <v>0</v>
      </c>
      <c r="S139" s="38">
        <f>M138-P139</f>
        <v>3</v>
      </c>
      <c r="T139" s="38"/>
      <c r="U139" s="38">
        <f>S139*J138</f>
        <v>537</v>
      </c>
      <c r="V139" s="38"/>
      <c r="W139" s="38"/>
      <c r="X139" s="38"/>
      <c r="Y139" s="38"/>
      <c r="Z139" s="38"/>
      <c r="AA139" s="38"/>
      <c r="AB139" s="38"/>
      <c r="AC139" s="38"/>
      <c r="AD139" s="41"/>
      <c r="AE139" s="41"/>
      <c r="AF139" s="41"/>
      <c r="AG139" s="41"/>
      <c r="AH139" s="41"/>
      <c r="AI139" s="41"/>
      <c r="AJ139" s="41"/>
      <c r="AK139" s="41"/>
      <c r="AL139" s="40">
        <v>0</v>
      </c>
      <c r="AM139" s="40">
        <v>0</v>
      </c>
      <c r="AN139" s="40">
        <v>0</v>
      </c>
      <c r="AO139" s="41"/>
    </row>
    <row r="140" spans="1:41" ht="14.25" customHeight="1" x14ac:dyDescent="0.45"/>
    <row r="141" spans="1:41" ht="15" customHeight="1" x14ac:dyDescent="0.45">
      <c r="A141" s="325" t="s">
        <v>2110</v>
      </c>
      <c r="B141" s="182" t="s">
        <v>9</v>
      </c>
      <c r="C141" s="236">
        <v>45317</v>
      </c>
      <c r="D141" s="844" t="s">
        <v>2197</v>
      </c>
      <c r="E141" s="182" t="s">
        <v>164</v>
      </c>
      <c r="F141" s="182" t="s">
        <v>442</v>
      </c>
      <c r="G141" s="182" t="s">
        <v>1974</v>
      </c>
      <c r="H141" s="182" t="s">
        <v>219</v>
      </c>
      <c r="I141" s="203">
        <v>65</v>
      </c>
      <c r="J141" s="183">
        <v>179</v>
      </c>
      <c r="K141" s="183"/>
      <c r="L141" s="183">
        <v>89.5</v>
      </c>
      <c r="M141" s="183">
        <f>SUM(X141:AO141)</f>
        <v>3</v>
      </c>
      <c r="N141" s="183">
        <f>M141*I141</f>
        <v>195</v>
      </c>
      <c r="O141" s="183"/>
      <c r="P141" s="183"/>
      <c r="Q141" s="183">
        <f>P142*I141</f>
        <v>65</v>
      </c>
      <c r="R141" s="183"/>
      <c r="S141" s="183"/>
      <c r="T141" s="183">
        <f>S142*I141</f>
        <v>130</v>
      </c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4"/>
      <c r="AE141" s="184"/>
      <c r="AF141" s="184"/>
      <c r="AG141" s="184"/>
      <c r="AH141" s="184"/>
      <c r="AI141" s="184"/>
      <c r="AJ141" s="184"/>
      <c r="AK141" s="184"/>
      <c r="AL141" s="184">
        <v>1</v>
      </c>
      <c r="AM141" s="184">
        <v>1</v>
      </c>
      <c r="AN141" s="184">
        <v>1</v>
      </c>
      <c r="AO141" s="184"/>
    </row>
    <row r="142" spans="1:41" ht="15" customHeight="1" x14ac:dyDescent="0.45">
      <c r="A142" s="194"/>
      <c r="B142" s="36"/>
      <c r="C142" s="36"/>
      <c r="D142" s="36" t="s">
        <v>3805</v>
      </c>
      <c r="E142" s="36"/>
      <c r="F142" s="36"/>
      <c r="G142" s="36"/>
      <c r="H142" s="36"/>
      <c r="I142" s="48"/>
      <c r="J142" s="38"/>
      <c r="K142" s="38"/>
      <c r="L142" s="38"/>
      <c r="M142" s="38"/>
      <c r="N142" s="38"/>
      <c r="O142" s="38">
        <f>M141*J141</f>
        <v>537</v>
      </c>
      <c r="P142" s="670">
        <f>SUM(X142:AO142)</f>
        <v>1</v>
      </c>
      <c r="Q142" s="38"/>
      <c r="R142" s="38">
        <f>P142*J141</f>
        <v>179</v>
      </c>
      <c r="S142" s="38">
        <f>M141-P142</f>
        <v>2</v>
      </c>
      <c r="T142" s="38"/>
      <c r="U142" s="38">
        <f>S142*J141</f>
        <v>358</v>
      </c>
      <c r="V142" s="38"/>
      <c r="W142" s="38"/>
      <c r="X142" s="38"/>
      <c r="Y142" s="38"/>
      <c r="Z142" s="38"/>
      <c r="AA142" s="38"/>
      <c r="AB142" s="38"/>
      <c r="AC142" s="38"/>
      <c r="AD142" s="41"/>
      <c r="AE142" s="41"/>
      <c r="AF142" s="41"/>
      <c r="AG142" s="41"/>
      <c r="AH142" s="41"/>
      <c r="AI142" s="41"/>
      <c r="AJ142" s="41"/>
      <c r="AK142" s="41"/>
      <c r="AL142" s="47">
        <v>0</v>
      </c>
      <c r="AM142" s="665">
        <v>1</v>
      </c>
      <c r="AN142" s="47">
        <v>0</v>
      </c>
      <c r="AO142" s="41"/>
    </row>
    <row r="143" spans="1:41" ht="15" customHeight="1" x14ac:dyDescent="0.45">
      <c r="A143" s="194"/>
      <c r="B143" s="36"/>
      <c r="C143" s="36"/>
      <c r="D143" s="36"/>
      <c r="E143" s="36"/>
      <c r="F143" s="36"/>
      <c r="G143" s="36"/>
      <c r="H143" s="36"/>
      <c r="I143" s="4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</row>
    <row r="144" spans="1:41" ht="15" customHeight="1" x14ac:dyDescent="0.45">
      <c r="A144" s="325" t="s">
        <v>2110</v>
      </c>
      <c r="B144" s="182" t="s">
        <v>9</v>
      </c>
      <c r="C144" s="236">
        <v>45317</v>
      </c>
      <c r="D144" s="182" t="s">
        <v>2198</v>
      </c>
      <c r="E144" s="182" t="s">
        <v>1300</v>
      </c>
      <c r="F144" s="182" t="s">
        <v>442</v>
      </c>
      <c r="G144" s="182" t="s">
        <v>1974</v>
      </c>
      <c r="H144" s="182" t="s">
        <v>2199</v>
      </c>
      <c r="I144" s="203">
        <v>55</v>
      </c>
      <c r="J144" s="183">
        <v>165</v>
      </c>
      <c r="K144" s="183"/>
      <c r="L144" s="183">
        <v>82.5</v>
      </c>
      <c r="M144" s="183">
        <f>SUM(X144:AO144)</f>
        <v>3</v>
      </c>
      <c r="N144" s="183">
        <f>M144*I144</f>
        <v>165</v>
      </c>
      <c r="O144" s="183"/>
      <c r="P144" s="183"/>
      <c r="Q144" s="183">
        <f>P145*I144</f>
        <v>0</v>
      </c>
      <c r="R144" s="183"/>
      <c r="S144" s="183"/>
      <c r="T144" s="183">
        <f>S145*I144</f>
        <v>165</v>
      </c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4"/>
      <c r="AE144" s="184"/>
      <c r="AF144" s="184"/>
      <c r="AG144" s="184"/>
      <c r="AH144" s="184"/>
      <c r="AI144" s="184"/>
      <c r="AJ144" s="184"/>
      <c r="AK144" s="184"/>
      <c r="AL144" s="184">
        <v>1</v>
      </c>
      <c r="AM144" s="184">
        <v>1</v>
      </c>
      <c r="AN144" s="184">
        <v>1</v>
      </c>
      <c r="AO144" s="184"/>
    </row>
    <row r="145" spans="1:41" ht="15" customHeight="1" x14ac:dyDescent="0.45">
      <c r="A145" s="194"/>
      <c r="B145" s="36"/>
      <c r="C145" s="36"/>
      <c r="D145" s="46"/>
      <c r="E145" s="36"/>
      <c r="F145" s="36"/>
      <c r="G145" s="36"/>
      <c r="H145" s="36"/>
      <c r="I145" s="48"/>
      <c r="J145" s="38"/>
      <c r="K145" s="38"/>
      <c r="L145" s="38"/>
      <c r="M145" s="38"/>
      <c r="N145" s="38"/>
      <c r="O145" s="38">
        <f>M144*J144</f>
        <v>495</v>
      </c>
      <c r="P145" s="42">
        <f>SUM(X145:AO145)</f>
        <v>0</v>
      </c>
      <c r="Q145" s="38"/>
      <c r="R145" s="38">
        <f>P145*J144</f>
        <v>0</v>
      </c>
      <c r="S145" s="38">
        <f>M144-P145</f>
        <v>3</v>
      </c>
      <c r="T145" s="38"/>
      <c r="U145" s="38">
        <f>S145*J144</f>
        <v>495</v>
      </c>
      <c r="V145" s="38"/>
      <c r="W145" s="38"/>
      <c r="X145" s="38"/>
      <c r="Y145" s="38"/>
      <c r="Z145" s="38"/>
      <c r="AA145" s="38"/>
      <c r="AB145" s="38"/>
      <c r="AC145" s="38"/>
      <c r="AD145" s="41"/>
      <c r="AE145" s="41"/>
      <c r="AF145" s="41"/>
      <c r="AG145" s="41"/>
      <c r="AH145" s="41"/>
      <c r="AI145" s="41"/>
      <c r="AJ145" s="41"/>
      <c r="AK145" s="41"/>
      <c r="AL145" s="40">
        <v>0</v>
      </c>
      <c r="AM145" s="40">
        <v>0</v>
      </c>
      <c r="AN145" s="40">
        <v>0</v>
      </c>
      <c r="AO145" s="41"/>
    </row>
    <row r="146" spans="1:41" ht="15" customHeight="1" x14ac:dyDescent="0.45">
      <c r="A146" s="194"/>
      <c r="B146" s="36"/>
      <c r="C146" s="36"/>
      <c r="D146" s="36"/>
      <c r="E146" s="36"/>
      <c r="F146" s="36"/>
      <c r="G146" s="36"/>
      <c r="H146" s="36"/>
      <c r="I146" s="4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</row>
    <row r="147" spans="1:41" ht="15" customHeight="1" x14ac:dyDescent="0.45">
      <c r="A147" s="325" t="s">
        <v>2110</v>
      </c>
      <c r="B147" s="182" t="s">
        <v>9</v>
      </c>
      <c r="C147" s="236">
        <v>45350</v>
      </c>
      <c r="D147" s="105" t="s">
        <v>2200</v>
      </c>
      <c r="E147" s="182" t="s">
        <v>372</v>
      </c>
      <c r="F147" s="182" t="s">
        <v>176</v>
      </c>
      <c r="G147" s="182" t="s">
        <v>366</v>
      </c>
      <c r="H147" s="238" t="s">
        <v>2201</v>
      </c>
      <c r="I147" s="203">
        <v>69</v>
      </c>
      <c r="J147" s="183">
        <v>189</v>
      </c>
      <c r="K147" s="183"/>
      <c r="L147" s="183"/>
      <c r="M147" s="183">
        <f>SUM(X147:AO147)</f>
        <v>3</v>
      </c>
      <c r="N147" s="183">
        <f>M147*I147</f>
        <v>207</v>
      </c>
      <c r="O147" s="183"/>
      <c r="P147" s="183"/>
      <c r="Q147" s="183">
        <f>P148*I147</f>
        <v>0</v>
      </c>
      <c r="R147" s="183"/>
      <c r="S147" s="183"/>
      <c r="T147" s="183">
        <f>S148*I147</f>
        <v>207</v>
      </c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4"/>
      <c r="AE147" s="184"/>
      <c r="AF147" s="184"/>
      <c r="AG147" s="184"/>
      <c r="AH147" s="184"/>
      <c r="AI147" s="184"/>
      <c r="AJ147" s="184"/>
      <c r="AK147" s="184"/>
      <c r="AL147" s="184">
        <v>1</v>
      </c>
      <c r="AM147" s="184">
        <v>1</v>
      </c>
      <c r="AN147" s="184">
        <v>1</v>
      </c>
      <c r="AO147" s="184"/>
    </row>
    <row r="148" spans="1:41" ht="15" customHeight="1" x14ac:dyDescent="0.45">
      <c r="A148" s="194"/>
      <c r="B148" s="36"/>
      <c r="C148" s="36"/>
      <c r="D148" s="46"/>
      <c r="E148" s="36"/>
      <c r="F148" s="36"/>
      <c r="G148" s="36"/>
      <c r="H148" s="36"/>
      <c r="I148" s="48"/>
      <c r="J148" s="38"/>
      <c r="K148" s="38"/>
      <c r="L148" s="38"/>
      <c r="M148" s="38"/>
      <c r="N148" s="38"/>
      <c r="O148" s="38">
        <f>M147*J147</f>
        <v>567</v>
      </c>
      <c r="P148" s="42">
        <f>SUM(X148:AO148)</f>
        <v>0</v>
      </c>
      <c r="Q148" s="38"/>
      <c r="R148" s="38">
        <f>P148*J147</f>
        <v>0</v>
      </c>
      <c r="S148" s="38">
        <f>M147-P148</f>
        <v>3</v>
      </c>
      <c r="T148" s="38"/>
      <c r="U148" s="38">
        <f>S148*J147</f>
        <v>567</v>
      </c>
      <c r="V148" s="38"/>
      <c r="W148" s="38"/>
      <c r="X148" s="38"/>
      <c r="Y148" s="38"/>
      <c r="Z148" s="38"/>
      <c r="AA148" s="38"/>
      <c r="AB148" s="38"/>
      <c r="AC148" s="38"/>
      <c r="AD148" s="41"/>
      <c r="AE148" s="41"/>
      <c r="AF148" s="41"/>
      <c r="AG148" s="41"/>
      <c r="AH148" s="41"/>
      <c r="AI148" s="41"/>
      <c r="AJ148" s="41"/>
      <c r="AK148" s="41"/>
      <c r="AL148" s="40">
        <v>0</v>
      </c>
      <c r="AM148" s="40">
        <v>0</v>
      </c>
      <c r="AN148" s="40">
        <v>0</v>
      </c>
      <c r="AO148" s="41"/>
    </row>
    <row r="149" spans="1:41" ht="15" customHeight="1" x14ac:dyDescent="0.45">
      <c r="A149" s="194"/>
      <c r="B149" s="36"/>
      <c r="C149" s="36"/>
      <c r="D149" s="36"/>
      <c r="E149" s="36"/>
      <c r="F149" s="36"/>
      <c r="G149" s="36"/>
      <c r="H149" s="36"/>
      <c r="I149" s="4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</row>
    <row r="150" spans="1:41" ht="15" customHeight="1" x14ac:dyDescent="0.45">
      <c r="A150" s="325" t="s">
        <v>2110</v>
      </c>
      <c r="B150" s="182" t="s">
        <v>9</v>
      </c>
      <c r="C150" s="236">
        <v>45317</v>
      </c>
      <c r="D150" s="182" t="s">
        <v>2202</v>
      </c>
      <c r="E150" s="182" t="s">
        <v>214</v>
      </c>
      <c r="F150" s="182" t="s">
        <v>176</v>
      </c>
      <c r="G150" s="182" t="s">
        <v>166</v>
      </c>
      <c r="H150" s="182" t="s">
        <v>2203</v>
      </c>
      <c r="I150" s="203">
        <v>59</v>
      </c>
      <c r="J150" s="183">
        <v>179</v>
      </c>
      <c r="K150" s="183"/>
      <c r="L150" s="183"/>
      <c r="M150" s="183">
        <f>SUM(X150:AO150)</f>
        <v>4</v>
      </c>
      <c r="N150" s="183">
        <f>M150*I150</f>
        <v>236</v>
      </c>
      <c r="O150" s="183"/>
      <c r="P150" s="183"/>
      <c r="Q150" s="183">
        <f>P151*I150</f>
        <v>0</v>
      </c>
      <c r="R150" s="183"/>
      <c r="S150" s="183"/>
      <c r="T150" s="183">
        <f>S151*I150</f>
        <v>236</v>
      </c>
      <c r="U150" s="183"/>
      <c r="V150" s="183"/>
      <c r="W150" s="183"/>
      <c r="X150" s="183"/>
      <c r="Y150" s="183"/>
      <c r="Z150" s="183"/>
      <c r="AA150" s="183"/>
      <c r="AB150" s="183"/>
      <c r="AC150" s="183"/>
      <c r="AD150" s="184"/>
      <c r="AE150" s="184"/>
      <c r="AF150" s="184"/>
      <c r="AG150" s="184"/>
      <c r="AH150" s="184"/>
      <c r="AI150" s="184"/>
      <c r="AJ150" s="184"/>
      <c r="AK150" s="184"/>
      <c r="AL150" s="184">
        <v>1</v>
      </c>
      <c r="AM150" s="184">
        <v>1</v>
      </c>
      <c r="AN150" s="184">
        <v>1</v>
      </c>
      <c r="AO150" s="184">
        <v>1</v>
      </c>
    </row>
    <row r="151" spans="1:41" ht="15" customHeight="1" x14ac:dyDescent="0.45">
      <c r="A151" s="194"/>
      <c r="B151" s="36"/>
      <c r="C151" s="36"/>
      <c r="D151" s="36"/>
      <c r="E151" s="36"/>
      <c r="F151" s="36"/>
      <c r="G151" s="36"/>
      <c r="H151" s="36"/>
      <c r="I151" s="48"/>
      <c r="J151" s="38"/>
      <c r="K151" s="38"/>
      <c r="L151" s="38"/>
      <c r="M151" s="38"/>
      <c r="N151" s="38"/>
      <c r="O151" s="38">
        <f>M150*J150</f>
        <v>716</v>
      </c>
      <c r="P151" s="42">
        <f>SUM(X151:AO151)</f>
        <v>0</v>
      </c>
      <c r="Q151" s="38"/>
      <c r="R151" s="38">
        <f>P151*J150</f>
        <v>0</v>
      </c>
      <c r="S151" s="38">
        <f>M150-P151</f>
        <v>4</v>
      </c>
      <c r="T151" s="38"/>
      <c r="U151" s="38">
        <f>S151*J150</f>
        <v>716</v>
      </c>
      <c r="V151" s="38"/>
      <c r="W151" s="38"/>
      <c r="X151" s="38"/>
      <c r="Y151" s="38"/>
      <c r="Z151" s="38"/>
      <c r="AA151" s="38"/>
      <c r="AB151" s="38"/>
      <c r="AC151" s="38"/>
      <c r="AD151" s="41"/>
      <c r="AE151" s="41"/>
      <c r="AF151" s="41"/>
      <c r="AG151" s="41"/>
      <c r="AH151" s="41"/>
      <c r="AI151" s="41"/>
      <c r="AJ151" s="41"/>
      <c r="AK151" s="41"/>
      <c r="AL151" s="40">
        <v>0</v>
      </c>
      <c r="AM151" s="40">
        <v>0</v>
      </c>
      <c r="AN151" s="40">
        <v>0</v>
      </c>
      <c r="AO151" s="40">
        <v>0</v>
      </c>
    </row>
    <row r="152" spans="1:41" ht="15" customHeight="1" x14ac:dyDescent="0.45">
      <c r="A152" s="194"/>
      <c r="B152" s="36"/>
      <c r="C152" s="36"/>
      <c r="D152" s="36"/>
      <c r="E152" s="36"/>
      <c r="F152" s="36"/>
      <c r="G152" s="36"/>
      <c r="H152" s="36"/>
      <c r="I152" s="4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</row>
    <row r="153" spans="1:41" ht="15" customHeight="1" x14ac:dyDescent="0.45">
      <c r="A153" s="325" t="s">
        <v>2110</v>
      </c>
      <c r="B153" s="182" t="s">
        <v>9</v>
      </c>
      <c r="C153" s="236">
        <v>45317</v>
      </c>
      <c r="D153" s="182" t="s">
        <v>2202</v>
      </c>
      <c r="E153" s="182" t="s">
        <v>214</v>
      </c>
      <c r="F153" s="182" t="s">
        <v>2204</v>
      </c>
      <c r="G153" s="182" t="s">
        <v>166</v>
      </c>
      <c r="H153" s="182" t="s">
        <v>2203</v>
      </c>
      <c r="I153" s="203">
        <v>59</v>
      </c>
      <c r="J153" s="183">
        <v>179</v>
      </c>
      <c r="K153" s="183"/>
      <c r="L153" s="183"/>
      <c r="M153" s="183">
        <f>SUM(X153:AO153)</f>
        <v>4</v>
      </c>
      <c r="N153" s="183">
        <f>M153*I153</f>
        <v>236</v>
      </c>
      <c r="O153" s="183"/>
      <c r="P153" s="183"/>
      <c r="Q153" s="183">
        <f>P154*I153</f>
        <v>0</v>
      </c>
      <c r="R153" s="183"/>
      <c r="S153" s="183"/>
      <c r="T153" s="183">
        <f>S154*I153</f>
        <v>236</v>
      </c>
      <c r="U153" s="183"/>
      <c r="V153" s="183"/>
      <c r="W153" s="183"/>
      <c r="X153" s="183"/>
      <c r="Y153" s="183"/>
      <c r="Z153" s="183"/>
      <c r="AA153" s="183"/>
      <c r="AB153" s="183"/>
      <c r="AC153" s="183"/>
      <c r="AD153" s="184"/>
      <c r="AE153" s="184"/>
      <c r="AF153" s="184"/>
      <c r="AG153" s="184"/>
      <c r="AH153" s="184"/>
      <c r="AI153" s="184"/>
      <c r="AJ153" s="184"/>
      <c r="AK153" s="184"/>
      <c r="AL153" s="184">
        <v>1</v>
      </c>
      <c r="AM153" s="184">
        <v>1</v>
      </c>
      <c r="AN153" s="184">
        <v>1</v>
      </c>
      <c r="AO153" s="184">
        <v>1</v>
      </c>
    </row>
    <row r="154" spans="1:41" ht="15" customHeight="1" x14ac:dyDescent="0.45">
      <c r="A154" s="194"/>
      <c r="B154" s="36"/>
      <c r="C154" s="36"/>
      <c r="D154" s="46"/>
      <c r="E154" s="36"/>
      <c r="F154" s="36"/>
      <c r="G154" s="36"/>
      <c r="H154" s="36"/>
      <c r="I154" s="48"/>
      <c r="J154" s="38"/>
      <c r="K154" s="38"/>
      <c r="L154" s="38"/>
      <c r="M154" s="38"/>
      <c r="N154" s="38"/>
      <c r="O154" s="38">
        <f>M153*J153</f>
        <v>716</v>
      </c>
      <c r="P154" s="42">
        <f>SUM(X154:AO154)</f>
        <v>0</v>
      </c>
      <c r="Q154" s="38"/>
      <c r="R154" s="38">
        <f>P154*J153</f>
        <v>0</v>
      </c>
      <c r="S154" s="38">
        <f>M153-P154</f>
        <v>4</v>
      </c>
      <c r="T154" s="38"/>
      <c r="U154" s="38">
        <f>S154*J153</f>
        <v>716</v>
      </c>
      <c r="V154" s="38"/>
      <c r="W154" s="38"/>
      <c r="X154" s="38"/>
      <c r="Y154" s="38"/>
      <c r="Z154" s="38"/>
      <c r="AA154" s="38"/>
      <c r="AB154" s="38"/>
      <c r="AC154" s="38"/>
      <c r="AD154" s="41"/>
      <c r="AE154" s="41"/>
      <c r="AF154" s="41"/>
      <c r="AG154" s="41"/>
      <c r="AH154" s="41"/>
      <c r="AI154" s="41"/>
      <c r="AJ154" s="41"/>
      <c r="AK154" s="41"/>
      <c r="AL154" s="40">
        <v>0</v>
      </c>
      <c r="AM154" s="40">
        <v>0</v>
      </c>
      <c r="AN154" s="40">
        <v>0</v>
      </c>
      <c r="AO154" s="40">
        <v>0</v>
      </c>
    </row>
    <row r="155" spans="1:41" ht="15" customHeight="1" x14ac:dyDescent="0.45">
      <c r="A155" s="194"/>
      <c r="B155" s="36"/>
      <c r="C155" s="36"/>
      <c r="D155" s="36"/>
      <c r="E155" s="36"/>
      <c r="F155" s="36"/>
      <c r="G155" s="36"/>
      <c r="H155" s="36"/>
      <c r="I155" s="4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</row>
    <row r="156" spans="1:41" ht="15" customHeight="1" x14ac:dyDescent="0.45">
      <c r="A156" s="325" t="s">
        <v>2110</v>
      </c>
      <c r="B156" s="182" t="s">
        <v>9</v>
      </c>
      <c r="C156" s="236">
        <v>45317</v>
      </c>
      <c r="D156" s="182" t="s">
        <v>2202</v>
      </c>
      <c r="E156" s="182" t="s">
        <v>214</v>
      </c>
      <c r="F156" s="182" t="s">
        <v>2205</v>
      </c>
      <c r="G156" s="182" t="s">
        <v>166</v>
      </c>
      <c r="H156" s="182" t="s">
        <v>2203</v>
      </c>
      <c r="I156" s="203">
        <v>59</v>
      </c>
      <c r="J156" s="183">
        <v>179</v>
      </c>
      <c r="K156" s="183"/>
      <c r="L156" s="183"/>
      <c r="M156" s="183">
        <f>SUM(X156:AO156)</f>
        <v>4</v>
      </c>
      <c r="N156" s="183">
        <f>M156*I156</f>
        <v>236</v>
      </c>
      <c r="O156" s="183"/>
      <c r="P156" s="183"/>
      <c r="Q156" s="183">
        <f>P157*I156</f>
        <v>0</v>
      </c>
      <c r="R156" s="183"/>
      <c r="S156" s="183"/>
      <c r="T156" s="183">
        <f>S157*I156</f>
        <v>236</v>
      </c>
      <c r="U156" s="183"/>
      <c r="V156" s="183"/>
      <c r="W156" s="183"/>
      <c r="X156" s="183"/>
      <c r="Y156" s="183"/>
      <c r="Z156" s="183"/>
      <c r="AA156" s="183"/>
      <c r="AB156" s="183"/>
      <c r="AC156" s="183"/>
      <c r="AD156" s="184"/>
      <c r="AE156" s="184"/>
      <c r="AF156" s="184"/>
      <c r="AG156" s="184"/>
      <c r="AH156" s="184"/>
      <c r="AI156" s="184"/>
      <c r="AJ156" s="184"/>
      <c r="AK156" s="184"/>
      <c r="AL156" s="184">
        <v>1</v>
      </c>
      <c r="AM156" s="184">
        <v>1</v>
      </c>
      <c r="AN156" s="184">
        <v>1</v>
      </c>
      <c r="AO156" s="184">
        <v>1</v>
      </c>
    </row>
    <row r="157" spans="1:41" ht="15" customHeight="1" x14ac:dyDescent="0.45">
      <c r="A157" s="194"/>
      <c r="B157" s="36"/>
      <c r="C157" s="36"/>
      <c r="D157" s="46"/>
      <c r="E157" s="36"/>
      <c r="F157" s="36"/>
      <c r="G157" s="36"/>
      <c r="H157" s="36"/>
      <c r="I157" s="48"/>
      <c r="J157" s="38"/>
      <c r="K157" s="38"/>
      <c r="L157" s="38"/>
      <c r="M157" s="38"/>
      <c r="N157" s="38"/>
      <c r="O157" s="38">
        <f>M156*J156</f>
        <v>716</v>
      </c>
      <c r="P157" s="42">
        <f>SUM(X157:AO157)</f>
        <v>0</v>
      </c>
      <c r="Q157" s="38"/>
      <c r="R157" s="38">
        <f>P157*J156</f>
        <v>0</v>
      </c>
      <c r="S157" s="38">
        <f>M156-P157</f>
        <v>4</v>
      </c>
      <c r="T157" s="38"/>
      <c r="U157" s="38">
        <f>S157*J156</f>
        <v>716</v>
      </c>
      <c r="V157" s="38"/>
      <c r="W157" s="38"/>
      <c r="X157" s="38"/>
      <c r="Y157" s="38"/>
      <c r="Z157" s="38"/>
      <c r="AA157" s="38"/>
      <c r="AB157" s="38"/>
      <c r="AC157" s="38"/>
      <c r="AD157" s="41"/>
      <c r="AE157" s="41"/>
      <c r="AF157" s="41"/>
      <c r="AG157" s="41"/>
      <c r="AH157" s="41"/>
      <c r="AI157" s="41"/>
      <c r="AJ157" s="41"/>
      <c r="AK157" s="41"/>
      <c r="AL157" s="40">
        <v>0</v>
      </c>
      <c r="AM157" s="40">
        <v>0</v>
      </c>
      <c r="AN157" s="40">
        <v>0</v>
      </c>
      <c r="AO157" s="40">
        <v>0</v>
      </c>
    </row>
    <row r="158" spans="1:41" ht="15" customHeight="1" x14ac:dyDescent="0.45">
      <c r="A158" s="194"/>
      <c r="B158" s="36"/>
      <c r="C158" s="36"/>
      <c r="D158" s="36"/>
      <c r="E158" s="36"/>
      <c r="F158" s="36"/>
      <c r="G158" s="36"/>
      <c r="H158" s="36"/>
      <c r="I158" s="4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</row>
    <row r="159" spans="1:41" ht="15" customHeight="1" x14ac:dyDescent="0.45">
      <c r="A159" s="325" t="s">
        <v>2110</v>
      </c>
      <c r="B159" s="182" t="s">
        <v>9</v>
      </c>
      <c r="C159" s="236">
        <v>45317</v>
      </c>
      <c r="D159" s="105" t="s">
        <v>2206</v>
      </c>
      <c r="E159" s="182" t="s">
        <v>180</v>
      </c>
      <c r="F159" s="182" t="s">
        <v>176</v>
      </c>
      <c r="G159" s="182"/>
      <c r="H159" s="182" t="s">
        <v>2207</v>
      </c>
      <c r="I159" s="203">
        <v>45</v>
      </c>
      <c r="J159" s="183">
        <v>155</v>
      </c>
      <c r="K159" s="183"/>
      <c r="L159" s="183"/>
      <c r="M159" s="183">
        <f>SUM(X159:AO159)</f>
        <v>15</v>
      </c>
      <c r="N159" s="183">
        <f>M159*I159</f>
        <v>675</v>
      </c>
      <c r="O159" s="183"/>
      <c r="P159" s="183"/>
      <c r="Q159" s="183">
        <f>P160*I159</f>
        <v>270</v>
      </c>
      <c r="R159" s="183"/>
      <c r="S159" s="183"/>
      <c r="T159" s="183">
        <f>S160*I159</f>
        <v>405</v>
      </c>
      <c r="U159" s="183"/>
      <c r="V159" s="183"/>
      <c r="W159" s="183"/>
      <c r="X159" s="183"/>
      <c r="Y159" s="183"/>
      <c r="Z159" s="183"/>
      <c r="AA159" s="183"/>
      <c r="AB159" s="183"/>
      <c r="AC159" s="183"/>
      <c r="AD159" s="184"/>
      <c r="AE159" s="184"/>
      <c r="AF159" s="184"/>
      <c r="AG159" s="184"/>
      <c r="AH159" s="184"/>
      <c r="AI159" s="184"/>
      <c r="AJ159" s="184">
        <v>2</v>
      </c>
      <c r="AK159" s="184">
        <v>3</v>
      </c>
      <c r="AL159" s="184">
        <v>3</v>
      </c>
      <c r="AM159" s="184">
        <v>3</v>
      </c>
      <c r="AN159" s="184">
        <v>3</v>
      </c>
      <c r="AO159" s="184">
        <v>1</v>
      </c>
    </row>
    <row r="160" spans="1:41" ht="15" customHeight="1" x14ac:dyDescent="0.45">
      <c r="A160" s="194"/>
      <c r="B160" s="36"/>
      <c r="C160" s="36"/>
      <c r="D160" s="844"/>
      <c r="E160" s="36"/>
      <c r="F160" s="36"/>
      <c r="G160" s="36"/>
      <c r="H160" s="36"/>
      <c r="I160" s="48"/>
      <c r="J160" s="38"/>
      <c r="K160" s="38"/>
      <c r="L160" s="38"/>
      <c r="M160" s="38"/>
      <c r="N160" s="38"/>
      <c r="O160" s="38">
        <f>M159*J159</f>
        <v>2325</v>
      </c>
      <c r="P160" s="670">
        <f>SUM(X160:AO160)</f>
        <v>6</v>
      </c>
      <c r="Q160" s="38"/>
      <c r="R160" s="38">
        <f>P160*J159</f>
        <v>930</v>
      </c>
      <c r="S160" s="38">
        <f>M159-P160</f>
        <v>9</v>
      </c>
      <c r="T160" s="38"/>
      <c r="U160" s="38">
        <f>S160*J159</f>
        <v>1395</v>
      </c>
      <c r="V160" s="38"/>
      <c r="W160" s="38"/>
      <c r="X160" s="38"/>
      <c r="Y160" s="38"/>
      <c r="Z160" s="38"/>
      <c r="AA160" s="38"/>
      <c r="AB160" s="38"/>
      <c r="AC160" s="38"/>
      <c r="AD160" s="41"/>
      <c r="AE160" s="41"/>
      <c r="AF160" s="41"/>
      <c r="AG160" s="41"/>
      <c r="AH160" s="41"/>
      <c r="AI160" s="41"/>
      <c r="AJ160" s="665">
        <v>1</v>
      </c>
      <c r="AK160" s="665">
        <v>2</v>
      </c>
      <c r="AL160" s="846">
        <v>0</v>
      </c>
      <c r="AM160" s="47">
        <v>0</v>
      </c>
      <c r="AN160" s="665">
        <v>3</v>
      </c>
      <c r="AO160" s="47">
        <v>0</v>
      </c>
    </row>
    <row r="161" spans="1:41" ht="15" customHeight="1" x14ac:dyDescent="0.45">
      <c r="A161" s="194"/>
      <c r="B161" s="36"/>
      <c r="C161" s="36"/>
      <c r="D161" s="36"/>
      <c r="E161" s="36"/>
      <c r="F161" s="36"/>
      <c r="G161" s="36"/>
      <c r="H161" s="36"/>
      <c r="I161" s="4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</row>
    <row r="162" spans="1:41" ht="15" customHeight="1" x14ac:dyDescent="0.45">
      <c r="A162" s="325" t="s">
        <v>2110</v>
      </c>
      <c r="B162" s="182" t="s">
        <v>9</v>
      </c>
      <c r="C162" s="236">
        <v>45317</v>
      </c>
      <c r="D162" s="105" t="s">
        <v>2206</v>
      </c>
      <c r="E162" s="182" t="s">
        <v>180</v>
      </c>
      <c r="F162" s="182" t="s">
        <v>2204</v>
      </c>
      <c r="G162" s="182"/>
      <c r="H162" s="182" t="s">
        <v>2207</v>
      </c>
      <c r="I162" s="203">
        <v>45</v>
      </c>
      <c r="J162" s="183">
        <v>155</v>
      </c>
      <c r="K162" s="183"/>
      <c r="L162" s="183"/>
      <c r="M162" s="183">
        <f>SUM(X162:AO162)</f>
        <v>15</v>
      </c>
      <c r="N162" s="183">
        <f>M162*I162</f>
        <v>675</v>
      </c>
      <c r="O162" s="183"/>
      <c r="P162" s="183"/>
      <c r="Q162" s="183">
        <f>P163*I162</f>
        <v>135</v>
      </c>
      <c r="R162" s="183"/>
      <c r="S162" s="183"/>
      <c r="T162" s="183">
        <f>S163*I162</f>
        <v>540</v>
      </c>
      <c r="U162" s="183"/>
      <c r="V162" s="183"/>
      <c r="W162" s="183"/>
      <c r="X162" s="183"/>
      <c r="Y162" s="183"/>
      <c r="Z162" s="183"/>
      <c r="AA162" s="183"/>
      <c r="AB162" s="183"/>
      <c r="AC162" s="183"/>
      <c r="AD162" s="184"/>
      <c r="AE162" s="184"/>
      <c r="AF162" s="184"/>
      <c r="AG162" s="184"/>
      <c r="AH162" s="184"/>
      <c r="AI162" s="184"/>
      <c r="AJ162" s="184">
        <v>2</v>
      </c>
      <c r="AK162" s="184">
        <v>3</v>
      </c>
      <c r="AL162" s="184">
        <v>3</v>
      </c>
      <c r="AM162" s="184">
        <v>3</v>
      </c>
      <c r="AN162" s="184">
        <v>3</v>
      </c>
      <c r="AO162" s="184">
        <v>1</v>
      </c>
    </row>
    <row r="163" spans="1:41" ht="15" customHeight="1" x14ac:dyDescent="0.45">
      <c r="A163" s="194"/>
      <c r="B163" s="36"/>
      <c r="C163" s="36"/>
      <c r="D163" s="844"/>
      <c r="E163" s="36"/>
      <c r="F163" s="36"/>
      <c r="G163" s="36"/>
      <c r="H163" s="36"/>
      <c r="I163" s="48"/>
      <c r="J163" s="38"/>
      <c r="K163" s="38"/>
      <c r="L163" s="38"/>
      <c r="M163" s="38"/>
      <c r="N163" s="38"/>
      <c r="O163" s="38">
        <f>M162*J162</f>
        <v>2325</v>
      </c>
      <c r="P163" s="670">
        <f>SUM(X163:AO163)</f>
        <v>3</v>
      </c>
      <c r="Q163" s="38"/>
      <c r="R163" s="38">
        <f>P163*J162</f>
        <v>465</v>
      </c>
      <c r="S163" s="38">
        <f>M162-P163</f>
        <v>12</v>
      </c>
      <c r="T163" s="38"/>
      <c r="U163" s="38">
        <f>S163*J162</f>
        <v>1860</v>
      </c>
      <c r="V163" s="38"/>
      <c r="W163" s="38"/>
      <c r="X163" s="38"/>
      <c r="Y163" s="38"/>
      <c r="Z163" s="38"/>
      <c r="AA163" s="38"/>
      <c r="AB163" s="38"/>
      <c r="AC163" s="38"/>
      <c r="AD163" s="41"/>
      <c r="AE163" s="41"/>
      <c r="AF163" s="41"/>
      <c r="AG163" s="41"/>
      <c r="AH163" s="41"/>
      <c r="AI163" s="41"/>
      <c r="AJ163" s="707">
        <v>1</v>
      </c>
      <c r="AK163" s="47">
        <v>0</v>
      </c>
      <c r="AL163" s="849">
        <v>0</v>
      </c>
      <c r="AM163" s="579">
        <v>0</v>
      </c>
      <c r="AN163" s="707">
        <v>1</v>
      </c>
      <c r="AO163" s="707">
        <v>1</v>
      </c>
    </row>
    <row r="164" spans="1:41" ht="15" customHeight="1" x14ac:dyDescent="0.45">
      <c r="A164" s="194"/>
      <c r="B164" s="36"/>
      <c r="C164" s="36"/>
      <c r="D164" s="36"/>
      <c r="E164" s="36"/>
      <c r="F164" s="36"/>
      <c r="G164" s="36"/>
      <c r="H164" s="36"/>
      <c r="I164" s="4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</row>
    <row r="165" spans="1:41" ht="15" customHeight="1" x14ac:dyDescent="0.45">
      <c r="A165" s="325" t="s">
        <v>2110</v>
      </c>
      <c r="B165" s="182" t="s">
        <v>9</v>
      </c>
      <c r="C165" s="236">
        <v>45317</v>
      </c>
      <c r="D165" s="105" t="s">
        <v>2206</v>
      </c>
      <c r="E165" s="182" t="s">
        <v>180</v>
      </c>
      <c r="F165" s="182" t="s">
        <v>158</v>
      </c>
      <c r="G165" s="182"/>
      <c r="H165" s="182" t="s">
        <v>2207</v>
      </c>
      <c r="I165" s="203">
        <v>45</v>
      </c>
      <c r="J165" s="183">
        <v>155</v>
      </c>
      <c r="K165" s="183"/>
      <c r="L165" s="183"/>
      <c r="M165" s="183">
        <f>SUM(X165:AO165)</f>
        <v>14</v>
      </c>
      <c r="N165" s="183">
        <f>M165*I165</f>
        <v>630</v>
      </c>
      <c r="O165" s="183"/>
      <c r="P165" s="183"/>
      <c r="Q165" s="183">
        <f>P166*I165</f>
        <v>135</v>
      </c>
      <c r="R165" s="183"/>
      <c r="S165" s="183"/>
      <c r="T165" s="183">
        <f>S166*I165</f>
        <v>495</v>
      </c>
      <c r="U165" s="183"/>
      <c r="V165" s="183"/>
      <c r="W165" s="183"/>
      <c r="X165" s="183"/>
      <c r="Y165" s="183"/>
      <c r="Z165" s="183"/>
      <c r="AA165" s="183"/>
      <c r="AB165" s="183"/>
      <c r="AC165" s="183"/>
      <c r="AD165" s="184"/>
      <c r="AE165" s="184"/>
      <c r="AF165" s="184"/>
      <c r="AG165" s="184"/>
      <c r="AH165" s="184"/>
      <c r="AI165" s="184"/>
      <c r="AJ165" s="184">
        <v>1</v>
      </c>
      <c r="AK165" s="184">
        <v>3</v>
      </c>
      <c r="AL165" s="184">
        <v>3</v>
      </c>
      <c r="AM165" s="184">
        <v>3</v>
      </c>
      <c r="AN165" s="184">
        <v>3</v>
      </c>
      <c r="AO165" s="184">
        <v>1</v>
      </c>
    </row>
    <row r="166" spans="1:41" ht="15" customHeight="1" x14ac:dyDescent="0.45">
      <c r="A166" s="194"/>
      <c r="B166" s="36"/>
      <c r="C166" s="36"/>
      <c r="D166" s="844"/>
      <c r="E166" s="36"/>
      <c r="F166" s="36"/>
      <c r="G166" s="36"/>
      <c r="H166" s="36"/>
      <c r="I166" s="48"/>
      <c r="J166" s="38"/>
      <c r="K166" s="38"/>
      <c r="L166" s="38"/>
      <c r="M166" s="38"/>
      <c r="N166" s="38"/>
      <c r="O166" s="38">
        <f>M165*J165</f>
        <v>2170</v>
      </c>
      <c r="P166" s="670">
        <f>SUM(X166:AO166)</f>
        <v>3</v>
      </c>
      <c r="Q166" s="38"/>
      <c r="R166" s="38">
        <f>P166*J165</f>
        <v>465</v>
      </c>
      <c r="S166" s="38">
        <f>M165-P166</f>
        <v>11</v>
      </c>
      <c r="T166" s="38"/>
      <c r="U166" s="38">
        <f>S166*J165</f>
        <v>1705</v>
      </c>
      <c r="V166" s="38"/>
      <c r="W166" s="38"/>
      <c r="X166" s="38"/>
      <c r="Y166" s="38"/>
      <c r="Z166" s="38"/>
      <c r="AA166" s="38"/>
      <c r="AB166" s="38"/>
      <c r="AC166" s="38"/>
      <c r="AD166" s="41"/>
      <c r="AE166" s="41"/>
      <c r="AF166" s="41"/>
      <c r="AG166" s="41"/>
      <c r="AH166" s="41"/>
      <c r="AI166" s="41"/>
      <c r="AJ166" s="47">
        <v>0</v>
      </c>
      <c r="AK166" s="665">
        <v>2</v>
      </c>
      <c r="AL166" s="41">
        <v>0</v>
      </c>
      <c r="AM166" s="47">
        <v>0</v>
      </c>
      <c r="AN166" s="47">
        <v>0</v>
      </c>
      <c r="AO166" s="665">
        <v>1</v>
      </c>
    </row>
    <row r="167" spans="1:41" ht="15" customHeight="1" x14ac:dyDescent="0.45">
      <c r="A167" s="194"/>
      <c r="B167" s="36"/>
      <c r="C167" s="36"/>
      <c r="D167" s="36"/>
      <c r="E167" s="36"/>
      <c r="F167" s="36"/>
      <c r="G167" s="36"/>
      <c r="H167" s="36"/>
      <c r="I167" s="4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</row>
    <row r="168" spans="1:41" ht="15" customHeight="1" x14ac:dyDescent="0.45">
      <c r="A168" s="325" t="s">
        <v>2110</v>
      </c>
      <c r="B168" s="182" t="s">
        <v>9</v>
      </c>
      <c r="C168" s="236">
        <v>45317</v>
      </c>
      <c r="D168" s="105" t="s">
        <v>2206</v>
      </c>
      <c r="E168" s="182" t="s">
        <v>180</v>
      </c>
      <c r="F168" s="182" t="s">
        <v>2208</v>
      </c>
      <c r="G168" s="182"/>
      <c r="H168" s="182" t="s">
        <v>2207</v>
      </c>
      <c r="I168" s="203">
        <v>45</v>
      </c>
      <c r="J168" s="183">
        <v>155</v>
      </c>
      <c r="K168" s="183"/>
      <c r="L168" s="183"/>
      <c r="M168" s="183">
        <f>SUM(X168:AO168)</f>
        <v>10</v>
      </c>
      <c r="N168" s="183">
        <f>M168*I168</f>
        <v>450</v>
      </c>
      <c r="O168" s="183"/>
      <c r="P168" s="183"/>
      <c r="Q168" s="183">
        <f>P169*I168</f>
        <v>180</v>
      </c>
      <c r="R168" s="183"/>
      <c r="S168" s="183"/>
      <c r="T168" s="183">
        <f>S169*I168</f>
        <v>270</v>
      </c>
      <c r="U168" s="183"/>
      <c r="V168" s="183"/>
      <c r="W168" s="183"/>
      <c r="X168" s="183"/>
      <c r="Y168" s="183"/>
      <c r="Z168" s="183"/>
      <c r="AA168" s="183"/>
      <c r="AB168" s="183"/>
      <c r="AC168" s="183"/>
      <c r="AD168" s="184"/>
      <c r="AE168" s="184"/>
      <c r="AF168" s="184"/>
      <c r="AG168" s="184"/>
      <c r="AH168" s="184"/>
      <c r="AI168" s="184"/>
      <c r="AJ168" s="184">
        <v>1</v>
      </c>
      <c r="AK168" s="184">
        <v>2</v>
      </c>
      <c r="AL168" s="184">
        <v>2</v>
      </c>
      <c r="AM168" s="184">
        <v>2</v>
      </c>
      <c r="AN168" s="184">
        <v>2</v>
      </c>
      <c r="AO168" s="184">
        <v>1</v>
      </c>
    </row>
    <row r="169" spans="1:41" ht="15" customHeight="1" x14ac:dyDescent="0.45">
      <c r="A169" s="194"/>
      <c r="B169" s="36"/>
      <c r="C169" s="36"/>
      <c r="D169" s="844"/>
      <c r="E169" s="36"/>
      <c r="F169" s="36"/>
      <c r="G169" s="36"/>
      <c r="H169" s="36"/>
      <c r="I169" s="48"/>
      <c r="J169" s="38"/>
      <c r="K169" s="38"/>
      <c r="L169" s="38"/>
      <c r="M169" s="38"/>
      <c r="N169" s="38"/>
      <c r="O169" s="38">
        <f>M168*J168</f>
        <v>1550</v>
      </c>
      <c r="P169" s="670">
        <f>SUM(X169:AO169)</f>
        <v>4</v>
      </c>
      <c r="Q169" s="38"/>
      <c r="R169" s="38">
        <f>P169*J168</f>
        <v>620</v>
      </c>
      <c r="S169" s="38">
        <f>M168-P169</f>
        <v>6</v>
      </c>
      <c r="T169" s="38"/>
      <c r="U169" s="38">
        <f>S169*J168</f>
        <v>930</v>
      </c>
      <c r="V169" s="38"/>
      <c r="W169" s="38"/>
      <c r="X169" s="38"/>
      <c r="Y169" s="38"/>
      <c r="Z169" s="38"/>
      <c r="AA169" s="38"/>
      <c r="AB169" s="38"/>
      <c r="AC169" s="38"/>
      <c r="AD169" s="41"/>
      <c r="AE169" s="41"/>
      <c r="AF169" s="41"/>
      <c r="AG169" s="41"/>
      <c r="AH169" s="41"/>
      <c r="AI169" s="41"/>
      <c r="AJ169" s="665">
        <v>1</v>
      </c>
      <c r="AK169" s="665">
        <v>2</v>
      </c>
      <c r="AL169" s="47">
        <v>0</v>
      </c>
      <c r="AM169" s="665">
        <v>1</v>
      </c>
      <c r="AN169" s="47">
        <v>0</v>
      </c>
      <c r="AO169" s="47">
        <v>0</v>
      </c>
    </row>
    <row r="170" spans="1:41" ht="15" customHeight="1" x14ac:dyDescent="0.45">
      <c r="A170" s="194"/>
      <c r="B170" s="36"/>
      <c r="C170" s="36"/>
      <c r="D170" s="36"/>
      <c r="E170" s="36"/>
      <c r="F170" s="36"/>
      <c r="G170" s="36"/>
      <c r="H170" s="36"/>
      <c r="I170" s="4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</row>
    <row r="171" spans="1:41" ht="15" customHeight="1" x14ac:dyDescent="0.45">
      <c r="A171" s="325" t="s">
        <v>2110</v>
      </c>
      <c r="B171" s="182" t="s">
        <v>9</v>
      </c>
      <c r="C171" s="236">
        <v>45317</v>
      </c>
      <c r="D171" s="105" t="s">
        <v>2209</v>
      </c>
      <c r="E171" s="182" t="s">
        <v>180</v>
      </c>
      <c r="F171" s="182" t="s">
        <v>176</v>
      </c>
      <c r="G171" s="182"/>
      <c r="H171" s="182" t="s">
        <v>182</v>
      </c>
      <c r="I171" s="203">
        <v>49</v>
      </c>
      <c r="J171" s="183">
        <v>155</v>
      </c>
      <c r="K171" s="183"/>
      <c r="L171" s="183"/>
      <c r="M171" s="183">
        <f>SUM(X171:AO171)</f>
        <v>4</v>
      </c>
      <c r="N171" s="183">
        <f>M171*I171</f>
        <v>196</v>
      </c>
      <c r="O171" s="183"/>
      <c r="P171" s="183"/>
      <c r="Q171" s="183">
        <f>P172*I171</f>
        <v>0</v>
      </c>
      <c r="R171" s="183"/>
      <c r="S171" s="183"/>
      <c r="T171" s="183">
        <f>S172*I171</f>
        <v>196</v>
      </c>
      <c r="U171" s="183"/>
      <c r="V171" s="183"/>
      <c r="W171" s="183"/>
      <c r="X171" s="183"/>
      <c r="Y171" s="183"/>
      <c r="Z171" s="183"/>
      <c r="AA171" s="183"/>
      <c r="AB171" s="183"/>
      <c r="AC171" s="183"/>
      <c r="AD171" s="184"/>
      <c r="AE171" s="184"/>
      <c r="AF171" s="184"/>
      <c r="AG171" s="184"/>
      <c r="AH171" s="184"/>
      <c r="AI171" s="184"/>
      <c r="AJ171" s="184">
        <v>2</v>
      </c>
      <c r="AK171" s="184"/>
      <c r="AL171" s="184"/>
      <c r="AM171" s="184">
        <v>2</v>
      </c>
      <c r="AN171" s="184"/>
      <c r="AO171" s="184"/>
    </row>
    <row r="172" spans="1:41" ht="15" customHeight="1" x14ac:dyDescent="0.45">
      <c r="A172" s="194"/>
      <c r="B172" s="36"/>
      <c r="C172" s="36"/>
      <c r="D172" s="46"/>
      <c r="E172" s="36"/>
      <c r="F172" s="36"/>
      <c r="G172" s="36"/>
      <c r="H172" s="36"/>
      <c r="I172" s="48"/>
      <c r="J172" s="38"/>
      <c r="K172" s="38"/>
      <c r="L172" s="38"/>
      <c r="M172" s="38"/>
      <c r="N172" s="38"/>
      <c r="O172" s="38">
        <f>M171*J171</f>
        <v>620</v>
      </c>
      <c r="P172" s="68">
        <f>SUM(X172:AO172)</f>
        <v>0</v>
      </c>
      <c r="Q172" s="38"/>
      <c r="R172" s="38">
        <f>P172*J171</f>
        <v>0</v>
      </c>
      <c r="S172" s="38">
        <f>M171-P172</f>
        <v>4</v>
      </c>
      <c r="T172" s="38"/>
      <c r="U172" s="38">
        <f>S172*J171</f>
        <v>620</v>
      </c>
      <c r="V172" s="38"/>
      <c r="W172" s="38"/>
      <c r="X172" s="38"/>
      <c r="Y172" s="38"/>
      <c r="Z172" s="38"/>
      <c r="AA172" s="38"/>
      <c r="AB172" s="38"/>
      <c r="AC172" s="38"/>
      <c r="AD172" s="41"/>
      <c r="AE172" s="41"/>
      <c r="AF172" s="41"/>
      <c r="AG172" s="41"/>
      <c r="AH172" s="41"/>
      <c r="AI172" s="41"/>
      <c r="AJ172" s="47">
        <v>0</v>
      </c>
      <c r="AK172" s="41"/>
      <c r="AL172" s="41"/>
      <c r="AM172" s="47">
        <v>0</v>
      </c>
      <c r="AN172" s="41"/>
      <c r="AO172" s="41"/>
    </row>
    <row r="173" spans="1:41" ht="14.25" customHeight="1" x14ac:dyDescent="0.45"/>
    <row r="174" spans="1:41" ht="15" customHeight="1" x14ac:dyDescent="0.45">
      <c r="A174" s="325" t="s">
        <v>2110</v>
      </c>
      <c r="B174" s="182" t="s">
        <v>9</v>
      </c>
      <c r="C174" s="236">
        <v>45317</v>
      </c>
      <c r="D174" s="105" t="s">
        <v>2209</v>
      </c>
      <c r="E174" s="182" t="s">
        <v>180</v>
      </c>
      <c r="F174" s="182" t="s">
        <v>2204</v>
      </c>
      <c r="G174" s="182"/>
      <c r="H174" s="182" t="s">
        <v>182</v>
      </c>
      <c r="I174" s="203">
        <v>49</v>
      </c>
      <c r="J174" s="183">
        <v>155</v>
      </c>
      <c r="K174" s="183"/>
      <c r="L174" s="183"/>
      <c r="M174" s="183">
        <f>SUM(X174:AO174)</f>
        <v>10</v>
      </c>
      <c r="N174" s="183">
        <f>M174*I174</f>
        <v>490</v>
      </c>
      <c r="O174" s="183"/>
      <c r="P174" s="183"/>
      <c r="Q174" s="183">
        <f>P175*I174</f>
        <v>0</v>
      </c>
      <c r="R174" s="183"/>
      <c r="S174" s="183"/>
      <c r="T174" s="183">
        <f>S175*I174</f>
        <v>490</v>
      </c>
      <c r="U174" s="183"/>
      <c r="V174" s="183"/>
      <c r="W174" s="183"/>
      <c r="X174" s="183"/>
      <c r="Y174" s="183"/>
      <c r="Z174" s="183"/>
      <c r="AA174" s="183"/>
      <c r="AB174" s="183"/>
      <c r="AC174" s="183"/>
      <c r="AD174" s="184"/>
      <c r="AE174" s="184"/>
      <c r="AF174" s="184"/>
      <c r="AG174" s="184"/>
      <c r="AH174" s="184"/>
      <c r="AI174" s="184"/>
      <c r="AJ174" s="184">
        <v>1</v>
      </c>
      <c r="AK174" s="184">
        <v>2</v>
      </c>
      <c r="AL174" s="184">
        <v>2</v>
      </c>
      <c r="AM174" s="184">
        <v>2</v>
      </c>
      <c r="AN174" s="184">
        <v>2</v>
      </c>
      <c r="AO174" s="184">
        <v>1</v>
      </c>
    </row>
    <row r="175" spans="1:41" ht="15" customHeight="1" x14ac:dyDescent="0.45">
      <c r="A175" s="194"/>
      <c r="B175" s="36"/>
      <c r="C175" s="36"/>
      <c r="D175" s="485"/>
      <c r="E175" s="36"/>
      <c r="F175" s="36"/>
      <c r="G175" s="36"/>
      <c r="H175" s="36"/>
      <c r="I175" s="48"/>
      <c r="J175" s="38"/>
      <c r="K175" s="38"/>
      <c r="L175" s="38"/>
      <c r="M175" s="38"/>
      <c r="N175" s="38"/>
      <c r="O175" s="38">
        <f>M174*J174</f>
        <v>1550</v>
      </c>
      <c r="P175" s="68">
        <f>SUM(X175:AO175)</f>
        <v>0</v>
      </c>
      <c r="Q175" s="38"/>
      <c r="R175" s="38">
        <f>P175*J174</f>
        <v>0</v>
      </c>
      <c r="S175" s="38">
        <f>M174-P175</f>
        <v>10</v>
      </c>
      <c r="T175" s="38"/>
      <c r="U175" s="38">
        <f>S175*J174</f>
        <v>1550</v>
      </c>
      <c r="V175" s="38"/>
      <c r="W175" s="38"/>
      <c r="X175" s="38"/>
      <c r="Y175" s="38"/>
      <c r="Z175" s="38"/>
      <c r="AA175" s="38"/>
      <c r="AB175" s="38"/>
      <c r="AC175" s="38"/>
      <c r="AD175" s="41"/>
      <c r="AE175" s="41"/>
      <c r="AF175" s="41"/>
      <c r="AG175" s="41"/>
      <c r="AH175" s="41"/>
      <c r="AI175" s="41"/>
      <c r="AJ175" s="47">
        <v>0</v>
      </c>
      <c r="AK175" s="47">
        <v>0</v>
      </c>
      <c r="AL175" s="47">
        <v>0</v>
      </c>
      <c r="AM175" s="47">
        <v>0</v>
      </c>
      <c r="AN175" s="47">
        <v>0</v>
      </c>
      <c r="AO175" s="47">
        <v>0</v>
      </c>
    </row>
    <row r="176" spans="1:41" ht="15" customHeight="1" x14ac:dyDescent="0.45">
      <c r="A176" s="194"/>
      <c r="B176" s="36"/>
      <c r="C176" s="36"/>
      <c r="D176" s="36"/>
      <c r="E176" s="36"/>
      <c r="F176" s="36"/>
      <c r="G176" s="36"/>
      <c r="H176" s="36"/>
      <c r="I176" s="4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</row>
    <row r="177" spans="1:41" ht="15" customHeight="1" x14ac:dyDescent="0.45">
      <c r="A177" s="325" t="s">
        <v>2110</v>
      </c>
      <c r="B177" s="182" t="s">
        <v>9</v>
      </c>
      <c r="C177" s="236">
        <v>45317</v>
      </c>
      <c r="D177" s="105" t="s">
        <v>2209</v>
      </c>
      <c r="E177" s="182" t="s">
        <v>180</v>
      </c>
      <c r="F177" s="182" t="s">
        <v>165</v>
      </c>
      <c r="G177" s="182"/>
      <c r="H177" s="182" t="s">
        <v>182</v>
      </c>
      <c r="I177" s="203">
        <v>49</v>
      </c>
      <c r="J177" s="183">
        <v>155</v>
      </c>
      <c r="K177" s="183"/>
      <c r="L177" s="183"/>
      <c r="M177" s="183">
        <f>SUM(X177:AO177)</f>
        <v>6</v>
      </c>
      <c r="N177" s="183">
        <f>M177*I177</f>
        <v>294</v>
      </c>
      <c r="O177" s="183"/>
      <c r="P177" s="183"/>
      <c r="Q177" s="183">
        <f>P178*I177</f>
        <v>0</v>
      </c>
      <c r="R177" s="183"/>
      <c r="S177" s="183"/>
      <c r="T177" s="183">
        <f>S178*I177</f>
        <v>294</v>
      </c>
      <c r="U177" s="183"/>
      <c r="V177" s="183"/>
      <c r="W177" s="183"/>
      <c r="X177" s="183"/>
      <c r="Y177" s="183"/>
      <c r="Z177" s="183"/>
      <c r="AA177" s="183"/>
      <c r="AB177" s="183"/>
      <c r="AC177" s="183"/>
      <c r="AD177" s="184"/>
      <c r="AE177" s="184"/>
      <c r="AF177" s="184"/>
      <c r="AG177" s="184"/>
      <c r="AH177" s="184"/>
      <c r="AI177" s="184"/>
      <c r="AJ177" s="184">
        <v>1</v>
      </c>
      <c r="AK177" s="184">
        <v>1</v>
      </c>
      <c r="AL177" s="184">
        <v>1</v>
      </c>
      <c r="AM177" s="184">
        <v>1</v>
      </c>
      <c r="AN177" s="184">
        <v>1</v>
      </c>
      <c r="AO177" s="184">
        <v>1</v>
      </c>
    </row>
    <row r="178" spans="1:41" ht="15" customHeight="1" x14ac:dyDescent="0.45">
      <c r="A178" s="194"/>
      <c r="B178" s="36"/>
      <c r="C178" s="36"/>
      <c r="D178" s="46"/>
      <c r="E178" s="36"/>
      <c r="F178" s="36"/>
      <c r="G178" s="36"/>
      <c r="H178" s="36"/>
      <c r="I178" s="48"/>
      <c r="J178" s="38"/>
      <c r="K178" s="38"/>
      <c r="L178" s="38"/>
      <c r="M178" s="38"/>
      <c r="N178" s="38"/>
      <c r="O178" s="38">
        <f>M177*J177</f>
        <v>930</v>
      </c>
      <c r="P178" s="42">
        <f>SUM(X178:AO178)</f>
        <v>0</v>
      </c>
      <c r="Q178" s="38"/>
      <c r="R178" s="38">
        <f>P178*J177</f>
        <v>0</v>
      </c>
      <c r="S178" s="38">
        <f>M177-P178</f>
        <v>6</v>
      </c>
      <c r="T178" s="38"/>
      <c r="U178" s="38">
        <f>S178*J177</f>
        <v>930</v>
      </c>
      <c r="V178" s="38"/>
      <c r="W178" s="38"/>
      <c r="X178" s="38"/>
      <c r="Y178" s="38"/>
      <c r="Z178" s="38"/>
      <c r="AA178" s="38"/>
      <c r="AB178" s="38"/>
      <c r="AC178" s="38"/>
      <c r="AD178" s="41"/>
      <c r="AE178" s="41"/>
      <c r="AF178" s="41"/>
      <c r="AG178" s="41"/>
      <c r="AH178" s="41"/>
      <c r="AI178" s="41"/>
      <c r="AJ178" s="40">
        <v>0</v>
      </c>
      <c r="AK178" s="40">
        <v>0</v>
      </c>
      <c r="AL178" s="40">
        <v>0</v>
      </c>
      <c r="AM178" s="40">
        <v>0</v>
      </c>
      <c r="AN178" s="40">
        <v>0</v>
      </c>
      <c r="AO178" s="40">
        <v>0</v>
      </c>
    </row>
    <row r="179" spans="1:41" ht="15" customHeight="1" x14ac:dyDescent="0.45">
      <c r="A179" s="194"/>
      <c r="B179" s="36"/>
      <c r="C179" s="36"/>
      <c r="D179" s="36"/>
      <c r="E179" s="36"/>
      <c r="F179" s="36"/>
      <c r="G179" s="36"/>
      <c r="H179" s="36"/>
      <c r="I179" s="4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41"/>
      <c r="AE179" s="41"/>
      <c r="AF179" s="41"/>
      <c r="AG179" s="45"/>
      <c r="AH179" s="41"/>
      <c r="AI179" s="41"/>
      <c r="AJ179" s="41"/>
      <c r="AK179" s="41"/>
      <c r="AL179" s="846"/>
      <c r="AM179" s="41"/>
      <c r="AN179" s="41"/>
      <c r="AO179" s="41"/>
    </row>
    <row r="180" spans="1:41" ht="15" customHeight="1" x14ac:dyDescent="0.45">
      <c r="A180" s="325" t="s">
        <v>2110</v>
      </c>
      <c r="B180" s="182" t="s">
        <v>9</v>
      </c>
      <c r="C180" s="236">
        <v>45317</v>
      </c>
      <c r="D180" s="844" t="s">
        <v>2210</v>
      </c>
      <c r="E180" s="182" t="s">
        <v>2211</v>
      </c>
      <c r="F180" s="182" t="s">
        <v>2204</v>
      </c>
      <c r="G180" s="182" t="s">
        <v>166</v>
      </c>
      <c r="H180" s="182" t="s">
        <v>210</v>
      </c>
      <c r="I180" s="203">
        <v>49</v>
      </c>
      <c r="J180" s="183">
        <v>139</v>
      </c>
      <c r="K180" s="183"/>
      <c r="L180" s="183">
        <v>69.5</v>
      </c>
      <c r="M180" s="183">
        <f>SUM(X180:AO180)</f>
        <v>5</v>
      </c>
      <c r="N180" s="183">
        <f>M180*I180</f>
        <v>245</v>
      </c>
      <c r="O180" s="183"/>
      <c r="P180" s="183"/>
      <c r="Q180" s="183">
        <f>P181*I180</f>
        <v>49</v>
      </c>
      <c r="R180" s="183"/>
      <c r="S180" s="183"/>
      <c r="T180" s="183">
        <f>S181*I180</f>
        <v>196</v>
      </c>
      <c r="U180" s="183"/>
      <c r="V180" s="183"/>
      <c r="W180" s="183"/>
      <c r="X180" s="183"/>
      <c r="Y180" s="183"/>
      <c r="Z180" s="183"/>
      <c r="AA180" s="183"/>
      <c r="AB180" s="183"/>
      <c r="AC180" s="183"/>
      <c r="AD180" s="184"/>
      <c r="AE180" s="184"/>
      <c r="AF180" s="184"/>
      <c r="AG180" s="184"/>
      <c r="AH180" s="184"/>
      <c r="AI180" s="184"/>
      <c r="AJ180" s="184">
        <v>1</v>
      </c>
      <c r="AK180" s="184">
        <v>1</v>
      </c>
      <c r="AL180" s="184">
        <v>1</v>
      </c>
      <c r="AM180" s="184">
        <v>1</v>
      </c>
      <c r="AN180" s="184">
        <v>1</v>
      </c>
      <c r="AO180" s="184"/>
    </row>
    <row r="181" spans="1:41" ht="15" customHeight="1" x14ac:dyDescent="0.45">
      <c r="A181" s="194"/>
      <c r="B181" s="36"/>
      <c r="C181" s="36"/>
      <c r="D181" s="36"/>
      <c r="E181" s="36"/>
      <c r="F181" s="36"/>
      <c r="G181" s="36"/>
      <c r="H181" s="36"/>
      <c r="I181" s="48"/>
      <c r="J181" s="38"/>
      <c r="K181" s="38"/>
      <c r="L181" s="38"/>
      <c r="M181" s="38"/>
      <c r="N181" s="38"/>
      <c r="O181" s="38">
        <f>M180*J180</f>
        <v>695</v>
      </c>
      <c r="P181" s="675">
        <f>SUM(X181:AO181)</f>
        <v>1</v>
      </c>
      <c r="Q181" s="38"/>
      <c r="R181" s="38">
        <f>P181*J180</f>
        <v>139</v>
      </c>
      <c r="S181" s="38">
        <f>M180-P181</f>
        <v>4</v>
      </c>
      <c r="T181" s="38"/>
      <c r="U181" s="38">
        <f>S181*J180</f>
        <v>556</v>
      </c>
      <c r="V181" s="38"/>
      <c r="W181" s="38"/>
      <c r="X181" s="38"/>
      <c r="Y181" s="38"/>
      <c r="Z181" s="38"/>
      <c r="AA181" s="38"/>
      <c r="AB181" s="38"/>
      <c r="AC181" s="38"/>
      <c r="AD181" s="41"/>
      <c r="AE181" s="41"/>
      <c r="AF181" s="41"/>
      <c r="AG181" s="41"/>
      <c r="AH181" s="41"/>
      <c r="AI181" s="41"/>
      <c r="AJ181" s="40">
        <v>0</v>
      </c>
      <c r="AK181" s="40">
        <v>0</v>
      </c>
      <c r="AL181" s="40">
        <v>0</v>
      </c>
      <c r="AM181" s="40">
        <v>0</v>
      </c>
      <c r="AN181" s="687">
        <v>1</v>
      </c>
      <c r="AO181" s="41"/>
    </row>
    <row r="182" spans="1:41" ht="15" customHeight="1" x14ac:dyDescent="0.45">
      <c r="A182" s="194"/>
      <c r="B182" s="36"/>
      <c r="C182" s="36"/>
      <c r="D182" s="36"/>
      <c r="E182" s="36"/>
      <c r="F182" s="36"/>
      <c r="G182" s="36"/>
      <c r="H182" s="36"/>
      <c r="I182" s="4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</row>
    <row r="183" spans="1:41" ht="15" customHeight="1" x14ac:dyDescent="0.45">
      <c r="A183" s="325" t="s">
        <v>2110</v>
      </c>
      <c r="B183" s="182" t="s">
        <v>9</v>
      </c>
      <c r="C183" s="236">
        <v>45317</v>
      </c>
      <c r="D183" s="182" t="s">
        <v>2210</v>
      </c>
      <c r="E183" s="182" t="s">
        <v>2211</v>
      </c>
      <c r="F183" s="182" t="s">
        <v>176</v>
      </c>
      <c r="G183" s="182" t="s">
        <v>166</v>
      </c>
      <c r="H183" s="182" t="s">
        <v>210</v>
      </c>
      <c r="I183" s="203">
        <v>49</v>
      </c>
      <c r="J183" s="183">
        <v>139</v>
      </c>
      <c r="K183" s="183"/>
      <c r="L183" s="183">
        <v>69.5</v>
      </c>
      <c r="M183" s="183">
        <f>SUM(X183:AO183)</f>
        <v>5</v>
      </c>
      <c r="N183" s="183">
        <f>M183*I183</f>
        <v>245</v>
      </c>
      <c r="O183" s="183"/>
      <c r="P183" s="183"/>
      <c r="Q183" s="183">
        <f>P184*I183</f>
        <v>0</v>
      </c>
      <c r="R183" s="183"/>
      <c r="S183" s="183"/>
      <c r="T183" s="183">
        <f>S184*I183</f>
        <v>245</v>
      </c>
      <c r="U183" s="183"/>
      <c r="V183" s="183"/>
      <c r="W183" s="183"/>
      <c r="X183" s="183"/>
      <c r="Y183" s="183"/>
      <c r="Z183" s="183"/>
      <c r="AA183" s="183"/>
      <c r="AB183" s="183"/>
      <c r="AC183" s="183"/>
      <c r="AD183" s="184"/>
      <c r="AE183" s="184"/>
      <c r="AF183" s="184"/>
      <c r="AG183" s="184"/>
      <c r="AH183" s="184"/>
      <c r="AI183" s="184"/>
      <c r="AJ183" s="184">
        <v>1</v>
      </c>
      <c r="AK183" s="184">
        <v>1</v>
      </c>
      <c r="AL183" s="184">
        <v>1</v>
      </c>
      <c r="AM183" s="184">
        <v>1</v>
      </c>
      <c r="AN183" s="184">
        <v>1</v>
      </c>
      <c r="AO183" s="184"/>
    </row>
    <row r="184" spans="1:41" ht="15" customHeight="1" x14ac:dyDescent="0.45">
      <c r="A184" s="194"/>
      <c r="B184" s="36"/>
      <c r="C184" s="36"/>
      <c r="D184" s="485"/>
      <c r="E184" s="36"/>
      <c r="F184" s="36"/>
      <c r="G184" s="36"/>
      <c r="H184" s="36"/>
      <c r="I184" s="48"/>
      <c r="J184" s="38"/>
      <c r="K184" s="38"/>
      <c r="L184" s="38"/>
      <c r="M184" s="38"/>
      <c r="N184" s="38"/>
      <c r="O184" s="38">
        <f>M183*J183</f>
        <v>695</v>
      </c>
      <c r="P184" s="68">
        <f>SUM(X184:AO184)</f>
        <v>0</v>
      </c>
      <c r="Q184" s="38"/>
      <c r="R184" s="38">
        <f>P184*J183</f>
        <v>0</v>
      </c>
      <c r="S184" s="38">
        <f>M183-P184</f>
        <v>5</v>
      </c>
      <c r="T184" s="38"/>
      <c r="U184" s="38">
        <f>S184*J183</f>
        <v>695</v>
      </c>
      <c r="V184" s="38"/>
      <c r="W184" s="38"/>
      <c r="X184" s="38"/>
      <c r="Y184" s="38"/>
      <c r="Z184" s="38"/>
      <c r="AA184" s="38"/>
      <c r="AB184" s="38"/>
      <c r="AC184" s="38"/>
      <c r="AD184" s="41"/>
      <c r="AE184" s="41"/>
      <c r="AF184" s="41"/>
      <c r="AG184" s="41"/>
      <c r="AH184" s="41"/>
      <c r="AI184" s="41"/>
      <c r="AJ184" s="47">
        <v>0</v>
      </c>
      <c r="AK184" s="47">
        <v>0</v>
      </c>
      <c r="AL184" s="47">
        <v>0</v>
      </c>
      <c r="AM184" s="47">
        <v>0</v>
      </c>
      <c r="AN184" s="47">
        <v>0</v>
      </c>
      <c r="AO184" s="41"/>
    </row>
    <row r="185" spans="1:41" ht="15" customHeight="1" x14ac:dyDescent="0.45">
      <c r="A185" s="194"/>
      <c r="B185" s="36"/>
      <c r="C185" s="36"/>
      <c r="D185" s="36"/>
      <c r="E185" s="36"/>
      <c r="F185" s="36"/>
      <c r="G185" s="36"/>
      <c r="H185" s="36"/>
      <c r="I185" s="4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</row>
    <row r="186" spans="1:41" ht="15" customHeight="1" x14ac:dyDescent="0.45">
      <c r="A186" s="325" t="s">
        <v>2110</v>
      </c>
      <c r="B186" s="182" t="s">
        <v>9</v>
      </c>
      <c r="C186" s="236">
        <v>45317</v>
      </c>
      <c r="D186" s="182" t="s">
        <v>2212</v>
      </c>
      <c r="E186" s="182" t="s">
        <v>214</v>
      </c>
      <c r="F186" s="182" t="s">
        <v>2204</v>
      </c>
      <c r="G186" s="182" t="s">
        <v>166</v>
      </c>
      <c r="H186" s="182" t="s">
        <v>2213</v>
      </c>
      <c r="I186" s="203">
        <v>65</v>
      </c>
      <c r="J186" s="183">
        <v>199</v>
      </c>
      <c r="K186" s="183"/>
      <c r="L186" s="183">
        <v>119.4</v>
      </c>
      <c r="M186" s="183">
        <f>SUM(X186:AO186)</f>
        <v>4</v>
      </c>
      <c r="N186" s="183">
        <f>M186*I186</f>
        <v>260</v>
      </c>
      <c r="O186" s="183"/>
      <c r="P186" s="183"/>
      <c r="Q186" s="183">
        <f>P187*I186</f>
        <v>0</v>
      </c>
      <c r="R186" s="183"/>
      <c r="S186" s="183"/>
      <c r="T186" s="183">
        <f>S187*I186</f>
        <v>260</v>
      </c>
      <c r="U186" s="183"/>
      <c r="V186" s="183"/>
      <c r="W186" s="183"/>
      <c r="X186" s="183"/>
      <c r="Y186" s="183"/>
      <c r="Z186" s="183"/>
      <c r="AA186" s="183"/>
      <c r="AB186" s="183"/>
      <c r="AC186" s="183"/>
      <c r="AD186" s="184"/>
      <c r="AE186" s="184"/>
      <c r="AF186" s="184"/>
      <c r="AG186" s="184"/>
      <c r="AH186" s="184"/>
      <c r="AI186" s="184"/>
      <c r="AJ186" s="184"/>
      <c r="AK186" s="184"/>
      <c r="AL186" s="184">
        <v>1</v>
      </c>
      <c r="AM186" s="184">
        <v>1</v>
      </c>
      <c r="AN186" s="184">
        <v>1</v>
      </c>
      <c r="AO186" s="184">
        <v>1</v>
      </c>
    </row>
    <row r="187" spans="1:41" ht="15" customHeight="1" x14ac:dyDescent="0.45">
      <c r="A187" s="326"/>
      <c r="B187" s="108"/>
      <c r="C187" s="108"/>
      <c r="D187" s="116"/>
      <c r="E187" s="108"/>
      <c r="F187" s="108"/>
      <c r="G187" s="108"/>
      <c r="H187" s="108"/>
      <c r="I187" s="48"/>
      <c r="J187" s="48"/>
      <c r="K187" s="48"/>
      <c r="L187" s="48"/>
      <c r="M187" s="48"/>
      <c r="N187" s="48"/>
      <c r="O187" s="48">
        <f>M186*J186</f>
        <v>796</v>
      </c>
      <c r="P187" s="111">
        <f>SUM(X187:AO187)</f>
        <v>0</v>
      </c>
      <c r="Q187" s="48"/>
      <c r="R187" s="48">
        <f>P187*J186</f>
        <v>0</v>
      </c>
      <c r="S187" s="48">
        <f>M186-P187</f>
        <v>4</v>
      </c>
      <c r="T187" s="48"/>
      <c r="U187" s="48">
        <f>S187*J186</f>
        <v>796</v>
      </c>
      <c r="V187" s="48"/>
      <c r="W187" s="48"/>
      <c r="X187" s="48"/>
      <c r="Y187" s="48"/>
      <c r="Z187" s="48"/>
      <c r="AA187" s="48"/>
      <c r="AB187" s="48"/>
      <c r="AC187" s="48"/>
      <c r="AD187" s="110"/>
      <c r="AE187" s="110"/>
      <c r="AF187" s="110"/>
      <c r="AG187" s="110"/>
      <c r="AH187" s="110"/>
      <c r="AI187" s="110"/>
      <c r="AJ187" s="110"/>
      <c r="AK187" s="110"/>
      <c r="AL187" s="109">
        <v>0</v>
      </c>
      <c r="AM187" s="109">
        <v>0</v>
      </c>
      <c r="AN187" s="109">
        <v>0</v>
      </c>
      <c r="AO187" s="109">
        <v>0</v>
      </c>
    </row>
    <row r="188" spans="1:41" ht="14.25" customHeight="1" x14ac:dyDescent="0.4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</row>
    <row r="189" spans="1:41" ht="15" customHeight="1" x14ac:dyDescent="0.45">
      <c r="A189" s="325" t="s">
        <v>2110</v>
      </c>
      <c r="B189" s="182" t="s">
        <v>9</v>
      </c>
      <c r="C189" s="236">
        <v>45317</v>
      </c>
      <c r="D189" s="182" t="s">
        <v>2212</v>
      </c>
      <c r="E189" s="182" t="s">
        <v>214</v>
      </c>
      <c r="F189" s="182" t="s">
        <v>176</v>
      </c>
      <c r="G189" s="182" t="s">
        <v>166</v>
      </c>
      <c r="H189" s="182" t="s">
        <v>2213</v>
      </c>
      <c r="I189" s="203">
        <v>65</v>
      </c>
      <c r="J189" s="183">
        <v>199</v>
      </c>
      <c r="K189" s="183"/>
      <c r="L189" s="183"/>
      <c r="M189" s="183">
        <f>SUM(X189:AO189)</f>
        <v>4</v>
      </c>
      <c r="N189" s="183">
        <f>M189*I189</f>
        <v>260</v>
      </c>
      <c r="O189" s="183"/>
      <c r="P189" s="183"/>
      <c r="Q189" s="183">
        <f>P190*I189</f>
        <v>0</v>
      </c>
      <c r="R189" s="183"/>
      <c r="S189" s="183"/>
      <c r="T189" s="183">
        <f>S190*I189</f>
        <v>260</v>
      </c>
      <c r="U189" s="183"/>
      <c r="V189" s="183"/>
      <c r="W189" s="183"/>
      <c r="X189" s="183"/>
      <c r="Y189" s="183"/>
      <c r="Z189" s="183"/>
      <c r="AA189" s="183"/>
      <c r="AB189" s="183"/>
      <c r="AC189" s="183"/>
      <c r="AD189" s="184"/>
      <c r="AE189" s="184"/>
      <c r="AF189" s="184"/>
      <c r="AG189" s="184"/>
      <c r="AH189" s="184"/>
      <c r="AI189" s="184"/>
      <c r="AJ189" s="184"/>
      <c r="AK189" s="184"/>
      <c r="AL189" s="184">
        <v>1</v>
      </c>
      <c r="AM189" s="184">
        <v>1</v>
      </c>
      <c r="AN189" s="184">
        <v>1</v>
      </c>
      <c r="AO189" s="184">
        <v>1</v>
      </c>
    </row>
    <row r="190" spans="1:41" ht="15" customHeight="1" x14ac:dyDescent="0.45">
      <c r="A190" s="194"/>
      <c r="B190" s="36"/>
      <c r="C190" s="36"/>
      <c r="D190" s="46"/>
      <c r="E190" s="36"/>
      <c r="F190" s="36"/>
      <c r="G190" s="36"/>
      <c r="H190" s="36"/>
      <c r="I190" s="48"/>
      <c r="J190" s="38"/>
      <c r="K190" s="38"/>
      <c r="L190" s="38"/>
      <c r="M190" s="38"/>
      <c r="N190" s="38"/>
      <c r="O190" s="38">
        <f>M189*J189</f>
        <v>796</v>
      </c>
      <c r="P190" s="134">
        <f>SUM(X190:AO190)</f>
        <v>0</v>
      </c>
      <c r="Q190" s="38"/>
      <c r="R190" s="38">
        <f>P190*J189</f>
        <v>0</v>
      </c>
      <c r="S190" s="38">
        <f>M189-P190</f>
        <v>4</v>
      </c>
      <c r="T190" s="38"/>
      <c r="U190" s="38">
        <f>S190*J189</f>
        <v>796</v>
      </c>
      <c r="V190" s="38"/>
      <c r="W190" s="38"/>
      <c r="X190" s="38"/>
      <c r="Y190" s="38"/>
      <c r="Z190" s="38"/>
      <c r="AA190" s="38"/>
      <c r="AB190" s="38"/>
      <c r="AC190" s="38"/>
      <c r="AD190" s="41"/>
      <c r="AE190" s="41"/>
      <c r="AF190" s="41"/>
      <c r="AG190" s="41"/>
      <c r="AH190" s="41"/>
      <c r="AI190" s="41"/>
      <c r="AJ190" s="41"/>
      <c r="AK190" s="41"/>
      <c r="AL190" s="40">
        <v>0</v>
      </c>
      <c r="AM190" s="40">
        <v>0</v>
      </c>
      <c r="AN190" s="853">
        <v>0</v>
      </c>
      <c r="AO190" s="40">
        <v>0</v>
      </c>
    </row>
    <row r="191" spans="1:41" ht="15" customHeight="1" x14ac:dyDescent="0.45">
      <c r="A191" s="194"/>
      <c r="B191" s="36"/>
      <c r="C191" s="36"/>
      <c r="D191" s="36"/>
      <c r="E191" s="36"/>
      <c r="F191" s="36"/>
      <c r="G191" s="36"/>
      <c r="H191" s="36"/>
      <c r="I191" s="4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</row>
    <row r="192" spans="1:41" ht="15" customHeight="1" x14ac:dyDescent="0.45">
      <c r="A192" s="325" t="s">
        <v>2110</v>
      </c>
      <c r="B192" s="182" t="s">
        <v>9</v>
      </c>
      <c r="C192" s="236">
        <v>45350</v>
      </c>
      <c r="D192" s="182" t="s">
        <v>2214</v>
      </c>
      <c r="E192" s="182" t="s">
        <v>300</v>
      </c>
      <c r="F192" s="182" t="s">
        <v>2204</v>
      </c>
      <c r="G192" s="182" t="s">
        <v>166</v>
      </c>
      <c r="H192" s="182" t="s">
        <v>2215</v>
      </c>
      <c r="I192" s="203">
        <v>23</v>
      </c>
      <c r="J192" s="183">
        <v>79</v>
      </c>
      <c r="K192" s="183"/>
      <c r="L192" s="183"/>
      <c r="M192" s="183">
        <f>SUM(X192:AO192)</f>
        <v>6</v>
      </c>
      <c r="N192" s="183">
        <f>M192*I192</f>
        <v>138</v>
      </c>
      <c r="O192" s="183"/>
      <c r="P192" s="183"/>
      <c r="Q192" s="183">
        <f>P193*I192</f>
        <v>0</v>
      </c>
      <c r="R192" s="183"/>
      <c r="S192" s="183"/>
      <c r="T192" s="183">
        <f>S193*I192</f>
        <v>138</v>
      </c>
      <c r="U192" s="183"/>
      <c r="V192" s="183"/>
      <c r="W192" s="183"/>
      <c r="X192" s="183">
        <v>2</v>
      </c>
      <c r="Y192" s="183">
        <v>2</v>
      </c>
      <c r="Z192" s="183">
        <v>1</v>
      </c>
      <c r="AA192" s="183">
        <v>1</v>
      </c>
      <c r="AB192" s="183"/>
      <c r="AC192" s="183"/>
      <c r="AD192" s="184"/>
      <c r="AE192" s="184"/>
      <c r="AF192" s="184"/>
      <c r="AG192" s="184"/>
      <c r="AH192" s="184"/>
      <c r="AI192" s="184"/>
      <c r="AJ192" s="184"/>
      <c r="AK192" s="184"/>
      <c r="AL192" s="184"/>
      <c r="AM192" s="184"/>
      <c r="AN192" s="184"/>
      <c r="AO192" s="184"/>
    </row>
    <row r="193" spans="1:41" ht="15" customHeight="1" x14ac:dyDescent="0.45">
      <c r="A193" s="194"/>
      <c r="B193" s="36"/>
      <c r="C193" s="36"/>
      <c r="D193" s="36"/>
      <c r="E193" s="36"/>
      <c r="F193" s="36"/>
      <c r="G193" s="36"/>
      <c r="H193" s="36"/>
      <c r="I193" s="48"/>
      <c r="J193" s="38"/>
      <c r="K193" s="38"/>
      <c r="L193" s="38"/>
      <c r="M193" s="38"/>
      <c r="N193" s="38"/>
      <c r="O193" s="38">
        <f>M192*J192</f>
        <v>474</v>
      </c>
      <c r="P193" s="135">
        <f>SUM(X193:AO193)</f>
        <v>0</v>
      </c>
      <c r="Q193" s="38"/>
      <c r="R193" s="38">
        <f>P193*J192</f>
        <v>0</v>
      </c>
      <c r="S193" s="38">
        <f>M192-P193</f>
        <v>6</v>
      </c>
      <c r="T193" s="38"/>
      <c r="U193" s="38">
        <f>S193*J192</f>
        <v>474</v>
      </c>
      <c r="V193" s="38"/>
      <c r="W193" s="38"/>
      <c r="X193" s="42">
        <v>0</v>
      </c>
      <c r="Y193" s="950">
        <v>0</v>
      </c>
      <c r="Z193" s="42">
        <v>0</v>
      </c>
      <c r="AA193" s="42">
        <v>0</v>
      </c>
      <c r="AB193" s="38"/>
      <c r="AC193" s="38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</row>
    <row r="194" spans="1:41" ht="15" customHeight="1" x14ac:dyDescent="0.45">
      <c r="A194" s="194"/>
      <c r="B194" s="36"/>
      <c r="C194" s="36"/>
      <c r="D194" s="36"/>
      <c r="E194" s="36"/>
      <c r="F194" s="36"/>
      <c r="G194" s="36"/>
      <c r="H194" s="36"/>
      <c r="I194" s="4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</row>
    <row r="195" spans="1:41" ht="15" customHeight="1" x14ac:dyDescent="0.45">
      <c r="A195" s="325" t="s">
        <v>2110</v>
      </c>
      <c r="B195" s="182" t="s">
        <v>9</v>
      </c>
      <c r="C195" s="236">
        <v>45350</v>
      </c>
      <c r="D195" s="105" t="s">
        <v>2214</v>
      </c>
      <c r="E195" s="182" t="s">
        <v>300</v>
      </c>
      <c r="F195" s="182" t="s">
        <v>402</v>
      </c>
      <c r="G195" s="182" t="s">
        <v>166</v>
      </c>
      <c r="H195" s="182" t="s">
        <v>2215</v>
      </c>
      <c r="I195" s="203">
        <v>23</v>
      </c>
      <c r="J195" s="183">
        <v>79</v>
      </c>
      <c r="K195" s="183"/>
      <c r="L195" s="183">
        <v>47.4</v>
      </c>
      <c r="M195" s="183">
        <f>SUM(X195:AO195)</f>
        <v>4</v>
      </c>
      <c r="N195" s="183">
        <f>M195*I195</f>
        <v>92</v>
      </c>
      <c r="O195" s="183"/>
      <c r="P195" s="183"/>
      <c r="Q195" s="183">
        <f>P196*I195</f>
        <v>0</v>
      </c>
      <c r="R195" s="183"/>
      <c r="S195" s="183"/>
      <c r="T195" s="183">
        <f>S196*I195</f>
        <v>92</v>
      </c>
      <c r="U195" s="183"/>
      <c r="V195" s="183"/>
      <c r="W195" s="183"/>
      <c r="X195" s="183">
        <v>1</v>
      </c>
      <c r="Y195" s="183">
        <v>1</v>
      </c>
      <c r="Z195" s="183">
        <v>1</v>
      </c>
      <c r="AA195" s="183">
        <v>1</v>
      </c>
      <c r="AB195" s="183"/>
      <c r="AC195" s="183"/>
      <c r="AD195" s="184"/>
      <c r="AE195" s="184"/>
      <c r="AF195" s="184"/>
      <c r="AG195" s="184"/>
      <c r="AH195" s="184"/>
      <c r="AI195" s="184"/>
      <c r="AJ195" s="184"/>
      <c r="AK195" s="184"/>
      <c r="AL195" s="184"/>
      <c r="AM195" s="184"/>
      <c r="AN195" s="184"/>
      <c r="AO195" s="184"/>
    </row>
    <row r="196" spans="1:41" ht="15" customHeight="1" x14ac:dyDescent="0.45">
      <c r="A196" s="194"/>
      <c r="B196" s="36"/>
      <c r="C196" s="36"/>
      <c r="D196" s="46"/>
      <c r="E196" s="36"/>
      <c r="F196" s="36"/>
      <c r="G196" s="36"/>
      <c r="H196" s="36"/>
      <c r="I196" s="48"/>
      <c r="J196" s="38"/>
      <c r="K196" s="38"/>
      <c r="L196" s="38"/>
      <c r="M196" s="38"/>
      <c r="N196" s="38"/>
      <c r="O196" s="38">
        <f>M195*J195</f>
        <v>316</v>
      </c>
      <c r="P196" s="68">
        <f>SUM(X196:AO196)</f>
        <v>0</v>
      </c>
      <c r="Q196" s="38"/>
      <c r="R196" s="38">
        <f>P196*J195</f>
        <v>0</v>
      </c>
      <c r="S196" s="38">
        <f>M195-P196</f>
        <v>4</v>
      </c>
      <c r="T196" s="38"/>
      <c r="U196" s="38">
        <f>S196*J195</f>
        <v>316</v>
      </c>
      <c r="V196" s="38"/>
      <c r="W196" s="38"/>
      <c r="X196" s="68">
        <v>0</v>
      </c>
      <c r="Y196" s="68">
        <v>0</v>
      </c>
      <c r="Z196" s="68">
        <v>0</v>
      </c>
      <c r="AA196" s="68">
        <v>0</v>
      </c>
      <c r="AB196" s="38"/>
      <c r="AC196" s="38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</row>
    <row r="197" spans="1:41" ht="15" customHeight="1" x14ac:dyDescent="0.45">
      <c r="A197" s="194"/>
      <c r="B197" s="36"/>
      <c r="C197" s="36"/>
      <c r="D197" s="36"/>
      <c r="E197" s="36"/>
      <c r="F197" s="36"/>
      <c r="G197" s="36"/>
      <c r="H197" s="36"/>
      <c r="I197" s="4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</row>
    <row r="198" spans="1:41" ht="15" customHeight="1" x14ac:dyDescent="0.45">
      <c r="A198" s="325" t="s">
        <v>2110</v>
      </c>
      <c r="B198" s="182" t="s">
        <v>9</v>
      </c>
      <c r="C198" s="236">
        <v>45350</v>
      </c>
      <c r="D198" s="182" t="s">
        <v>2214</v>
      </c>
      <c r="E198" s="182" t="s">
        <v>300</v>
      </c>
      <c r="F198" s="182" t="s">
        <v>165</v>
      </c>
      <c r="G198" s="182" t="s">
        <v>166</v>
      </c>
      <c r="H198" s="182" t="s">
        <v>2215</v>
      </c>
      <c r="I198" s="203">
        <v>23</v>
      </c>
      <c r="J198" s="183">
        <v>79</v>
      </c>
      <c r="K198" s="183"/>
      <c r="L198" s="183">
        <v>47.4</v>
      </c>
      <c r="M198" s="183">
        <f>SUM(X198:AO198)</f>
        <v>6</v>
      </c>
      <c r="N198" s="183">
        <f>M198*I198</f>
        <v>138</v>
      </c>
      <c r="O198" s="183"/>
      <c r="P198" s="183"/>
      <c r="Q198" s="183">
        <f>P199*I198</f>
        <v>0</v>
      </c>
      <c r="R198" s="183"/>
      <c r="S198" s="183"/>
      <c r="T198" s="183">
        <f>S199*I198</f>
        <v>138</v>
      </c>
      <c r="U198" s="183"/>
      <c r="V198" s="183"/>
      <c r="W198" s="183"/>
      <c r="X198" s="183">
        <v>2</v>
      </c>
      <c r="Y198" s="183">
        <v>2</v>
      </c>
      <c r="Z198" s="183">
        <v>1</v>
      </c>
      <c r="AA198" s="183">
        <v>1</v>
      </c>
      <c r="AB198" s="183"/>
      <c r="AC198" s="183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</row>
    <row r="199" spans="1:41" ht="15" customHeight="1" x14ac:dyDescent="0.45">
      <c r="A199" s="194"/>
      <c r="B199" s="36"/>
      <c r="C199" s="36"/>
      <c r="D199" s="485"/>
      <c r="E199" s="36"/>
      <c r="F199" s="36"/>
      <c r="G199" s="36"/>
      <c r="H199" s="36"/>
      <c r="I199" s="48"/>
      <c r="J199" s="38"/>
      <c r="K199" s="38"/>
      <c r="L199" s="38"/>
      <c r="M199" s="38"/>
      <c r="N199" s="38"/>
      <c r="O199" s="38">
        <f>M198*J198</f>
        <v>474</v>
      </c>
      <c r="P199" s="68">
        <f>SUM(X199:AO199)</f>
        <v>0</v>
      </c>
      <c r="Q199" s="38"/>
      <c r="R199" s="38">
        <f>P199*J198</f>
        <v>0</v>
      </c>
      <c r="S199" s="38">
        <f>M198-P199</f>
        <v>6</v>
      </c>
      <c r="T199" s="38"/>
      <c r="U199" s="38">
        <f>S199*J198</f>
        <v>474</v>
      </c>
      <c r="V199" s="38"/>
      <c r="W199" s="38"/>
      <c r="X199" s="68">
        <v>0</v>
      </c>
      <c r="Y199" s="538">
        <v>0</v>
      </c>
      <c r="Z199" s="68">
        <v>0</v>
      </c>
      <c r="AA199" s="68">
        <v>0</v>
      </c>
      <c r="AB199" s="38"/>
      <c r="AC199" s="38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</row>
    <row r="200" spans="1:41" ht="15" customHeight="1" x14ac:dyDescent="0.45">
      <c r="A200" s="194"/>
      <c r="B200" s="36"/>
      <c r="C200" s="36"/>
      <c r="D200" s="36"/>
      <c r="E200" s="36"/>
      <c r="F200" s="36"/>
      <c r="G200" s="36"/>
      <c r="H200" s="36"/>
      <c r="I200" s="4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845"/>
      <c r="Z200" s="38"/>
      <c r="AA200" s="38"/>
      <c r="AB200" s="38"/>
      <c r="AC200" s="38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</row>
    <row r="201" spans="1:41" ht="15" customHeight="1" x14ac:dyDescent="0.45">
      <c r="A201" s="325" t="s">
        <v>2110</v>
      </c>
      <c r="B201" s="182" t="s">
        <v>9</v>
      </c>
      <c r="C201" s="236">
        <v>45350</v>
      </c>
      <c r="D201" s="182" t="s">
        <v>2214</v>
      </c>
      <c r="E201" s="182" t="s">
        <v>300</v>
      </c>
      <c r="F201" s="182" t="s">
        <v>176</v>
      </c>
      <c r="G201" s="182" t="s">
        <v>166</v>
      </c>
      <c r="H201" s="182" t="s">
        <v>2215</v>
      </c>
      <c r="I201" s="203">
        <v>23</v>
      </c>
      <c r="J201" s="183">
        <v>79</v>
      </c>
      <c r="K201" s="183"/>
      <c r="L201" s="183">
        <v>47.4</v>
      </c>
      <c r="M201" s="183">
        <f>SUM(X201:AO201)</f>
        <v>6</v>
      </c>
      <c r="N201" s="183">
        <f>M201*I201</f>
        <v>138</v>
      </c>
      <c r="O201" s="183"/>
      <c r="P201" s="183"/>
      <c r="Q201" s="183">
        <f>P202*I201</f>
        <v>0</v>
      </c>
      <c r="R201" s="183"/>
      <c r="S201" s="183"/>
      <c r="T201" s="183">
        <f>S202*I201</f>
        <v>138</v>
      </c>
      <c r="U201" s="183"/>
      <c r="V201" s="183"/>
      <c r="W201" s="183"/>
      <c r="X201" s="183">
        <v>2</v>
      </c>
      <c r="Y201" s="183">
        <v>2</v>
      </c>
      <c r="Z201" s="183">
        <v>1</v>
      </c>
      <c r="AA201" s="183">
        <v>1</v>
      </c>
      <c r="AB201" s="183"/>
      <c r="AC201" s="183"/>
      <c r="AD201" s="184"/>
      <c r="AE201" s="184"/>
      <c r="AF201" s="184"/>
      <c r="AG201" s="184"/>
      <c r="AH201" s="184"/>
      <c r="AI201" s="184"/>
      <c r="AJ201" s="184"/>
      <c r="AK201" s="184"/>
      <c r="AL201" s="184"/>
      <c r="AM201" s="184"/>
      <c r="AN201" s="184"/>
      <c r="AO201" s="184"/>
    </row>
    <row r="202" spans="1:41" ht="15" customHeight="1" x14ac:dyDescent="0.45">
      <c r="A202" s="194"/>
      <c r="B202" s="36"/>
      <c r="C202" s="36"/>
      <c r="D202" s="485"/>
      <c r="E202" s="36"/>
      <c r="F202" s="36"/>
      <c r="G202" s="36"/>
      <c r="H202" s="36"/>
      <c r="I202" s="48"/>
      <c r="J202" s="38"/>
      <c r="K202" s="38"/>
      <c r="L202" s="38"/>
      <c r="M202" s="38"/>
      <c r="N202" s="38"/>
      <c r="O202" s="38">
        <f>M201*J201</f>
        <v>474</v>
      </c>
      <c r="P202" s="68">
        <f>SUM(X202:AO202)</f>
        <v>0</v>
      </c>
      <c r="Q202" s="38"/>
      <c r="R202" s="38">
        <f>P202*J201</f>
        <v>0</v>
      </c>
      <c r="S202" s="38">
        <f>M201-P202</f>
        <v>6</v>
      </c>
      <c r="T202" s="38"/>
      <c r="U202" s="38">
        <f>S202*J201</f>
        <v>474</v>
      </c>
      <c r="V202" s="38"/>
      <c r="W202" s="38"/>
      <c r="X202" s="68">
        <v>0</v>
      </c>
      <c r="Y202" s="68">
        <v>0</v>
      </c>
      <c r="Z202" s="68">
        <v>0</v>
      </c>
      <c r="AA202" s="68">
        <v>0</v>
      </c>
      <c r="AB202" s="38"/>
      <c r="AC202" s="38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</row>
    <row r="203" spans="1:41" ht="15" customHeight="1" x14ac:dyDescent="0.45">
      <c r="A203" s="194"/>
      <c r="B203" s="36"/>
      <c r="C203" s="36"/>
      <c r="D203" s="36"/>
      <c r="E203" s="36"/>
      <c r="F203" s="36"/>
      <c r="G203" s="36"/>
      <c r="H203" s="36"/>
      <c r="I203" s="4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</row>
    <row r="204" spans="1:41" ht="15" customHeight="1" x14ac:dyDescent="0.45">
      <c r="A204" s="325" t="s">
        <v>2110</v>
      </c>
      <c r="B204" s="182" t="s">
        <v>9</v>
      </c>
      <c r="C204" s="236">
        <v>45317</v>
      </c>
      <c r="D204" s="105" t="s">
        <v>2216</v>
      </c>
      <c r="E204" s="182" t="s">
        <v>307</v>
      </c>
      <c r="F204" s="182"/>
      <c r="G204" s="182"/>
      <c r="H204" s="182" t="s">
        <v>2217</v>
      </c>
      <c r="I204" s="203">
        <v>59</v>
      </c>
      <c r="J204" s="183">
        <v>169</v>
      </c>
      <c r="K204" s="183"/>
      <c r="L204" s="183"/>
      <c r="M204" s="183">
        <f>SUM(X204:AO204)</f>
        <v>4</v>
      </c>
      <c r="N204" s="183">
        <f>M204*I204</f>
        <v>236</v>
      </c>
      <c r="O204" s="183"/>
      <c r="P204" s="183"/>
      <c r="Q204" s="183">
        <f>P205*I204</f>
        <v>0</v>
      </c>
      <c r="R204" s="183"/>
      <c r="S204" s="183"/>
      <c r="T204" s="183">
        <f>S205*I204</f>
        <v>236</v>
      </c>
      <c r="U204" s="183"/>
      <c r="V204" s="183"/>
      <c r="W204" s="183"/>
      <c r="X204" s="183"/>
      <c r="Y204" s="183"/>
      <c r="Z204" s="183"/>
      <c r="AA204" s="183"/>
      <c r="AB204" s="183"/>
      <c r="AC204" s="183"/>
      <c r="AD204" s="184"/>
      <c r="AE204" s="184"/>
      <c r="AF204" s="184"/>
      <c r="AG204" s="184"/>
      <c r="AH204" s="184"/>
      <c r="AI204" s="184"/>
      <c r="AJ204" s="184"/>
      <c r="AK204" s="184">
        <v>1</v>
      </c>
      <c r="AL204" s="184">
        <v>1</v>
      </c>
      <c r="AM204" s="184">
        <v>1</v>
      </c>
      <c r="AN204" s="184">
        <v>1</v>
      </c>
      <c r="AO204" s="184"/>
    </row>
    <row r="205" spans="1:41" ht="15" customHeight="1" x14ac:dyDescent="0.45">
      <c r="A205" s="194"/>
      <c r="B205" s="36"/>
      <c r="C205" s="36"/>
      <c r="D205" s="46"/>
      <c r="E205" s="36"/>
      <c r="F205" s="36"/>
      <c r="G205" s="36"/>
      <c r="H205" s="36"/>
      <c r="I205" s="48"/>
      <c r="J205" s="38"/>
      <c r="K205" s="38"/>
      <c r="L205" s="38"/>
      <c r="M205" s="38"/>
      <c r="N205" s="38"/>
      <c r="O205" s="38">
        <f>M204*J204</f>
        <v>676</v>
      </c>
      <c r="P205" s="42">
        <f>SUM(X205:AO205)</f>
        <v>0</v>
      </c>
      <c r="Q205" s="38"/>
      <c r="R205" s="38">
        <f>P205*J204</f>
        <v>0</v>
      </c>
      <c r="S205" s="38">
        <f>M204-P205</f>
        <v>4</v>
      </c>
      <c r="T205" s="38"/>
      <c r="U205" s="38">
        <f>S205*J204</f>
        <v>676</v>
      </c>
      <c r="V205" s="38"/>
      <c r="W205" s="38"/>
      <c r="X205" s="38"/>
      <c r="Y205" s="38"/>
      <c r="Z205" s="38"/>
      <c r="AA205" s="38"/>
      <c r="AB205" s="38"/>
      <c r="AC205" s="38"/>
      <c r="AD205" s="41"/>
      <c r="AE205" s="41"/>
      <c r="AF205" s="41"/>
      <c r="AG205" s="41"/>
      <c r="AH205" s="41"/>
      <c r="AI205" s="41"/>
      <c r="AJ205" s="41"/>
      <c r="AK205" s="40">
        <v>0</v>
      </c>
      <c r="AL205" s="40">
        <v>0</v>
      </c>
      <c r="AM205" s="40">
        <v>0</v>
      </c>
      <c r="AN205" s="40">
        <v>0</v>
      </c>
    </row>
    <row r="206" spans="1:41" ht="15" customHeight="1" x14ac:dyDescent="0.45">
      <c r="A206" s="194"/>
      <c r="B206" s="36"/>
      <c r="C206" s="36"/>
      <c r="D206" s="36"/>
      <c r="E206" s="36"/>
      <c r="F206" s="36"/>
      <c r="G206" s="36"/>
      <c r="H206" s="36"/>
      <c r="I206" s="4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</row>
    <row r="207" spans="1:41" ht="15" customHeight="1" x14ac:dyDescent="0.45">
      <c r="A207" s="325" t="s">
        <v>2110</v>
      </c>
      <c r="B207" s="182" t="s">
        <v>9</v>
      </c>
      <c r="C207" s="236">
        <v>45350</v>
      </c>
      <c r="D207" s="105" t="s">
        <v>2218</v>
      </c>
      <c r="E207" s="182" t="s">
        <v>164</v>
      </c>
      <c r="F207" s="182" t="s">
        <v>2219</v>
      </c>
      <c r="G207" s="182" t="s">
        <v>166</v>
      </c>
      <c r="H207" s="182"/>
      <c r="I207" s="203">
        <v>59</v>
      </c>
      <c r="J207" s="183">
        <v>169</v>
      </c>
      <c r="K207" s="183"/>
      <c r="L207" s="183"/>
      <c r="M207" s="183">
        <f>SUM(X207:AO207)</f>
        <v>4</v>
      </c>
      <c r="N207" s="183">
        <f>M207*I207</f>
        <v>236</v>
      </c>
      <c r="O207" s="183"/>
      <c r="P207" s="183"/>
      <c r="Q207" s="183">
        <f>P208*I207</f>
        <v>0</v>
      </c>
      <c r="R207" s="183"/>
      <c r="S207" s="183"/>
      <c r="T207" s="183">
        <f>S208*I207</f>
        <v>236</v>
      </c>
      <c r="U207" s="183"/>
      <c r="V207" s="183"/>
      <c r="W207" s="183"/>
      <c r="X207" s="183"/>
      <c r="Y207" s="183"/>
      <c r="Z207" s="183"/>
      <c r="AA207" s="183"/>
      <c r="AB207" s="183"/>
      <c r="AC207" s="183"/>
      <c r="AD207" s="184"/>
      <c r="AE207" s="184"/>
      <c r="AF207" s="184"/>
      <c r="AG207" s="184"/>
      <c r="AH207" s="184"/>
      <c r="AI207" s="184"/>
      <c r="AJ207" s="184"/>
      <c r="AK207" s="184">
        <v>1</v>
      </c>
      <c r="AL207" s="184">
        <v>1</v>
      </c>
      <c r="AM207" s="184">
        <v>1</v>
      </c>
      <c r="AN207" s="184">
        <v>1</v>
      </c>
    </row>
    <row r="208" spans="1:41" ht="15" customHeight="1" x14ac:dyDescent="0.45">
      <c r="A208" s="194"/>
      <c r="B208" s="36"/>
      <c r="C208" s="36"/>
      <c r="D208" s="46"/>
      <c r="E208" s="36"/>
      <c r="F208" s="36"/>
      <c r="G208" s="36"/>
      <c r="H208" s="36"/>
      <c r="I208" s="48"/>
      <c r="J208" s="38"/>
      <c r="K208" s="38"/>
      <c r="L208" s="38"/>
      <c r="M208" s="38"/>
      <c r="N208" s="38"/>
      <c r="O208" s="38">
        <f>M207*J207</f>
        <v>676</v>
      </c>
      <c r="P208" s="42">
        <f>SUM(X208:AO208)</f>
        <v>0</v>
      </c>
      <c r="Q208" s="38"/>
      <c r="R208" s="38">
        <f>P208*J207</f>
        <v>0</v>
      </c>
      <c r="S208" s="38">
        <f>M207-P208</f>
        <v>4</v>
      </c>
      <c r="T208" s="38"/>
      <c r="U208" s="38">
        <f>S208*J207</f>
        <v>676</v>
      </c>
      <c r="V208" s="38"/>
      <c r="W208" s="38"/>
      <c r="X208" s="38"/>
      <c r="Y208" s="38"/>
      <c r="Z208" s="38"/>
      <c r="AA208" s="38"/>
      <c r="AB208" s="38"/>
      <c r="AC208" s="38"/>
      <c r="AD208" s="41"/>
      <c r="AE208" s="41"/>
      <c r="AF208" s="41"/>
      <c r="AG208" s="41"/>
      <c r="AH208" s="41"/>
      <c r="AI208" s="41"/>
      <c r="AJ208" s="41"/>
      <c r="AK208" s="40">
        <v>0</v>
      </c>
      <c r="AL208" s="40">
        <v>0</v>
      </c>
      <c r="AM208" s="40">
        <v>0</v>
      </c>
      <c r="AN208" s="40">
        <v>0</v>
      </c>
    </row>
    <row r="209" spans="1:41" ht="15" customHeight="1" x14ac:dyDescent="0.45">
      <c r="A209" s="194"/>
      <c r="B209" s="36"/>
      <c r="C209" s="36"/>
      <c r="D209" s="36"/>
      <c r="E209" s="36"/>
      <c r="F209" s="36"/>
      <c r="G209" s="36"/>
      <c r="H209" s="36"/>
      <c r="I209" s="4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41"/>
      <c r="AE209" s="41"/>
      <c r="AF209" s="41"/>
      <c r="AG209" s="41"/>
      <c r="AH209" s="41"/>
      <c r="AI209" s="41"/>
      <c r="AJ209" s="41"/>
      <c r="AK209" s="846"/>
      <c r="AL209" s="41"/>
      <c r="AM209" s="41"/>
      <c r="AN209" s="41"/>
    </row>
    <row r="210" spans="1:41" ht="15" customHeight="1" x14ac:dyDescent="0.45">
      <c r="A210" s="325" t="s">
        <v>2110</v>
      </c>
      <c r="B210" s="182" t="s">
        <v>9</v>
      </c>
      <c r="C210" s="236">
        <v>45317</v>
      </c>
      <c r="D210" s="182" t="s">
        <v>2220</v>
      </c>
      <c r="E210" s="182" t="s">
        <v>307</v>
      </c>
      <c r="F210" s="182" t="s">
        <v>2221</v>
      </c>
      <c r="G210" s="182" t="s">
        <v>166</v>
      </c>
      <c r="H210" s="182"/>
      <c r="I210" s="203">
        <v>35</v>
      </c>
      <c r="J210" s="183">
        <v>99</v>
      </c>
      <c r="K210" s="183"/>
      <c r="L210" s="183">
        <v>59.4</v>
      </c>
      <c r="M210" s="183">
        <f>SUM(X210:AO210)</f>
        <v>4</v>
      </c>
      <c r="N210" s="183">
        <f>M210*I210</f>
        <v>140</v>
      </c>
      <c r="O210" s="183"/>
      <c r="P210" s="183"/>
      <c r="Q210" s="183">
        <f>P211*I210</f>
        <v>0</v>
      </c>
      <c r="R210" s="183"/>
      <c r="S210" s="183"/>
      <c r="T210" s="183">
        <f>S211*I210</f>
        <v>140</v>
      </c>
      <c r="U210" s="183"/>
      <c r="V210" s="183"/>
      <c r="W210" s="183"/>
      <c r="X210" s="183"/>
      <c r="Y210" s="183"/>
      <c r="Z210" s="183"/>
      <c r="AA210" s="183"/>
      <c r="AB210" s="183"/>
      <c r="AC210" s="183"/>
      <c r="AD210" s="184"/>
      <c r="AE210" s="184"/>
      <c r="AF210" s="184"/>
      <c r="AG210" s="184"/>
      <c r="AH210" s="184"/>
      <c r="AI210" s="184"/>
      <c r="AJ210" s="184"/>
      <c r="AK210" s="184">
        <v>1</v>
      </c>
      <c r="AL210" s="184">
        <v>1</v>
      </c>
      <c r="AM210" s="184">
        <v>1</v>
      </c>
      <c r="AN210" s="184">
        <v>1</v>
      </c>
    </row>
    <row r="211" spans="1:41" ht="15" customHeight="1" x14ac:dyDescent="0.45">
      <c r="A211" s="194"/>
      <c r="B211" s="36"/>
      <c r="C211" s="36"/>
      <c r="D211" s="46"/>
      <c r="E211" s="36"/>
      <c r="F211" s="36"/>
      <c r="G211" s="36"/>
      <c r="H211" s="36"/>
      <c r="I211" s="48"/>
      <c r="J211" s="38"/>
      <c r="K211" s="38"/>
      <c r="L211" s="38"/>
      <c r="M211" s="38"/>
      <c r="N211" s="38"/>
      <c r="O211" s="38">
        <f>M210*J210</f>
        <v>396</v>
      </c>
      <c r="P211" s="68">
        <f>SUM(X211:AO211)</f>
        <v>0</v>
      </c>
      <c r="Q211" s="38"/>
      <c r="R211" s="38">
        <f>P211*J210</f>
        <v>0</v>
      </c>
      <c r="S211" s="38">
        <f>M210-P211</f>
        <v>4</v>
      </c>
      <c r="T211" s="38"/>
      <c r="U211" s="38">
        <f>S211*J210</f>
        <v>396</v>
      </c>
      <c r="V211" s="38"/>
      <c r="W211" s="38"/>
      <c r="X211" s="38"/>
      <c r="Y211" s="38"/>
      <c r="Z211" s="38"/>
      <c r="AA211" s="38"/>
      <c r="AB211" s="38"/>
      <c r="AC211" s="38"/>
      <c r="AD211" s="41"/>
      <c r="AE211" s="41"/>
      <c r="AF211" s="41"/>
      <c r="AG211" s="41"/>
      <c r="AH211" s="41"/>
      <c r="AI211" s="41"/>
      <c r="AJ211" s="41"/>
      <c r="AK211" s="47">
        <v>0</v>
      </c>
      <c r="AL211" s="47">
        <v>0</v>
      </c>
      <c r="AM211" s="47">
        <v>0</v>
      </c>
      <c r="AN211" s="47">
        <v>0</v>
      </c>
    </row>
    <row r="212" spans="1:41" ht="15" customHeight="1" x14ac:dyDescent="0.45">
      <c r="A212" s="194"/>
      <c r="B212" s="36"/>
      <c r="C212" s="36"/>
      <c r="D212" s="36"/>
      <c r="E212" s="36"/>
      <c r="F212" s="36"/>
      <c r="G212" s="36"/>
      <c r="H212" s="36"/>
      <c r="I212" s="4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</row>
    <row r="213" spans="1:41" ht="15" customHeight="1" x14ac:dyDescent="0.45">
      <c r="A213" s="325" t="s">
        <v>2110</v>
      </c>
      <c r="B213" s="182" t="s">
        <v>9</v>
      </c>
      <c r="C213" s="236">
        <v>45317</v>
      </c>
      <c r="D213" s="182" t="s">
        <v>2222</v>
      </c>
      <c r="E213" s="182" t="s">
        <v>964</v>
      </c>
      <c r="F213" s="182" t="s">
        <v>442</v>
      </c>
      <c r="G213" s="182" t="s">
        <v>154</v>
      </c>
      <c r="H213" s="182" t="s">
        <v>492</v>
      </c>
      <c r="I213" s="203">
        <v>35</v>
      </c>
      <c r="J213" s="183">
        <v>99</v>
      </c>
      <c r="K213" s="183"/>
      <c r="L213" s="183"/>
      <c r="M213" s="183">
        <f>SUM(X213:AO213)</f>
        <v>4</v>
      </c>
      <c r="N213" s="183">
        <f>M213*I213</f>
        <v>140</v>
      </c>
      <c r="O213" s="183"/>
      <c r="P213" s="183"/>
      <c r="Q213" s="183">
        <f>P214*I213</f>
        <v>0</v>
      </c>
      <c r="R213" s="183"/>
      <c r="S213" s="183"/>
      <c r="T213" s="183">
        <f>S214*I213</f>
        <v>140</v>
      </c>
      <c r="U213" s="183"/>
      <c r="V213" s="183"/>
      <c r="W213" s="183"/>
      <c r="X213" s="183"/>
      <c r="Y213" s="183"/>
      <c r="Z213" s="183"/>
      <c r="AA213" s="183"/>
      <c r="AB213" s="183"/>
      <c r="AC213" s="183"/>
      <c r="AD213" s="184"/>
      <c r="AE213" s="184"/>
      <c r="AF213" s="184"/>
      <c r="AG213" s="184"/>
      <c r="AH213" s="184"/>
      <c r="AI213" s="184"/>
      <c r="AJ213" s="184"/>
      <c r="AK213" s="184">
        <v>1</v>
      </c>
      <c r="AL213" s="184">
        <v>1</v>
      </c>
      <c r="AM213" s="184">
        <v>1</v>
      </c>
      <c r="AN213" s="184">
        <v>1</v>
      </c>
    </row>
    <row r="214" spans="1:41" ht="15" customHeight="1" x14ac:dyDescent="0.45">
      <c r="A214" s="194"/>
      <c r="B214" s="36"/>
      <c r="C214" s="36"/>
      <c r="D214" s="46"/>
      <c r="E214" s="36"/>
      <c r="F214" s="36"/>
      <c r="G214" s="36"/>
      <c r="H214" s="36"/>
      <c r="I214" s="48"/>
      <c r="J214" s="38"/>
      <c r="K214" s="38"/>
      <c r="L214" s="38"/>
      <c r="M214" s="38"/>
      <c r="N214" s="38"/>
      <c r="O214" s="38">
        <f>M213*J213</f>
        <v>396</v>
      </c>
      <c r="P214" s="68">
        <f>SUM(X214:AO214)</f>
        <v>0</v>
      </c>
      <c r="Q214" s="38"/>
      <c r="R214" s="38">
        <f>P214*J213</f>
        <v>0</v>
      </c>
      <c r="S214" s="38">
        <f>M213-P214</f>
        <v>4</v>
      </c>
      <c r="T214" s="38"/>
      <c r="U214" s="38">
        <f>S214*J213</f>
        <v>396</v>
      </c>
      <c r="V214" s="38"/>
      <c r="W214" s="38"/>
      <c r="X214" s="38"/>
      <c r="Y214" s="38"/>
      <c r="Z214" s="38"/>
      <c r="AA214" s="38"/>
      <c r="AB214" s="38"/>
      <c r="AC214" s="38"/>
      <c r="AD214" s="41"/>
      <c r="AE214" s="41"/>
      <c r="AF214" s="41"/>
      <c r="AG214" s="41"/>
      <c r="AH214" s="41"/>
      <c r="AI214" s="41"/>
      <c r="AJ214" s="41"/>
      <c r="AK214" s="47">
        <v>0</v>
      </c>
      <c r="AL214" s="47">
        <v>0</v>
      </c>
      <c r="AM214" s="47">
        <v>0</v>
      </c>
      <c r="AN214" s="47">
        <v>0</v>
      </c>
    </row>
    <row r="215" spans="1:41" ht="15" customHeight="1" x14ac:dyDescent="0.45">
      <c r="A215" s="194"/>
      <c r="B215" s="36"/>
      <c r="C215" s="36"/>
      <c r="D215" s="36"/>
      <c r="E215" s="36"/>
      <c r="F215" s="36"/>
      <c r="G215" s="36"/>
      <c r="H215" s="36"/>
      <c r="I215" s="4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</row>
    <row r="216" spans="1:41" ht="15" customHeight="1" x14ac:dyDescent="0.45">
      <c r="A216" s="324"/>
      <c r="B216" s="324"/>
      <c r="C216" s="324"/>
      <c r="D216" s="324"/>
      <c r="E216" s="324"/>
      <c r="F216" s="324"/>
      <c r="G216" s="324"/>
      <c r="H216" s="324"/>
      <c r="I216" s="94"/>
      <c r="J216" s="94"/>
      <c r="K216" s="94"/>
      <c r="L216" s="94"/>
      <c r="M216" s="49">
        <f t="shared" ref="M216:V216" si="11">SUM(M132:M215)</f>
        <v>160</v>
      </c>
      <c r="N216" s="49">
        <f t="shared" si="11"/>
        <v>7520</v>
      </c>
      <c r="O216" s="49">
        <f t="shared" si="11"/>
        <v>23710</v>
      </c>
      <c r="P216" s="710">
        <f t="shared" si="11"/>
        <v>18</v>
      </c>
      <c r="Q216" s="708">
        <f t="shared" si="11"/>
        <v>834</v>
      </c>
      <c r="R216" s="49">
        <f t="shared" si="11"/>
        <v>2798</v>
      </c>
      <c r="S216" s="93">
        <f t="shared" si="11"/>
        <v>142</v>
      </c>
      <c r="T216" s="49">
        <f t="shared" si="11"/>
        <v>6686</v>
      </c>
      <c r="U216" s="49">
        <f t="shared" si="11"/>
        <v>20912</v>
      </c>
      <c r="V216" s="93">
        <f t="shared" si="11"/>
        <v>0</v>
      </c>
      <c r="W216" s="93"/>
      <c r="X216" s="93"/>
      <c r="Y216" s="93"/>
      <c r="Z216" s="93"/>
      <c r="AA216" s="93"/>
      <c r="AB216" s="93"/>
      <c r="AC216" s="93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</row>
    <row r="217" spans="1:41" ht="15" customHeight="1" x14ac:dyDescent="0.4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 t="s">
        <v>2084</v>
      </c>
      <c r="O217" s="9"/>
      <c r="P217" s="9"/>
      <c r="Q217" s="97">
        <f>Q216/N216</f>
        <v>0.11090425531914894</v>
      </c>
      <c r="R217" s="9"/>
      <c r="S217" s="9"/>
      <c r="T217" s="97">
        <f>T216/N216</f>
        <v>0.88909574468085106</v>
      </c>
      <c r="U217" s="9"/>
      <c r="V217" s="9"/>
      <c r="W217" s="9"/>
      <c r="X217" s="9"/>
      <c r="Y217" s="9"/>
      <c r="Z217" s="9"/>
      <c r="AA217" s="9"/>
      <c r="AB217" s="9"/>
      <c r="AC217" s="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</row>
    <row r="218" spans="1:41" ht="15" customHeight="1" x14ac:dyDescent="0.4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 t="s">
        <v>2085</v>
      </c>
      <c r="O218" s="9"/>
      <c r="P218" s="9"/>
      <c r="Q218" s="9"/>
      <c r="R218" s="9"/>
      <c r="S218" s="9"/>
      <c r="T218" s="9"/>
      <c r="U218" s="98">
        <f>U216/T216</f>
        <v>3.1277295842058033</v>
      </c>
      <c r="V218" s="9"/>
      <c r="W218" s="9"/>
      <c r="X218" s="9"/>
      <c r="Y218" s="9"/>
      <c r="Z218" s="9"/>
      <c r="AA218" s="9"/>
      <c r="AB218" s="9"/>
      <c r="AC218" s="9"/>
      <c r="AD218" s="169"/>
      <c r="AE218" s="169"/>
      <c r="AF218" s="169"/>
      <c r="AG218" s="169"/>
      <c r="AH218" s="169"/>
      <c r="AI218" s="169"/>
      <c r="AJ218" s="169"/>
      <c r="AK218" s="169"/>
      <c r="AL218" s="169"/>
      <c r="AM218" s="169"/>
      <c r="AN218" s="169"/>
    </row>
    <row r="219" spans="1:41" ht="15" customHeight="1" x14ac:dyDescent="0.4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>
        <f>N216/M216</f>
        <v>47</v>
      </c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spans="1:41" ht="14.25" customHeight="1" x14ac:dyDescent="0.45">
      <c r="M220" s="1" t="s">
        <v>323</v>
      </c>
      <c r="N220" s="1">
        <f t="shared" ref="N220:O220" si="12">Q216+T216</f>
        <v>7520</v>
      </c>
      <c r="O220" s="1">
        <f t="shared" si="12"/>
        <v>23710</v>
      </c>
    </row>
    <row r="221" spans="1:41" ht="14.25" customHeight="1" x14ac:dyDescent="0.45"/>
    <row r="222" spans="1:41" ht="14.25" customHeight="1" x14ac:dyDescent="0.45"/>
    <row r="223" spans="1:41" ht="14.25" customHeight="1" x14ac:dyDescent="0.45"/>
    <row r="224" spans="1:41" ht="14.25" customHeight="1" x14ac:dyDescent="0.45">
      <c r="A224" s="32" t="s">
        <v>117</v>
      </c>
      <c r="B224" s="32" t="s">
        <v>118</v>
      </c>
      <c r="C224" s="32" t="s">
        <v>1073</v>
      </c>
      <c r="D224" s="32" t="s">
        <v>120</v>
      </c>
      <c r="E224" s="32" t="s">
        <v>121</v>
      </c>
      <c r="F224" s="32" t="s">
        <v>122</v>
      </c>
      <c r="G224" s="32" t="s">
        <v>123</v>
      </c>
      <c r="H224" s="32" t="s">
        <v>124</v>
      </c>
      <c r="I224" s="32" t="s">
        <v>125</v>
      </c>
      <c r="J224" s="32" t="s">
        <v>126</v>
      </c>
      <c r="K224" s="32"/>
      <c r="L224" s="32" t="s">
        <v>127</v>
      </c>
      <c r="M224" s="34" t="s">
        <v>128</v>
      </c>
      <c r="N224" s="33" t="s">
        <v>129</v>
      </c>
      <c r="O224" s="33" t="s">
        <v>130</v>
      </c>
      <c r="P224" s="52" t="s">
        <v>131</v>
      </c>
      <c r="Q224" s="829" t="s">
        <v>132</v>
      </c>
      <c r="R224" s="828"/>
      <c r="S224" s="33" t="s">
        <v>133</v>
      </c>
      <c r="T224" s="830" t="s">
        <v>134</v>
      </c>
      <c r="U224" s="827"/>
      <c r="V224" s="828"/>
      <c r="W224" s="33"/>
      <c r="X224" s="32" t="s">
        <v>593</v>
      </c>
      <c r="Y224" s="32" t="s">
        <v>594</v>
      </c>
      <c r="Z224" s="32" t="s">
        <v>595</v>
      </c>
      <c r="AA224" s="32" t="s">
        <v>596</v>
      </c>
      <c r="AB224" s="32" t="s">
        <v>140</v>
      </c>
      <c r="AC224" s="32" t="s">
        <v>142</v>
      </c>
      <c r="AD224" s="32" t="s">
        <v>143</v>
      </c>
      <c r="AE224" s="32" t="s">
        <v>144</v>
      </c>
      <c r="AF224" s="32" t="s">
        <v>145</v>
      </c>
      <c r="AG224" s="32" t="s">
        <v>146</v>
      </c>
      <c r="AH224" s="32" t="s">
        <v>147</v>
      </c>
      <c r="AI224" s="32" t="s">
        <v>148</v>
      </c>
      <c r="AJ224" s="32" t="s">
        <v>1377</v>
      </c>
      <c r="AK224" s="32" t="s">
        <v>1378</v>
      </c>
      <c r="AL224" s="32" t="s">
        <v>1379</v>
      </c>
      <c r="AM224" s="32" t="s">
        <v>1380</v>
      </c>
      <c r="AN224" s="32" t="s">
        <v>1638</v>
      </c>
      <c r="AO224" s="32" t="s">
        <v>1639</v>
      </c>
    </row>
    <row r="225" spans="1:41" ht="14.25" customHeight="1" x14ac:dyDescent="0.45">
      <c r="A225" s="327" t="s">
        <v>2110</v>
      </c>
      <c r="B225" s="77" t="s">
        <v>10</v>
      </c>
      <c r="C225" s="122">
        <v>45503</v>
      </c>
      <c r="D225" s="77" t="s">
        <v>2223</v>
      </c>
      <c r="E225" s="77" t="s">
        <v>508</v>
      </c>
      <c r="F225" s="77" t="s">
        <v>176</v>
      </c>
      <c r="G225" s="77" t="s">
        <v>186</v>
      </c>
      <c r="H225" s="77" t="s">
        <v>349</v>
      </c>
      <c r="I225" s="81">
        <v>105</v>
      </c>
      <c r="J225" s="81">
        <v>289</v>
      </c>
      <c r="K225" s="81"/>
      <c r="L225" s="81"/>
      <c r="M225" s="123">
        <f>SUM(X225:AO225)</f>
        <v>3</v>
      </c>
      <c r="N225" s="81">
        <f>M225*I225</f>
        <v>315</v>
      </c>
      <c r="O225" s="81"/>
      <c r="P225" s="81"/>
      <c r="Q225" s="81">
        <f>P226*I225</f>
        <v>0</v>
      </c>
      <c r="R225" s="81"/>
      <c r="S225" s="81"/>
      <c r="T225" s="81">
        <f>S226*I225</f>
        <v>315</v>
      </c>
      <c r="U225" s="81"/>
      <c r="V225" s="124"/>
      <c r="W225" s="328"/>
      <c r="X225" s="81"/>
      <c r="Y225" s="81"/>
      <c r="Z225" s="81"/>
      <c r="AA225" s="81"/>
      <c r="AB225" s="81"/>
      <c r="AC225" s="81"/>
      <c r="AD225" s="82"/>
      <c r="AE225" s="82"/>
      <c r="AF225" s="82"/>
      <c r="AG225" s="82"/>
      <c r="AH225" s="82"/>
      <c r="AI225" s="82"/>
      <c r="AJ225" s="82"/>
      <c r="AK225" s="82">
        <v>1</v>
      </c>
      <c r="AL225" s="82">
        <v>1</v>
      </c>
      <c r="AM225" s="82">
        <v>1</v>
      </c>
      <c r="AN225" s="82"/>
      <c r="AO225" s="82"/>
    </row>
    <row r="226" spans="1:41" ht="14.25" customHeight="1" x14ac:dyDescent="0.45">
      <c r="A226" s="329"/>
      <c r="B226" s="36"/>
      <c r="C226" s="36"/>
      <c r="D226" s="485"/>
      <c r="E226" s="36"/>
      <c r="F226" s="36"/>
      <c r="G226" s="36"/>
      <c r="H226" s="36"/>
      <c r="I226" s="38"/>
      <c r="J226" s="38"/>
      <c r="K226" s="38"/>
      <c r="L226" s="38"/>
      <c r="M226" s="84"/>
      <c r="N226" s="38"/>
      <c r="O226" s="38">
        <f>M225*J225</f>
        <v>867</v>
      </c>
      <c r="P226" s="68">
        <f>SUM(X226:AO226)</f>
        <v>0</v>
      </c>
      <c r="Q226" s="38"/>
      <c r="R226" s="38">
        <f>P226*J225</f>
        <v>0</v>
      </c>
      <c r="S226" s="38">
        <f>M225-P226</f>
        <v>3</v>
      </c>
      <c r="T226" s="38"/>
      <c r="U226" s="38">
        <f>S226*J225</f>
        <v>867</v>
      </c>
      <c r="V226" s="83"/>
      <c r="W226" s="83"/>
      <c r="X226" s="38"/>
      <c r="Y226" s="38"/>
      <c r="Z226" s="38"/>
      <c r="AA226" s="38"/>
      <c r="AB226" s="38"/>
      <c r="AC226" s="38"/>
      <c r="AD226" s="41"/>
      <c r="AE226" s="41"/>
      <c r="AF226" s="41"/>
      <c r="AG226" s="41"/>
      <c r="AH226" s="41"/>
      <c r="AI226" s="41"/>
      <c r="AJ226" s="41"/>
      <c r="AK226" s="47">
        <v>0</v>
      </c>
      <c r="AL226" s="47">
        <v>0</v>
      </c>
      <c r="AM226" s="47">
        <v>0</v>
      </c>
      <c r="AN226" s="41"/>
      <c r="AO226" s="41"/>
    </row>
    <row r="227" spans="1:41" ht="14.25" customHeight="1" x14ac:dyDescent="0.45">
      <c r="A227" s="329"/>
      <c r="B227" s="36"/>
      <c r="C227" s="36"/>
      <c r="D227" s="36"/>
      <c r="E227" s="36"/>
      <c r="F227" s="36"/>
      <c r="G227" s="36"/>
      <c r="H227" s="36"/>
      <c r="I227" s="38"/>
      <c r="J227" s="38"/>
      <c r="K227" s="38"/>
      <c r="L227" s="38"/>
      <c r="M227" s="84"/>
      <c r="N227" s="38"/>
      <c r="O227" s="38"/>
      <c r="P227" s="38"/>
      <c r="Q227" s="38"/>
      <c r="R227" s="38"/>
      <c r="S227" s="38"/>
      <c r="T227" s="38"/>
      <c r="U227" s="38"/>
      <c r="V227" s="83"/>
      <c r="W227" s="83"/>
      <c r="X227" s="38"/>
      <c r="Y227" s="38"/>
      <c r="Z227" s="38"/>
      <c r="AA227" s="38"/>
      <c r="AB227" s="38"/>
      <c r="AC227" s="38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</row>
    <row r="228" spans="1:41" ht="14.25" customHeight="1" x14ac:dyDescent="0.45">
      <c r="A228" s="327" t="s">
        <v>2110</v>
      </c>
      <c r="B228" s="77" t="s">
        <v>10</v>
      </c>
      <c r="C228" s="122">
        <v>45503</v>
      </c>
      <c r="D228" s="105" t="s">
        <v>2223</v>
      </c>
      <c r="E228" s="77" t="s">
        <v>508</v>
      </c>
      <c r="F228" s="77" t="s">
        <v>304</v>
      </c>
      <c r="G228" s="77" t="s">
        <v>186</v>
      </c>
      <c r="H228" s="77" t="s">
        <v>349</v>
      </c>
      <c r="I228" s="81">
        <v>105</v>
      </c>
      <c r="J228" s="81">
        <v>289</v>
      </c>
      <c r="K228" s="81"/>
      <c r="L228" s="81"/>
      <c r="M228" s="123">
        <f>SUM(X228:AO228)</f>
        <v>3</v>
      </c>
      <c r="N228" s="81">
        <f>M228*I228</f>
        <v>315</v>
      </c>
      <c r="O228" s="81"/>
      <c r="P228" s="81"/>
      <c r="Q228" s="81">
        <f>P229*I228</f>
        <v>0</v>
      </c>
      <c r="R228" s="81"/>
      <c r="S228" s="81"/>
      <c r="T228" s="81">
        <f>S229*I228</f>
        <v>315</v>
      </c>
      <c r="U228" s="81"/>
      <c r="V228" s="124"/>
      <c r="W228" s="328"/>
      <c r="X228" s="81"/>
      <c r="Y228" s="81"/>
      <c r="Z228" s="81"/>
      <c r="AA228" s="81"/>
      <c r="AB228" s="81"/>
      <c r="AC228" s="81"/>
      <c r="AD228" s="82"/>
      <c r="AE228" s="82"/>
      <c r="AF228" s="82"/>
      <c r="AG228" s="82"/>
      <c r="AH228" s="82"/>
      <c r="AI228" s="82"/>
      <c r="AJ228" s="82"/>
      <c r="AK228" s="82">
        <v>1</v>
      </c>
      <c r="AL228" s="82">
        <v>1</v>
      </c>
      <c r="AM228" s="82">
        <v>1</v>
      </c>
      <c r="AN228" s="82"/>
      <c r="AO228" s="82"/>
    </row>
    <row r="229" spans="1:41" ht="14.25" customHeight="1" x14ac:dyDescent="0.45">
      <c r="A229" s="329"/>
      <c r="B229" s="36"/>
      <c r="C229" s="36"/>
      <c r="D229" s="46"/>
      <c r="E229" s="36"/>
      <c r="F229" s="36"/>
      <c r="G229" s="36"/>
      <c r="H229" s="36"/>
      <c r="I229" s="38"/>
      <c r="J229" s="38"/>
      <c r="K229" s="38"/>
      <c r="L229" s="38"/>
      <c r="M229" s="84"/>
      <c r="N229" s="38"/>
      <c r="O229" s="38">
        <f>M228*J228</f>
        <v>867</v>
      </c>
      <c r="P229" s="42">
        <f>SUM(X229:AO229)</f>
        <v>0</v>
      </c>
      <c r="Q229" s="38"/>
      <c r="R229" s="38">
        <f>P229*J228</f>
        <v>0</v>
      </c>
      <c r="S229" s="38">
        <f>M228-P229</f>
        <v>3</v>
      </c>
      <c r="T229" s="38"/>
      <c r="U229" s="38">
        <f>S229*J228</f>
        <v>867</v>
      </c>
      <c r="V229" s="83"/>
      <c r="W229" s="83"/>
      <c r="X229" s="38"/>
      <c r="Y229" s="38"/>
      <c r="Z229" s="38"/>
      <c r="AA229" s="38"/>
      <c r="AB229" s="38"/>
      <c r="AC229" s="38"/>
      <c r="AD229" s="41"/>
      <c r="AE229" s="41"/>
      <c r="AF229" s="41"/>
      <c r="AG229" s="41"/>
      <c r="AH229" s="41"/>
      <c r="AI229" s="41"/>
      <c r="AJ229" s="41"/>
      <c r="AK229" s="853">
        <v>0</v>
      </c>
      <c r="AL229" s="40">
        <v>0</v>
      </c>
      <c r="AM229" s="40">
        <v>0</v>
      </c>
      <c r="AN229" s="41"/>
      <c r="AO229" s="41"/>
    </row>
    <row r="230" spans="1:41" ht="14.25" customHeight="1" x14ac:dyDescent="0.45">
      <c r="A230" s="329"/>
      <c r="B230" s="36"/>
      <c r="C230" s="36"/>
      <c r="D230" s="36"/>
      <c r="E230" s="36"/>
      <c r="F230" s="36"/>
      <c r="G230" s="36"/>
      <c r="H230" s="36"/>
      <c r="I230" s="38"/>
      <c r="J230" s="38"/>
      <c r="K230" s="38"/>
      <c r="L230" s="38"/>
      <c r="M230" s="84"/>
      <c r="N230" s="38"/>
      <c r="O230" s="38"/>
      <c r="P230" s="38"/>
      <c r="Q230" s="38"/>
      <c r="R230" s="38"/>
      <c r="S230" s="38"/>
      <c r="T230" s="38"/>
      <c r="U230" s="38"/>
      <c r="V230" s="83"/>
      <c r="W230" s="83"/>
      <c r="X230" s="38"/>
      <c r="Y230" s="38"/>
      <c r="Z230" s="38"/>
      <c r="AA230" s="38"/>
      <c r="AB230" s="38"/>
      <c r="AC230" s="38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</row>
    <row r="231" spans="1:41" ht="14.25" customHeight="1" x14ac:dyDescent="0.45">
      <c r="A231" s="327" t="s">
        <v>2110</v>
      </c>
      <c r="B231" s="77" t="s">
        <v>10</v>
      </c>
      <c r="C231" s="122">
        <v>45539</v>
      </c>
      <c r="D231" s="844" t="s">
        <v>2224</v>
      </c>
      <c r="E231" s="77" t="s">
        <v>180</v>
      </c>
      <c r="F231" s="77" t="s">
        <v>176</v>
      </c>
      <c r="G231" s="77" t="s">
        <v>366</v>
      </c>
      <c r="H231" s="77" t="s">
        <v>1058</v>
      </c>
      <c r="I231" s="81">
        <v>45</v>
      </c>
      <c r="J231" s="81">
        <v>135</v>
      </c>
      <c r="K231" s="81"/>
      <c r="L231" s="81"/>
      <c r="M231" s="123">
        <f>SUM(X231:AO231)</f>
        <v>4</v>
      </c>
      <c r="N231" s="81">
        <f>M231*I231</f>
        <v>180</v>
      </c>
      <c r="O231" s="81"/>
      <c r="P231" s="81"/>
      <c r="Q231" s="81">
        <f>P232*I231</f>
        <v>45</v>
      </c>
      <c r="R231" s="81"/>
      <c r="S231" s="81"/>
      <c r="T231" s="81">
        <f>S232*I231</f>
        <v>135</v>
      </c>
      <c r="U231" s="81"/>
      <c r="V231" s="124"/>
      <c r="W231" s="328"/>
      <c r="X231" s="81"/>
      <c r="Y231" s="81"/>
      <c r="Z231" s="81"/>
      <c r="AA231" s="81"/>
      <c r="AB231" s="81"/>
      <c r="AC231" s="81"/>
      <c r="AD231" s="82"/>
      <c r="AE231" s="82"/>
      <c r="AF231" s="82"/>
      <c r="AG231" s="82"/>
      <c r="AH231" s="82"/>
      <c r="AI231" s="82"/>
      <c r="AJ231" s="82"/>
      <c r="AK231" s="82">
        <v>1</v>
      </c>
      <c r="AL231" s="82">
        <v>1</v>
      </c>
      <c r="AM231" s="82">
        <v>1</v>
      </c>
      <c r="AN231" s="82">
        <v>1</v>
      </c>
      <c r="AO231" s="82"/>
    </row>
    <row r="232" spans="1:41" ht="14.25" customHeight="1" x14ac:dyDescent="0.45">
      <c r="A232" s="329"/>
      <c r="B232" s="36"/>
      <c r="C232" s="36"/>
      <c r="D232" s="36"/>
      <c r="E232" s="36"/>
      <c r="F232" s="36"/>
      <c r="G232" s="36"/>
      <c r="H232" s="36"/>
      <c r="I232" s="38"/>
      <c r="J232" s="38"/>
      <c r="K232" s="38"/>
      <c r="L232" s="38"/>
      <c r="M232" s="84"/>
      <c r="N232" s="38"/>
      <c r="O232" s="38">
        <f>M231*J231</f>
        <v>540</v>
      </c>
      <c r="P232" s="670">
        <f>SUM(X232:AO232)</f>
        <v>1</v>
      </c>
      <c r="Q232" s="38"/>
      <c r="R232" s="38">
        <f>P232*J231</f>
        <v>135</v>
      </c>
      <c r="S232" s="38">
        <f>M231-P232</f>
        <v>3</v>
      </c>
      <c r="T232" s="38"/>
      <c r="U232" s="38">
        <f>S232*J231</f>
        <v>405</v>
      </c>
      <c r="V232" s="83"/>
      <c r="W232" s="83"/>
      <c r="X232" s="38"/>
      <c r="Y232" s="38"/>
      <c r="Z232" s="38"/>
      <c r="AA232" s="38"/>
      <c r="AB232" s="38"/>
      <c r="AC232" s="38"/>
      <c r="AD232" s="41"/>
      <c r="AE232" s="41"/>
      <c r="AF232" s="41"/>
      <c r="AG232" s="41"/>
      <c r="AH232" s="41"/>
      <c r="AI232" s="41"/>
      <c r="AJ232" s="41"/>
      <c r="AK232" s="665">
        <v>1</v>
      </c>
      <c r="AL232" s="47">
        <v>0</v>
      </c>
      <c r="AM232" s="47">
        <v>0</v>
      </c>
      <c r="AN232" s="47">
        <v>0</v>
      </c>
      <c r="AO232" s="41"/>
    </row>
    <row r="233" spans="1:41" ht="14.25" customHeight="1" x14ac:dyDescent="0.45"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</row>
    <row r="234" spans="1:41" ht="14.25" customHeight="1" x14ac:dyDescent="0.45">
      <c r="A234" s="327" t="s">
        <v>2110</v>
      </c>
      <c r="B234" s="77" t="s">
        <v>10</v>
      </c>
      <c r="C234" s="122">
        <v>45503</v>
      </c>
      <c r="D234" s="77" t="s">
        <v>2225</v>
      </c>
      <c r="E234" s="77" t="s">
        <v>278</v>
      </c>
      <c r="F234" s="77" t="s">
        <v>2226</v>
      </c>
      <c r="G234" s="77" t="s">
        <v>154</v>
      </c>
      <c r="H234" s="77" t="s">
        <v>235</v>
      </c>
      <c r="I234" s="81">
        <v>55</v>
      </c>
      <c r="J234" s="81">
        <v>165</v>
      </c>
      <c r="K234" s="81"/>
      <c r="L234" s="81"/>
      <c r="M234" s="123">
        <f>SUM(X234:AO234)</f>
        <v>4</v>
      </c>
      <c r="N234" s="81">
        <f>M234*I234</f>
        <v>220</v>
      </c>
      <c r="O234" s="81"/>
      <c r="P234" s="81"/>
      <c r="Q234" s="81">
        <f>P235*I234</f>
        <v>0</v>
      </c>
      <c r="R234" s="81"/>
      <c r="S234" s="81"/>
      <c r="T234" s="81">
        <f>S235*I234</f>
        <v>220</v>
      </c>
      <c r="U234" s="81"/>
      <c r="V234" s="124"/>
      <c r="W234" s="328"/>
      <c r="X234" s="81"/>
      <c r="Y234" s="81"/>
      <c r="Z234" s="81"/>
      <c r="AA234" s="81"/>
      <c r="AB234" s="81"/>
      <c r="AC234" s="81"/>
      <c r="AD234" s="82"/>
      <c r="AE234" s="82"/>
      <c r="AF234" s="82"/>
      <c r="AG234" s="82"/>
      <c r="AH234" s="82"/>
      <c r="AI234" s="82"/>
      <c r="AJ234" s="82"/>
      <c r="AK234" s="82">
        <v>1</v>
      </c>
      <c r="AL234" s="82">
        <v>1</v>
      </c>
      <c r="AM234" s="82">
        <v>1</v>
      </c>
      <c r="AN234" s="82">
        <v>1</v>
      </c>
      <c r="AO234" s="82"/>
    </row>
    <row r="235" spans="1:41" ht="14.25" customHeight="1" x14ac:dyDescent="0.45">
      <c r="A235" s="329"/>
      <c r="B235" s="36"/>
      <c r="C235" s="36"/>
      <c r="D235" s="46"/>
      <c r="E235" s="36"/>
      <c r="F235" s="36"/>
      <c r="G235" s="36"/>
      <c r="H235" s="36"/>
      <c r="I235" s="38"/>
      <c r="J235" s="38"/>
      <c r="K235" s="38"/>
      <c r="L235" s="38"/>
      <c r="M235" s="84"/>
      <c r="N235" s="38"/>
      <c r="O235" s="38">
        <f>M234*J234</f>
        <v>660</v>
      </c>
      <c r="P235" s="42">
        <f>SUM(X235:AO235)</f>
        <v>0</v>
      </c>
      <c r="Q235" s="38"/>
      <c r="R235" s="38">
        <f>P235*J234</f>
        <v>0</v>
      </c>
      <c r="S235" s="38">
        <f>M234-P235</f>
        <v>4</v>
      </c>
      <c r="T235" s="38"/>
      <c r="U235" s="38">
        <f>S235*J234</f>
        <v>660</v>
      </c>
      <c r="V235" s="83"/>
      <c r="W235" s="83"/>
      <c r="X235" s="38"/>
      <c r="Y235" s="38"/>
      <c r="Z235" s="38"/>
      <c r="AA235" s="38"/>
      <c r="AB235" s="38"/>
      <c r="AC235" s="38"/>
      <c r="AD235" s="41"/>
      <c r="AE235" s="41"/>
      <c r="AF235" s="41"/>
      <c r="AG235" s="41"/>
      <c r="AH235" s="41"/>
      <c r="AI235" s="41"/>
      <c r="AJ235" s="41"/>
      <c r="AK235" s="40">
        <v>0</v>
      </c>
      <c r="AL235" s="40">
        <v>0</v>
      </c>
      <c r="AM235" s="40">
        <v>0</v>
      </c>
      <c r="AN235" s="40">
        <v>0</v>
      </c>
      <c r="AO235" s="41"/>
    </row>
    <row r="236" spans="1:41" ht="14.25" customHeight="1" x14ac:dyDescent="0.45">
      <c r="A236" s="329"/>
      <c r="B236" s="36"/>
      <c r="C236" s="36"/>
      <c r="D236" s="36"/>
      <c r="E236" s="36"/>
      <c r="F236" s="36"/>
      <c r="G236" s="36"/>
      <c r="H236" s="36"/>
      <c r="I236" s="38"/>
      <c r="J236" s="38"/>
      <c r="K236" s="38"/>
      <c r="L236" s="38"/>
      <c r="M236" s="84"/>
      <c r="N236" s="38"/>
      <c r="O236" s="38"/>
      <c r="P236" s="38"/>
      <c r="Q236" s="38"/>
      <c r="R236" s="38"/>
      <c r="S236" s="38"/>
      <c r="T236" s="38"/>
      <c r="U236" s="38"/>
      <c r="V236" s="83"/>
      <c r="W236" s="83"/>
      <c r="X236" s="38"/>
      <c r="Y236" s="38"/>
      <c r="Z236" s="38"/>
      <c r="AA236" s="38"/>
      <c r="AB236" s="38"/>
      <c r="AC236" s="38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</row>
    <row r="237" spans="1:41" ht="14.25" customHeight="1" x14ac:dyDescent="0.45">
      <c r="A237" s="327" t="s">
        <v>2110</v>
      </c>
      <c r="B237" s="77" t="s">
        <v>10</v>
      </c>
      <c r="C237" s="122">
        <v>45503</v>
      </c>
      <c r="D237" s="77" t="s">
        <v>2227</v>
      </c>
      <c r="E237" s="77" t="s">
        <v>157</v>
      </c>
      <c r="F237" s="77" t="s">
        <v>2228</v>
      </c>
      <c r="G237" s="77" t="s">
        <v>2229</v>
      </c>
      <c r="H237" s="77" t="s">
        <v>162</v>
      </c>
      <c r="I237" s="81">
        <v>39</v>
      </c>
      <c r="J237" s="81">
        <v>119</v>
      </c>
      <c r="K237" s="81"/>
      <c r="L237" s="81"/>
      <c r="M237" s="123">
        <f>SUM(X237:AO237)</f>
        <v>4</v>
      </c>
      <c r="N237" s="81">
        <f>M237*I237</f>
        <v>156</v>
      </c>
      <c r="O237" s="81"/>
      <c r="P237" s="81"/>
      <c r="Q237" s="81">
        <f>P238*I237</f>
        <v>0</v>
      </c>
      <c r="R237" s="81"/>
      <c r="S237" s="81"/>
      <c r="T237" s="81">
        <f>S238*I237</f>
        <v>156</v>
      </c>
      <c r="U237" s="81"/>
      <c r="V237" s="124"/>
      <c r="W237" s="328"/>
      <c r="X237" s="81">
        <v>2</v>
      </c>
      <c r="Y237" s="81">
        <v>2</v>
      </c>
      <c r="Z237" s="81"/>
      <c r="AA237" s="81"/>
      <c r="AB237" s="81"/>
      <c r="AC237" s="81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</row>
    <row r="238" spans="1:41" ht="14.25" customHeight="1" x14ac:dyDescent="0.45">
      <c r="A238" s="329"/>
      <c r="B238" s="36"/>
      <c r="C238" s="36"/>
      <c r="D238" s="46"/>
      <c r="E238" s="36"/>
      <c r="F238" s="36"/>
      <c r="G238" s="36"/>
      <c r="H238" s="36"/>
      <c r="I238" s="38"/>
      <c r="J238" s="38"/>
      <c r="K238" s="38"/>
      <c r="L238" s="38"/>
      <c r="M238" s="84"/>
      <c r="N238" s="38"/>
      <c r="O238" s="38">
        <f>M237*J237</f>
        <v>476</v>
      </c>
      <c r="P238" s="68">
        <f>SUM(X238:AO238)</f>
        <v>0</v>
      </c>
      <c r="Q238" s="38"/>
      <c r="R238" s="38">
        <f>P238*J237</f>
        <v>0</v>
      </c>
      <c r="S238" s="38">
        <f>M237-P238</f>
        <v>4</v>
      </c>
      <c r="T238" s="38"/>
      <c r="U238" s="38">
        <f>S238*J237</f>
        <v>476</v>
      </c>
      <c r="V238" s="83"/>
      <c r="W238" s="83"/>
      <c r="X238" s="68">
        <v>0</v>
      </c>
      <c r="Y238" s="68">
        <v>0</v>
      </c>
      <c r="Z238" s="38"/>
      <c r="AA238" s="38"/>
      <c r="AB238" s="38"/>
      <c r="AC238" s="38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</row>
    <row r="239" spans="1:41" ht="14.25" customHeight="1" x14ac:dyDescent="0.45">
      <c r="A239" s="329"/>
      <c r="B239" s="36"/>
      <c r="C239" s="36"/>
      <c r="D239" s="36"/>
      <c r="E239" s="36"/>
      <c r="F239" s="36"/>
      <c r="G239" s="36"/>
      <c r="H239" s="36"/>
      <c r="I239" s="38"/>
      <c r="J239" s="38"/>
      <c r="K239" s="38"/>
      <c r="L239" s="38"/>
      <c r="M239" s="84"/>
      <c r="N239" s="38"/>
      <c r="O239" s="38"/>
      <c r="P239" s="38"/>
      <c r="Q239" s="38"/>
      <c r="R239" s="38"/>
      <c r="S239" s="38"/>
      <c r="T239" s="38"/>
      <c r="U239" s="38"/>
      <c r="V239" s="83"/>
      <c r="W239" s="83"/>
      <c r="X239" s="38"/>
      <c r="Y239" s="38"/>
      <c r="Z239" s="38"/>
      <c r="AA239" s="38"/>
      <c r="AB239" s="38"/>
      <c r="AC239" s="38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</row>
    <row r="240" spans="1:41" ht="14.25" customHeight="1" x14ac:dyDescent="0.45">
      <c r="A240" s="327" t="s">
        <v>2110</v>
      </c>
      <c r="B240" s="77" t="s">
        <v>10</v>
      </c>
      <c r="C240" s="122">
        <v>45539</v>
      </c>
      <c r="D240" s="566" t="s">
        <v>2230</v>
      </c>
      <c r="E240" s="77" t="s">
        <v>214</v>
      </c>
      <c r="F240" s="77" t="s">
        <v>304</v>
      </c>
      <c r="G240" s="77" t="s">
        <v>366</v>
      </c>
      <c r="H240" s="77" t="s">
        <v>2231</v>
      </c>
      <c r="I240" s="81">
        <v>69</v>
      </c>
      <c r="J240" s="81">
        <v>209</v>
      </c>
      <c r="K240" s="81"/>
      <c r="L240" s="81"/>
      <c r="M240" s="123">
        <f>SUM(X240:AO240)</f>
        <v>3</v>
      </c>
      <c r="N240" s="81">
        <f>M240*I240</f>
        <v>207</v>
      </c>
      <c r="O240" s="81"/>
      <c r="P240" s="81"/>
      <c r="Q240" s="81">
        <f>P241*I240</f>
        <v>69</v>
      </c>
      <c r="R240" s="81"/>
      <c r="S240" s="81"/>
      <c r="T240" s="81">
        <f>S241*I240</f>
        <v>138</v>
      </c>
      <c r="U240" s="81"/>
      <c r="V240" s="124"/>
      <c r="W240" s="328"/>
      <c r="X240" s="81"/>
      <c r="Y240" s="81"/>
      <c r="Z240" s="81"/>
      <c r="AA240" s="81"/>
      <c r="AB240" s="81"/>
      <c r="AC240" s="81"/>
      <c r="AD240" s="82"/>
      <c r="AE240" s="82"/>
      <c r="AF240" s="82"/>
      <c r="AG240" s="82"/>
      <c r="AH240" s="82"/>
      <c r="AI240" s="82"/>
      <c r="AJ240" s="82"/>
      <c r="AK240" s="82"/>
      <c r="AL240" s="82">
        <v>1</v>
      </c>
      <c r="AM240" s="82">
        <v>1</v>
      </c>
      <c r="AN240" s="82">
        <v>1</v>
      </c>
      <c r="AO240" s="82"/>
    </row>
    <row r="241" spans="1:41" ht="14.25" customHeight="1" x14ac:dyDescent="0.45">
      <c r="A241" s="329"/>
      <c r="B241" s="36"/>
      <c r="C241" s="36"/>
      <c r="D241" s="844"/>
      <c r="E241" s="36"/>
      <c r="F241" s="36"/>
      <c r="G241" s="36"/>
      <c r="H241" s="36"/>
      <c r="I241" s="38"/>
      <c r="J241" s="38"/>
      <c r="K241" s="38"/>
      <c r="L241" s="38"/>
      <c r="M241" s="84"/>
      <c r="N241" s="38"/>
      <c r="O241" s="38">
        <f>M240*J240</f>
        <v>627</v>
      </c>
      <c r="P241" s="670">
        <f>SUM(X241:AO241)</f>
        <v>1</v>
      </c>
      <c r="Q241" s="38"/>
      <c r="R241" s="38">
        <f>P241*J240</f>
        <v>209</v>
      </c>
      <c r="S241" s="38">
        <f>M240-P241</f>
        <v>2</v>
      </c>
      <c r="T241" s="38"/>
      <c r="U241" s="38">
        <f>S241*J240</f>
        <v>418</v>
      </c>
      <c r="V241" s="83"/>
      <c r="W241" s="83"/>
      <c r="X241" s="38"/>
      <c r="Y241" s="38"/>
      <c r="Z241" s="38"/>
      <c r="AA241" s="38"/>
      <c r="AB241" s="38"/>
      <c r="AC241" s="38"/>
      <c r="AD241" s="41"/>
      <c r="AE241" s="41"/>
      <c r="AF241" s="41"/>
      <c r="AG241" s="41"/>
      <c r="AH241" s="41"/>
      <c r="AI241" s="41"/>
      <c r="AJ241" s="41"/>
      <c r="AK241" s="41"/>
      <c r="AL241" s="665">
        <v>1</v>
      </c>
      <c r="AM241" s="47">
        <v>0</v>
      </c>
      <c r="AN241" s="47">
        <v>0</v>
      </c>
      <c r="AO241" s="41"/>
    </row>
    <row r="242" spans="1:41" ht="14.25" customHeight="1" x14ac:dyDescent="0.45">
      <c r="A242" s="329"/>
      <c r="B242" s="36"/>
      <c r="C242" s="36"/>
      <c r="D242" s="36"/>
      <c r="E242" s="36"/>
      <c r="F242" s="36"/>
      <c r="G242" s="36"/>
      <c r="H242" s="36"/>
      <c r="I242" s="38"/>
      <c r="J242" s="38"/>
      <c r="K242" s="38"/>
      <c r="L242" s="38"/>
      <c r="M242" s="84"/>
      <c r="N242" s="38"/>
      <c r="O242" s="38"/>
      <c r="P242" s="38"/>
      <c r="Q242" s="38"/>
      <c r="R242" s="38"/>
      <c r="S242" s="38"/>
      <c r="T242" s="38"/>
      <c r="U242" s="38"/>
      <c r="V242" s="83"/>
      <c r="W242" s="83"/>
      <c r="X242" s="38"/>
      <c r="Y242" s="38"/>
      <c r="Z242" s="38"/>
      <c r="AA242" s="38"/>
      <c r="AB242" s="38"/>
      <c r="AC242" s="38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</row>
    <row r="243" spans="1:41" ht="14.25" customHeight="1" x14ac:dyDescent="0.45">
      <c r="A243" s="327" t="s">
        <v>2110</v>
      </c>
      <c r="B243" s="77" t="s">
        <v>10</v>
      </c>
      <c r="C243" s="122">
        <v>45503</v>
      </c>
      <c r="D243" s="77" t="s">
        <v>2232</v>
      </c>
      <c r="E243" s="77" t="s">
        <v>164</v>
      </c>
      <c r="F243" s="77" t="s">
        <v>2233</v>
      </c>
      <c r="G243" s="77" t="s">
        <v>2234</v>
      </c>
      <c r="H243" s="77" t="s">
        <v>2235</v>
      </c>
      <c r="I243" s="81">
        <v>72</v>
      </c>
      <c r="J243" s="81">
        <v>209</v>
      </c>
      <c r="K243" s="81"/>
      <c r="L243" s="81"/>
      <c r="M243" s="123">
        <f>SUM(X243:AO243)</f>
        <v>3</v>
      </c>
      <c r="N243" s="81">
        <f>M243*I243</f>
        <v>216</v>
      </c>
      <c r="O243" s="81"/>
      <c r="P243" s="81"/>
      <c r="Q243" s="81">
        <f>P244*I243</f>
        <v>0</v>
      </c>
      <c r="R243" s="81"/>
      <c r="S243" s="81"/>
      <c r="T243" s="81">
        <f>S244*I243</f>
        <v>216</v>
      </c>
      <c r="U243" s="81"/>
      <c r="V243" s="124"/>
      <c r="W243" s="328"/>
      <c r="X243" s="81"/>
      <c r="Y243" s="81"/>
      <c r="Z243" s="81"/>
      <c r="AA243" s="81"/>
      <c r="AB243" s="81"/>
      <c r="AC243" s="81"/>
      <c r="AD243" s="82"/>
      <c r="AE243" s="82"/>
      <c r="AF243" s="82"/>
      <c r="AG243" s="82"/>
      <c r="AH243" s="82"/>
      <c r="AI243" s="82"/>
      <c r="AJ243" s="82"/>
      <c r="AK243" s="82"/>
      <c r="AL243" s="82">
        <v>1</v>
      </c>
      <c r="AM243" s="82">
        <v>1</v>
      </c>
      <c r="AN243" s="82">
        <v>1</v>
      </c>
      <c r="AO243" s="82"/>
    </row>
    <row r="244" spans="1:41" ht="14.25" customHeight="1" x14ac:dyDescent="0.45">
      <c r="A244" s="329"/>
      <c r="B244" s="36"/>
      <c r="C244" s="36"/>
      <c r="D244" s="46"/>
      <c r="E244" s="36"/>
      <c r="F244" s="36"/>
      <c r="G244" s="36"/>
      <c r="H244" s="36"/>
      <c r="I244" s="38"/>
      <c r="J244" s="38"/>
      <c r="K244" s="38"/>
      <c r="L244" s="38"/>
      <c r="M244" s="84"/>
      <c r="N244" s="38"/>
      <c r="O244" s="38">
        <f>M243*J243</f>
        <v>627</v>
      </c>
      <c r="P244" s="68">
        <f>SUM(X244:AO244)</f>
        <v>0</v>
      </c>
      <c r="Q244" s="38"/>
      <c r="R244" s="38">
        <f>P244*J243</f>
        <v>0</v>
      </c>
      <c r="S244" s="38">
        <f>M243-P244</f>
        <v>3</v>
      </c>
      <c r="T244" s="38"/>
      <c r="U244" s="38">
        <f>S244*J243</f>
        <v>627</v>
      </c>
      <c r="V244" s="83"/>
      <c r="W244" s="83"/>
      <c r="X244" s="38"/>
      <c r="Y244" s="38"/>
      <c r="Z244" s="38"/>
      <c r="AA244" s="38"/>
      <c r="AB244" s="38"/>
      <c r="AC244" s="38"/>
      <c r="AD244" s="41"/>
      <c r="AE244" s="41"/>
      <c r="AF244" s="41"/>
      <c r="AG244" s="41"/>
      <c r="AH244" s="41"/>
      <c r="AI244" s="41"/>
      <c r="AJ244" s="41"/>
      <c r="AK244" s="41"/>
      <c r="AL244" s="47">
        <v>0</v>
      </c>
      <c r="AM244" s="47">
        <v>0</v>
      </c>
      <c r="AN244" s="47">
        <v>0</v>
      </c>
      <c r="AO244" s="41"/>
    </row>
    <row r="245" spans="1:41" ht="14.25" customHeight="1" x14ac:dyDescent="0.45">
      <c r="A245" s="329"/>
      <c r="B245" s="36"/>
      <c r="C245" s="36"/>
      <c r="D245" s="36"/>
      <c r="E245" s="36"/>
      <c r="F245" s="36"/>
      <c r="G245" s="36"/>
      <c r="H245" s="36"/>
      <c r="I245" s="38"/>
      <c r="J245" s="38"/>
      <c r="K245" s="38"/>
      <c r="L245" s="38"/>
      <c r="M245" s="84"/>
      <c r="N245" s="38"/>
      <c r="O245" s="38"/>
      <c r="P245" s="38"/>
      <c r="Q245" s="38"/>
      <c r="R245" s="38"/>
      <c r="S245" s="38"/>
      <c r="T245" s="38"/>
      <c r="U245" s="38"/>
      <c r="V245" s="83"/>
      <c r="W245" s="83"/>
      <c r="X245" s="38"/>
      <c r="Y245" s="38"/>
      <c r="Z245" s="38"/>
      <c r="AA245" s="38"/>
      <c r="AB245" s="38"/>
      <c r="AC245" s="38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</row>
    <row r="246" spans="1:41" ht="14.25" customHeight="1" x14ac:dyDescent="0.45">
      <c r="A246" s="327" t="s">
        <v>2110</v>
      </c>
      <c r="B246" s="77" t="s">
        <v>10</v>
      </c>
      <c r="C246" s="122">
        <v>45503</v>
      </c>
      <c r="D246" s="178" t="s">
        <v>2236</v>
      </c>
      <c r="E246" s="77" t="s">
        <v>2237</v>
      </c>
      <c r="F246" s="77" t="s">
        <v>176</v>
      </c>
      <c r="G246" s="77" t="s">
        <v>166</v>
      </c>
      <c r="H246" s="77" t="s">
        <v>1165</v>
      </c>
      <c r="I246" s="81">
        <v>55</v>
      </c>
      <c r="J246" s="81">
        <v>149</v>
      </c>
      <c r="K246" s="81"/>
      <c r="L246" s="81"/>
      <c r="M246" s="123">
        <f>SUM(X246:AO246)</f>
        <v>4</v>
      </c>
      <c r="N246" s="81">
        <f>M246*I246</f>
        <v>220</v>
      </c>
      <c r="O246" s="81"/>
      <c r="P246" s="81"/>
      <c r="Q246" s="81">
        <f>P247*I246</f>
        <v>0</v>
      </c>
      <c r="R246" s="81"/>
      <c r="S246" s="81"/>
      <c r="T246" s="81">
        <f>S247*I246</f>
        <v>220</v>
      </c>
      <c r="U246" s="81"/>
      <c r="V246" s="124"/>
      <c r="W246" s="328"/>
      <c r="X246" s="81">
        <v>2</v>
      </c>
      <c r="Y246" s="81">
        <v>2</v>
      </c>
      <c r="Z246" s="81"/>
      <c r="AA246" s="81"/>
      <c r="AB246" s="81"/>
      <c r="AC246" s="81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</row>
    <row r="247" spans="1:41" ht="14.25" customHeight="1" x14ac:dyDescent="0.45">
      <c r="A247" s="329"/>
      <c r="B247" s="36"/>
      <c r="C247" s="36"/>
      <c r="D247" s="485"/>
      <c r="E247" s="36"/>
      <c r="F247" s="36"/>
      <c r="G247" s="36"/>
      <c r="H247" s="36"/>
      <c r="I247" s="38"/>
      <c r="J247" s="38"/>
      <c r="K247" s="38"/>
      <c r="L247" s="38"/>
      <c r="M247" s="84"/>
      <c r="N247" s="38"/>
      <c r="O247" s="38">
        <f>M246*J246</f>
        <v>596</v>
      </c>
      <c r="P247" s="68">
        <f>SUM(X247:AO247)</f>
        <v>0</v>
      </c>
      <c r="Q247" s="38"/>
      <c r="R247" s="38">
        <f>P247*J246</f>
        <v>0</v>
      </c>
      <c r="S247" s="38">
        <f>M246-P247</f>
        <v>4</v>
      </c>
      <c r="T247" s="38"/>
      <c r="U247" s="38">
        <f>S247*J246</f>
        <v>596</v>
      </c>
      <c r="V247" s="83"/>
      <c r="W247" s="83"/>
      <c r="X247" s="68">
        <v>0</v>
      </c>
      <c r="Y247" s="68">
        <v>0</v>
      </c>
      <c r="Z247" s="38"/>
      <c r="AA247" s="38"/>
      <c r="AB247" s="38"/>
      <c r="AC247" s="38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</row>
    <row r="248" spans="1:41" ht="14.25" customHeight="1" x14ac:dyDescent="0.45">
      <c r="A248" s="329"/>
      <c r="B248" s="36"/>
      <c r="C248" s="36"/>
      <c r="D248" s="36"/>
      <c r="E248" s="36"/>
      <c r="F248" s="36"/>
      <c r="G248" s="36"/>
      <c r="H248" s="36"/>
      <c r="I248" s="38"/>
      <c r="J248" s="38"/>
      <c r="K248" s="38"/>
      <c r="L248" s="38"/>
      <c r="M248" s="84"/>
      <c r="N248" s="38"/>
      <c r="O248" s="38"/>
      <c r="P248" s="38"/>
      <c r="Q248" s="38"/>
      <c r="R248" s="38"/>
      <c r="S248" s="38"/>
      <c r="T248" s="38"/>
      <c r="U248" s="38"/>
      <c r="V248" s="83"/>
      <c r="W248" s="83"/>
      <c r="X248" s="845"/>
      <c r="Y248" s="845"/>
      <c r="Z248" s="38"/>
      <c r="AA248" s="38"/>
      <c r="AB248" s="38"/>
      <c r="AC248" s="38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</row>
    <row r="249" spans="1:41" ht="14.25" customHeight="1" x14ac:dyDescent="0.45">
      <c r="A249" s="327" t="s">
        <v>2110</v>
      </c>
      <c r="B249" s="77" t="s">
        <v>10</v>
      </c>
      <c r="C249" s="122">
        <v>45503</v>
      </c>
      <c r="D249" s="240" t="s">
        <v>2236</v>
      </c>
      <c r="E249" s="77" t="s">
        <v>2237</v>
      </c>
      <c r="F249" s="77" t="s">
        <v>304</v>
      </c>
      <c r="G249" s="77" t="s">
        <v>166</v>
      </c>
      <c r="H249" s="77" t="s">
        <v>1165</v>
      </c>
      <c r="I249" s="81">
        <v>55</v>
      </c>
      <c r="J249" s="81">
        <v>149</v>
      </c>
      <c r="K249" s="81"/>
      <c r="L249" s="81"/>
      <c r="M249" s="123">
        <f>SUM(X249:AO249)</f>
        <v>4</v>
      </c>
      <c r="N249" s="81">
        <f>M249*I249</f>
        <v>220</v>
      </c>
      <c r="O249" s="81"/>
      <c r="P249" s="81"/>
      <c r="Q249" s="81">
        <f>P250*I249</f>
        <v>0</v>
      </c>
      <c r="R249" s="81"/>
      <c r="S249" s="81"/>
      <c r="T249" s="81">
        <f>S250*I249</f>
        <v>220</v>
      </c>
      <c r="U249" s="81"/>
      <c r="V249" s="124"/>
      <c r="W249" s="328"/>
      <c r="X249" s="81">
        <v>2</v>
      </c>
      <c r="Y249" s="81">
        <v>2</v>
      </c>
      <c r="Z249" s="81"/>
      <c r="AA249" s="81"/>
      <c r="AB249" s="81"/>
      <c r="AC249" s="81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</row>
    <row r="250" spans="1:41" ht="14.25" customHeight="1" x14ac:dyDescent="0.45">
      <c r="A250" s="329"/>
      <c r="B250" s="36"/>
      <c r="C250" s="36"/>
      <c r="D250" s="46"/>
      <c r="E250" s="36"/>
      <c r="F250" s="36"/>
      <c r="G250" s="36"/>
      <c r="H250" s="36"/>
      <c r="I250" s="38"/>
      <c r="J250" s="38"/>
      <c r="K250" s="38"/>
      <c r="L250" s="38"/>
      <c r="M250" s="84"/>
      <c r="N250" s="38"/>
      <c r="O250" s="38">
        <f>M249*J249</f>
        <v>596</v>
      </c>
      <c r="P250" s="68">
        <f>SUM(X250:AO250)</f>
        <v>0</v>
      </c>
      <c r="Q250" s="38"/>
      <c r="R250" s="38">
        <f>P250*J249</f>
        <v>0</v>
      </c>
      <c r="S250" s="38">
        <f>M249-P250</f>
        <v>4</v>
      </c>
      <c r="T250" s="38"/>
      <c r="U250" s="38">
        <f>S250*J249</f>
        <v>596</v>
      </c>
      <c r="V250" s="83"/>
      <c r="W250" s="83"/>
      <c r="X250" s="68">
        <v>0</v>
      </c>
      <c r="Y250" s="68">
        <v>0</v>
      </c>
      <c r="Z250" s="38"/>
      <c r="AA250" s="38"/>
      <c r="AB250" s="38"/>
      <c r="AC250" s="38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</row>
    <row r="251" spans="1:41" ht="14.25" customHeight="1" x14ac:dyDescent="0.45">
      <c r="A251" s="329"/>
      <c r="B251" s="36"/>
      <c r="C251" s="36"/>
      <c r="D251" s="36"/>
      <c r="E251" s="36"/>
      <c r="F251" s="36"/>
      <c r="G251" s="36"/>
      <c r="H251" s="36"/>
      <c r="I251" s="38"/>
      <c r="J251" s="38"/>
      <c r="K251" s="38"/>
      <c r="L251" s="38"/>
      <c r="M251" s="84"/>
      <c r="N251" s="38"/>
      <c r="O251" s="38"/>
      <c r="P251" s="38"/>
      <c r="Q251" s="38"/>
      <c r="R251" s="38"/>
      <c r="S251" s="38"/>
      <c r="T251" s="38"/>
      <c r="U251" s="38"/>
      <c r="V251" s="951"/>
      <c r="W251" s="952"/>
      <c r="X251" s="845"/>
      <c r="Y251" s="38"/>
      <c r="Z251" s="38"/>
      <c r="AA251" s="38"/>
      <c r="AB251" s="38"/>
      <c r="AC251" s="38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</row>
    <row r="252" spans="1:41" ht="14.25" customHeight="1" x14ac:dyDescent="0.45">
      <c r="A252" s="327" t="s">
        <v>2110</v>
      </c>
      <c r="B252" s="77" t="s">
        <v>10</v>
      </c>
      <c r="C252" s="122">
        <v>45503</v>
      </c>
      <c r="D252" s="77" t="s">
        <v>2238</v>
      </c>
      <c r="E252" s="77" t="s">
        <v>180</v>
      </c>
      <c r="F252" s="77" t="s">
        <v>1081</v>
      </c>
      <c r="G252" s="77" t="s">
        <v>2239</v>
      </c>
      <c r="H252" s="77" t="s">
        <v>997</v>
      </c>
      <c r="I252" s="81">
        <v>59</v>
      </c>
      <c r="J252" s="81">
        <v>179</v>
      </c>
      <c r="K252" s="81"/>
      <c r="L252" s="81"/>
      <c r="M252" s="123">
        <f>SUM(X252:AO252)</f>
        <v>4</v>
      </c>
      <c r="N252" s="81">
        <f>M252*I252</f>
        <v>236</v>
      </c>
      <c r="O252" s="81"/>
      <c r="P252" s="81"/>
      <c r="Q252" s="81">
        <f>P253*I252</f>
        <v>0</v>
      </c>
      <c r="R252" s="81"/>
      <c r="S252" s="81"/>
      <c r="T252" s="81">
        <f>S253*I252</f>
        <v>236</v>
      </c>
      <c r="U252" s="81"/>
      <c r="V252" s="124"/>
      <c r="W252" s="328"/>
      <c r="X252" s="81"/>
      <c r="Y252" s="81"/>
      <c r="Z252" s="81"/>
      <c r="AA252" s="81"/>
      <c r="AB252" s="81"/>
      <c r="AC252" s="81"/>
      <c r="AD252" s="82"/>
      <c r="AE252" s="82"/>
      <c r="AF252" s="82"/>
      <c r="AG252" s="82"/>
      <c r="AH252" s="82"/>
      <c r="AI252" s="82"/>
      <c r="AJ252" s="82"/>
      <c r="AK252" s="82"/>
      <c r="AL252" s="82">
        <v>1</v>
      </c>
      <c r="AM252" s="82">
        <v>2</v>
      </c>
      <c r="AN252" s="82">
        <v>1</v>
      </c>
      <c r="AO252" s="82"/>
    </row>
    <row r="253" spans="1:41" ht="14.25" customHeight="1" x14ac:dyDescent="0.45">
      <c r="A253" s="329"/>
      <c r="B253" s="36"/>
      <c r="C253" s="36"/>
      <c r="D253" s="46"/>
      <c r="E253" s="36"/>
      <c r="F253" s="36"/>
      <c r="G253" s="36"/>
      <c r="H253" s="36"/>
      <c r="I253" s="38"/>
      <c r="J253" s="38"/>
      <c r="K253" s="38"/>
      <c r="L253" s="38"/>
      <c r="M253" s="84"/>
      <c r="N253" s="38"/>
      <c r="O253" s="38">
        <f>M252*J252</f>
        <v>716</v>
      </c>
      <c r="P253" s="68">
        <f>SUM(X253:AO253)</f>
        <v>0</v>
      </c>
      <c r="Q253" s="38"/>
      <c r="R253" s="38">
        <f>P253*J252</f>
        <v>0</v>
      </c>
      <c r="S253" s="38">
        <f>M252-P253</f>
        <v>4</v>
      </c>
      <c r="T253" s="38"/>
      <c r="U253" s="38">
        <f>S253*J252</f>
        <v>716</v>
      </c>
      <c r="V253" s="83"/>
      <c r="W253" s="83"/>
      <c r="X253" s="38"/>
      <c r="Y253" s="38"/>
      <c r="Z253" s="38"/>
      <c r="AA253" s="38"/>
      <c r="AB253" s="38"/>
      <c r="AC253" s="38"/>
      <c r="AD253" s="41"/>
      <c r="AE253" s="41"/>
      <c r="AF253" s="41"/>
      <c r="AG253" s="41"/>
      <c r="AH253" s="41"/>
      <c r="AI253" s="41"/>
      <c r="AJ253" s="41"/>
      <c r="AK253" s="41"/>
      <c r="AL253" s="47">
        <v>0</v>
      </c>
      <c r="AM253" s="47">
        <v>0</v>
      </c>
      <c r="AN253" s="47">
        <v>0</v>
      </c>
      <c r="AO253" s="41"/>
    </row>
    <row r="254" spans="1:41" ht="14.25" customHeight="1" x14ac:dyDescent="0.45">
      <c r="A254" s="329"/>
      <c r="B254" s="36"/>
      <c r="C254" s="36"/>
      <c r="D254" s="36"/>
      <c r="E254" s="36"/>
      <c r="F254" s="36"/>
      <c r="G254" s="36"/>
      <c r="H254" s="36"/>
      <c r="I254" s="38"/>
      <c r="J254" s="38"/>
      <c r="K254" s="38"/>
      <c r="L254" s="38"/>
      <c r="M254" s="84"/>
      <c r="N254" s="38"/>
      <c r="O254" s="38"/>
      <c r="P254" s="38"/>
      <c r="Q254" s="38"/>
      <c r="R254" s="38"/>
      <c r="S254" s="38"/>
      <c r="T254" s="38"/>
      <c r="U254" s="38"/>
      <c r="V254" s="83"/>
      <c r="W254" s="83"/>
      <c r="X254" s="38"/>
      <c r="Y254" s="38"/>
      <c r="Z254" s="38"/>
      <c r="AA254" s="38"/>
      <c r="AB254" s="38"/>
      <c r="AC254" s="38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</row>
    <row r="255" spans="1:41" ht="14.25" customHeight="1" x14ac:dyDescent="0.45">
      <c r="A255" s="327" t="s">
        <v>2110</v>
      </c>
      <c r="B255" s="77" t="s">
        <v>10</v>
      </c>
      <c r="C255" s="122">
        <v>45503</v>
      </c>
      <c r="D255" s="105" t="s">
        <v>2240</v>
      </c>
      <c r="E255" s="77" t="s">
        <v>180</v>
      </c>
      <c r="F255" s="77" t="s">
        <v>1704</v>
      </c>
      <c r="G255" s="77" t="s">
        <v>2241</v>
      </c>
      <c r="H255" s="77" t="s">
        <v>2036</v>
      </c>
      <c r="I255" s="81">
        <v>65</v>
      </c>
      <c r="J255" s="81">
        <v>175</v>
      </c>
      <c r="K255" s="81"/>
      <c r="L255" s="81"/>
      <c r="M255" s="123">
        <f>SUM(X255:AO255)</f>
        <v>4</v>
      </c>
      <c r="N255" s="81">
        <f>M255*I255</f>
        <v>260</v>
      </c>
      <c r="O255" s="81"/>
      <c r="P255" s="81"/>
      <c r="Q255" s="81">
        <f>P256*I255</f>
        <v>130</v>
      </c>
      <c r="R255" s="81"/>
      <c r="S255" s="81"/>
      <c r="T255" s="81">
        <f>S256*I255</f>
        <v>130</v>
      </c>
      <c r="U255" s="81"/>
      <c r="V255" s="124"/>
      <c r="W255" s="328"/>
      <c r="X255" s="81"/>
      <c r="Y255" s="81"/>
      <c r="Z255" s="81"/>
      <c r="AA255" s="81"/>
      <c r="AB255" s="81"/>
      <c r="AC255" s="81"/>
      <c r="AD255" s="82"/>
      <c r="AE255" s="82"/>
      <c r="AF255" s="82"/>
      <c r="AG255" s="82"/>
      <c r="AH255" s="82"/>
      <c r="AI255" s="82"/>
      <c r="AJ255" s="82"/>
      <c r="AK255" s="82"/>
      <c r="AL255" s="82">
        <v>1</v>
      </c>
      <c r="AM255" s="82">
        <v>2</v>
      </c>
      <c r="AN255" s="82">
        <v>1</v>
      </c>
      <c r="AO255" s="82"/>
    </row>
    <row r="256" spans="1:41" ht="14.25" customHeight="1" x14ac:dyDescent="0.45">
      <c r="A256" s="329"/>
      <c r="B256" s="36"/>
      <c r="C256" s="36"/>
      <c r="D256" s="844"/>
      <c r="E256" s="36"/>
      <c r="F256" s="36"/>
      <c r="G256" s="36"/>
      <c r="H256" s="36"/>
      <c r="I256" s="38"/>
      <c r="J256" s="38"/>
      <c r="K256" s="38"/>
      <c r="L256" s="38"/>
      <c r="M256" s="84"/>
      <c r="N256" s="38"/>
      <c r="O256" s="38">
        <f>M255*J255</f>
        <v>700</v>
      </c>
      <c r="P256" s="670">
        <f>SUM(X256:AO256)</f>
        <v>2</v>
      </c>
      <c r="Q256" s="38"/>
      <c r="R256" s="38">
        <f>P256*J255</f>
        <v>350</v>
      </c>
      <c r="S256" s="38">
        <f>M255-P256</f>
        <v>2</v>
      </c>
      <c r="T256" s="38"/>
      <c r="U256" s="38">
        <f>S256*J255</f>
        <v>350</v>
      </c>
      <c r="V256" s="83"/>
      <c r="W256" s="83"/>
      <c r="X256" s="38"/>
      <c r="Y256" s="38"/>
      <c r="Z256" s="38"/>
      <c r="AA256" s="38"/>
      <c r="AB256" s="38"/>
      <c r="AC256" s="38"/>
      <c r="AD256" s="41"/>
      <c r="AE256" s="41"/>
      <c r="AF256" s="41"/>
      <c r="AG256" s="41"/>
      <c r="AH256" s="41"/>
      <c r="AI256" s="41"/>
      <c r="AJ256" s="41"/>
      <c r="AK256" s="41"/>
      <c r="AL256" s="47">
        <v>0</v>
      </c>
      <c r="AM256" s="665">
        <v>2</v>
      </c>
      <c r="AN256" s="47">
        <v>0</v>
      </c>
      <c r="AO256" s="41"/>
    </row>
    <row r="257" spans="1:41" ht="14.25" customHeight="1" x14ac:dyDescent="0.45">
      <c r="A257" s="329"/>
      <c r="B257" s="36"/>
      <c r="C257" s="36"/>
      <c r="D257" s="36"/>
      <c r="E257" s="36"/>
      <c r="F257" s="36"/>
      <c r="G257" s="36"/>
      <c r="H257" s="36"/>
      <c r="I257" s="38"/>
      <c r="J257" s="38"/>
      <c r="K257" s="38"/>
      <c r="L257" s="38"/>
      <c r="M257" s="84"/>
      <c r="N257" s="38"/>
      <c r="O257" s="38"/>
      <c r="P257" s="38"/>
      <c r="Q257" s="38"/>
      <c r="R257" s="38"/>
      <c r="S257" s="38"/>
      <c r="T257" s="38"/>
      <c r="U257" s="38"/>
      <c r="V257" s="83"/>
      <c r="W257" s="83"/>
      <c r="X257" s="38"/>
      <c r="Y257" s="38"/>
      <c r="Z257" s="38"/>
      <c r="AA257" s="38"/>
      <c r="AB257" s="38"/>
      <c r="AC257" s="38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</row>
    <row r="258" spans="1:41" ht="14.25" customHeight="1" x14ac:dyDescent="0.45">
      <c r="A258" s="327" t="s">
        <v>2110</v>
      </c>
      <c r="B258" s="77" t="s">
        <v>10</v>
      </c>
      <c r="C258" s="122">
        <v>45552</v>
      </c>
      <c r="D258" s="105" t="s">
        <v>2242</v>
      </c>
      <c r="E258" s="77" t="s">
        <v>368</v>
      </c>
      <c r="F258" s="77" t="s">
        <v>1704</v>
      </c>
      <c r="G258" s="77" t="s">
        <v>2241</v>
      </c>
      <c r="H258" s="77" t="s">
        <v>1165</v>
      </c>
      <c r="I258" s="81">
        <v>99</v>
      </c>
      <c r="J258" s="81">
        <v>285</v>
      </c>
      <c r="K258" s="81"/>
      <c r="L258" s="81"/>
      <c r="M258" s="123">
        <f>SUM(X258:AO258)</f>
        <v>4</v>
      </c>
      <c r="N258" s="81">
        <f>M258*I258</f>
        <v>396</v>
      </c>
      <c r="O258" s="81"/>
      <c r="P258" s="81"/>
      <c r="Q258" s="81">
        <f>P259*I258</f>
        <v>396</v>
      </c>
      <c r="R258" s="81"/>
      <c r="S258" s="81"/>
      <c r="T258" s="81">
        <f>S259*I258</f>
        <v>0</v>
      </c>
      <c r="U258" s="81"/>
      <c r="V258" s="124"/>
      <c r="W258" s="328"/>
      <c r="X258" s="81">
        <v>2</v>
      </c>
      <c r="Y258" s="81">
        <v>2</v>
      </c>
      <c r="Z258" s="81"/>
      <c r="AA258" s="81"/>
      <c r="AB258" s="81"/>
      <c r="AC258" s="81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</row>
    <row r="259" spans="1:41" ht="14.25" customHeight="1" x14ac:dyDescent="0.45">
      <c r="A259" s="329"/>
      <c r="B259" s="36"/>
      <c r="C259" s="36"/>
      <c r="D259" s="844"/>
      <c r="E259" s="36"/>
      <c r="F259" s="36"/>
      <c r="G259" s="36"/>
      <c r="H259" s="36"/>
      <c r="I259" s="38"/>
      <c r="J259" s="38"/>
      <c r="K259" s="38"/>
      <c r="L259" s="38"/>
      <c r="M259" s="84"/>
      <c r="N259" s="38"/>
      <c r="O259" s="38">
        <f>M258*J258</f>
        <v>1140</v>
      </c>
      <c r="P259" s="670">
        <f>SUM(X259:AO259)</f>
        <v>4</v>
      </c>
      <c r="Q259" s="38"/>
      <c r="R259" s="38">
        <f>P259*J258</f>
        <v>1140</v>
      </c>
      <c r="S259" s="38">
        <f>M258-P259</f>
        <v>0</v>
      </c>
      <c r="T259" s="38"/>
      <c r="U259" s="38">
        <f>S259*J258</f>
        <v>0</v>
      </c>
      <c r="V259" s="83"/>
      <c r="W259" s="83"/>
      <c r="X259" s="670">
        <v>2</v>
      </c>
      <c r="Y259" s="670">
        <v>2</v>
      </c>
      <c r="Z259" s="38"/>
      <c r="AA259" s="38"/>
      <c r="AB259" s="38"/>
      <c r="AC259" s="38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</row>
    <row r="260" spans="1:41" ht="14.25" customHeight="1" x14ac:dyDescent="0.45">
      <c r="A260" s="329"/>
      <c r="B260" s="36"/>
      <c r="C260" s="36"/>
      <c r="D260" s="36"/>
      <c r="E260" s="36"/>
      <c r="F260" s="36"/>
      <c r="G260" s="36"/>
      <c r="H260" s="36"/>
      <c r="I260" s="38"/>
      <c r="J260" s="38"/>
      <c r="K260" s="38"/>
      <c r="L260" s="38"/>
      <c r="M260" s="84"/>
      <c r="N260" s="38"/>
      <c r="O260" s="38"/>
      <c r="P260" s="38"/>
      <c r="Q260" s="38"/>
      <c r="R260" s="38"/>
      <c r="S260" s="38"/>
      <c r="T260" s="38"/>
      <c r="U260" s="38"/>
      <c r="V260" s="83"/>
      <c r="W260" s="83"/>
      <c r="X260" s="38"/>
      <c r="Y260" s="38"/>
      <c r="Z260" s="38"/>
      <c r="AA260" s="38"/>
      <c r="AB260" s="38"/>
      <c r="AC260" s="38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</row>
    <row r="261" spans="1:41" ht="14.25" customHeight="1" x14ac:dyDescent="0.45">
      <c r="A261" s="327" t="s">
        <v>2110</v>
      </c>
      <c r="B261" s="77" t="s">
        <v>10</v>
      </c>
      <c r="C261" s="122">
        <v>45503</v>
      </c>
      <c r="D261" s="77" t="s">
        <v>2243</v>
      </c>
      <c r="E261" s="77" t="s">
        <v>380</v>
      </c>
      <c r="F261" s="77" t="s">
        <v>2244</v>
      </c>
      <c r="G261" s="77" t="s">
        <v>2245</v>
      </c>
      <c r="H261" s="77" t="s">
        <v>2246</v>
      </c>
      <c r="I261" s="81">
        <v>59</v>
      </c>
      <c r="J261" s="81">
        <v>169</v>
      </c>
      <c r="K261" s="81"/>
      <c r="L261" s="81"/>
      <c r="M261" s="123">
        <f>SUM(X261:AO261)</f>
        <v>5</v>
      </c>
      <c r="N261" s="81">
        <f>M261*I261</f>
        <v>295</v>
      </c>
      <c r="O261" s="81"/>
      <c r="P261" s="81"/>
      <c r="Q261" s="81">
        <f>P262*I261</f>
        <v>0</v>
      </c>
      <c r="R261" s="81"/>
      <c r="S261" s="81"/>
      <c r="T261" s="81">
        <f>S262*I261</f>
        <v>295</v>
      </c>
      <c r="U261" s="81"/>
      <c r="V261" s="124"/>
      <c r="W261" s="328"/>
      <c r="X261" s="81">
        <v>1</v>
      </c>
      <c r="Y261" s="81">
        <v>2</v>
      </c>
      <c r="Z261" s="81">
        <v>2</v>
      </c>
      <c r="AA261" s="81"/>
      <c r="AB261" s="81"/>
      <c r="AC261" s="81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</row>
    <row r="262" spans="1:41" ht="14.25" customHeight="1" x14ac:dyDescent="0.45">
      <c r="A262" s="329"/>
      <c r="B262" s="36"/>
      <c r="C262" s="36"/>
      <c r="D262" s="46"/>
      <c r="E262" s="36"/>
      <c r="F262" s="36"/>
      <c r="G262" s="36"/>
      <c r="H262" s="36"/>
      <c r="I262" s="38"/>
      <c r="J262" s="38"/>
      <c r="K262" s="38"/>
      <c r="L262" s="38"/>
      <c r="M262" s="84"/>
      <c r="N262" s="38"/>
      <c r="O262" s="38">
        <f>M261*J261</f>
        <v>845</v>
      </c>
      <c r="P262" s="68">
        <f>SUM(X262:AO262)</f>
        <v>0</v>
      </c>
      <c r="Q262" s="38"/>
      <c r="R262" s="38">
        <f>P262*J261</f>
        <v>0</v>
      </c>
      <c r="S262" s="38">
        <f>M261-P262</f>
        <v>5</v>
      </c>
      <c r="T262" s="38"/>
      <c r="U262" s="38">
        <f>S262*J261</f>
        <v>845</v>
      </c>
      <c r="V262" s="83"/>
      <c r="W262" s="83"/>
      <c r="X262" s="68">
        <v>0</v>
      </c>
      <c r="Y262" s="68">
        <v>0</v>
      </c>
      <c r="Z262" s="68">
        <v>0</v>
      </c>
      <c r="AA262" s="38"/>
      <c r="AB262" s="38"/>
      <c r="AC262" s="38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</row>
    <row r="263" spans="1:41" ht="14.25" customHeight="1" x14ac:dyDescent="0.45">
      <c r="A263" s="329"/>
      <c r="B263" s="36"/>
      <c r="C263" s="36"/>
      <c r="D263" s="36"/>
      <c r="E263" s="36"/>
      <c r="F263" s="36"/>
      <c r="G263" s="36"/>
      <c r="H263" s="36"/>
      <c r="I263" s="38"/>
      <c r="J263" s="38"/>
      <c r="K263" s="38"/>
      <c r="L263" s="38"/>
      <c r="M263" s="84"/>
      <c r="N263" s="38"/>
      <c r="O263" s="38"/>
      <c r="P263" s="38"/>
      <c r="Q263" s="38"/>
      <c r="R263" s="38"/>
      <c r="S263" s="38"/>
      <c r="T263" s="38"/>
      <c r="U263" s="38"/>
      <c r="V263" s="83"/>
      <c r="W263" s="83"/>
      <c r="X263" s="38"/>
      <c r="Y263" s="38"/>
      <c r="Z263" s="845"/>
      <c r="AA263" s="38"/>
      <c r="AB263" s="38"/>
      <c r="AC263" s="38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</row>
    <row r="264" spans="1:41" ht="14.25" customHeight="1" x14ac:dyDescent="0.45">
      <c r="A264" s="327" t="s">
        <v>2110</v>
      </c>
      <c r="B264" s="77" t="s">
        <v>10</v>
      </c>
      <c r="C264" s="122">
        <v>45503</v>
      </c>
      <c r="D264" s="105" t="s">
        <v>2243</v>
      </c>
      <c r="E264" s="77" t="s">
        <v>380</v>
      </c>
      <c r="F264" s="88" t="s">
        <v>2247</v>
      </c>
      <c r="G264" s="77" t="s">
        <v>2245</v>
      </c>
      <c r="H264" s="77" t="s">
        <v>2246</v>
      </c>
      <c r="I264" s="81">
        <v>59</v>
      </c>
      <c r="J264" s="81">
        <v>169</v>
      </c>
      <c r="K264" s="81"/>
      <c r="L264" s="81"/>
      <c r="M264" s="123">
        <f>SUM(X264:AO264)</f>
        <v>5</v>
      </c>
      <c r="N264" s="81">
        <f>M264*I264</f>
        <v>295</v>
      </c>
      <c r="O264" s="81"/>
      <c r="P264" s="81"/>
      <c r="Q264" s="81">
        <f>P265*I264</f>
        <v>0</v>
      </c>
      <c r="R264" s="81"/>
      <c r="S264" s="81"/>
      <c r="T264" s="81">
        <f>S265*I264</f>
        <v>295</v>
      </c>
      <c r="U264" s="81"/>
      <c r="V264" s="124"/>
      <c r="W264" s="328"/>
      <c r="X264" s="81">
        <v>1</v>
      </c>
      <c r="Y264" s="81">
        <v>2</v>
      </c>
      <c r="Z264" s="81">
        <v>2</v>
      </c>
      <c r="AA264" s="81"/>
      <c r="AB264" s="81"/>
      <c r="AC264" s="81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</row>
    <row r="265" spans="1:41" ht="14.25" customHeight="1" x14ac:dyDescent="0.45">
      <c r="A265" s="329"/>
      <c r="B265" s="36"/>
      <c r="C265" s="36"/>
      <c r="D265" s="46"/>
      <c r="E265" s="36"/>
      <c r="F265" s="36"/>
      <c r="G265" s="36"/>
      <c r="H265" s="36"/>
      <c r="I265" s="38"/>
      <c r="J265" s="38"/>
      <c r="K265" s="38"/>
      <c r="L265" s="38"/>
      <c r="M265" s="84"/>
      <c r="N265" s="38"/>
      <c r="O265" s="38">
        <f>M264*J264</f>
        <v>845</v>
      </c>
      <c r="P265" s="68">
        <f>SUM(X265:AO265)</f>
        <v>0</v>
      </c>
      <c r="Q265" s="38"/>
      <c r="R265" s="38">
        <f>P265*J264</f>
        <v>0</v>
      </c>
      <c r="S265" s="38">
        <f>M264-P265</f>
        <v>5</v>
      </c>
      <c r="T265" s="38"/>
      <c r="U265" s="38">
        <f>S265*J264</f>
        <v>845</v>
      </c>
      <c r="V265" s="83"/>
      <c r="W265" s="83"/>
      <c r="X265" s="68">
        <v>0</v>
      </c>
      <c r="Y265" s="68">
        <v>0</v>
      </c>
      <c r="Z265" s="68">
        <v>0</v>
      </c>
      <c r="AA265" s="38"/>
      <c r="AB265" s="38"/>
      <c r="AC265" s="38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</row>
    <row r="266" spans="1:41" ht="14.25" customHeight="1" x14ac:dyDescent="0.45"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X266" s="19"/>
      <c r="Y266" s="883"/>
      <c r="Z266" s="883"/>
      <c r="AA266" s="883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</row>
    <row r="267" spans="1:41" ht="14.25" customHeight="1" x14ac:dyDescent="0.45">
      <c r="A267" s="327" t="s">
        <v>2110</v>
      </c>
      <c r="B267" s="77"/>
      <c r="C267" s="122"/>
      <c r="D267" s="77"/>
      <c r="E267" s="77"/>
      <c r="F267" s="77"/>
      <c r="G267" s="77"/>
      <c r="H267" s="77"/>
      <c r="I267" s="81"/>
      <c r="J267" s="81"/>
      <c r="K267" s="81"/>
      <c r="L267" s="81"/>
      <c r="M267" s="123">
        <f>SUM(X267:AO267)</f>
        <v>0</v>
      </c>
      <c r="N267" s="81">
        <f>M267*I267</f>
        <v>0</v>
      </c>
      <c r="O267" s="81"/>
      <c r="P267" s="81"/>
      <c r="Q267" s="81">
        <f>P268*I267</f>
        <v>0</v>
      </c>
      <c r="R267" s="81"/>
      <c r="S267" s="81"/>
      <c r="T267" s="81">
        <f>S268*I267</f>
        <v>0</v>
      </c>
      <c r="U267" s="81"/>
      <c r="V267" s="124"/>
      <c r="W267" s="328"/>
      <c r="X267" s="81"/>
      <c r="Y267" s="81"/>
      <c r="Z267" s="81"/>
      <c r="AA267" s="81"/>
      <c r="AB267" s="81"/>
      <c r="AC267" s="81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</row>
    <row r="268" spans="1:41" ht="14.25" customHeight="1" x14ac:dyDescent="0.45">
      <c r="A268" s="329"/>
      <c r="B268" s="36"/>
      <c r="C268" s="36"/>
      <c r="D268" s="36"/>
      <c r="E268" s="36"/>
      <c r="F268" s="36"/>
      <c r="G268" s="36"/>
      <c r="H268" s="36"/>
      <c r="I268" s="38"/>
      <c r="J268" s="38"/>
      <c r="K268" s="38"/>
      <c r="L268" s="38"/>
      <c r="M268" s="84"/>
      <c r="N268" s="38"/>
      <c r="O268" s="38">
        <f>M267*J267</f>
        <v>0</v>
      </c>
      <c r="P268" s="38">
        <f>SUM(X268:AO268)</f>
        <v>0</v>
      </c>
      <c r="Q268" s="38"/>
      <c r="R268" s="38">
        <f>P268*J267</f>
        <v>0</v>
      </c>
      <c r="S268" s="38">
        <f>M267-P268</f>
        <v>0</v>
      </c>
      <c r="T268" s="38"/>
      <c r="U268" s="38">
        <f>S268*J267</f>
        <v>0</v>
      </c>
      <c r="V268" s="83"/>
      <c r="W268" s="83"/>
      <c r="X268" s="38"/>
      <c r="Y268" s="38"/>
      <c r="Z268" s="38"/>
      <c r="AA268" s="38"/>
      <c r="AB268" s="38"/>
      <c r="AC268" s="38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</row>
    <row r="269" spans="1:41" ht="14.25" customHeight="1" x14ac:dyDescent="0.45">
      <c r="A269" s="329"/>
      <c r="B269" s="36"/>
      <c r="C269" s="36"/>
      <c r="D269" s="36"/>
      <c r="E269" s="36"/>
      <c r="F269" s="36"/>
      <c r="G269" s="36"/>
      <c r="H269" s="36"/>
      <c r="I269" s="38"/>
      <c r="J269" s="38"/>
      <c r="K269" s="38"/>
      <c r="L269" s="38"/>
      <c r="M269" s="84"/>
      <c r="N269" s="38"/>
      <c r="O269" s="38"/>
      <c r="P269" s="38"/>
      <c r="Q269" s="38"/>
      <c r="R269" s="38"/>
      <c r="S269" s="38"/>
      <c r="T269" s="38"/>
      <c r="U269" s="38"/>
      <c r="V269" s="83"/>
      <c r="W269" s="83"/>
      <c r="X269" s="38"/>
      <c r="Y269" s="38"/>
      <c r="Z269" s="38"/>
      <c r="AA269" s="38"/>
      <c r="AB269" s="38"/>
      <c r="AC269" s="38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</row>
    <row r="270" spans="1:41" ht="14.25" customHeight="1" x14ac:dyDescent="0.45">
      <c r="A270" s="194"/>
      <c r="B270" s="36"/>
      <c r="C270" s="36"/>
      <c r="D270" s="36"/>
      <c r="E270" s="36"/>
      <c r="F270" s="36"/>
      <c r="G270" s="36"/>
      <c r="H270" s="36"/>
      <c r="I270" s="4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83"/>
      <c r="W270" s="83"/>
      <c r="X270" s="38"/>
      <c r="Y270" s="38"/>
      <c r="Z270" s="38"/>
      <c r="AA270" s="38"/>
      <c r="AB270" s="38"/>
      <c r="AC270" s="38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19"/>
    </row>
    <row r="271" spans="1:41" ht="14.25" customHeight="1" x14ac:dyDescent="0.45">
      <c r="A271" s="324"/>
      <c r="B271" s="324"/>
      <c r="C271" s="324"/>
      <c r="D271" s="324"/>
      <c r="E271" s="324"/>
      <c r="F271" s="324"/>
      <c r="G271" s="324"/>
      <c r="H271" s="324"/>
      <c r="I271" s="94"/>
      <c r="J271" s="94"/>
      <c r="K271" s="94"/>
      <c r="L271" s="94"/>
      <c r="M271" s="49">
        <f t="shared" ref="M271:V271" si="13">SUM(M225:M270)</f>
        <v>54</v>
      </c>
      <c r="N271" s="49">
        <f t="shared" si="13"/>
        <v>3531</v>
      </c>
      <c r="O271" s="93">
        <f t="shared" si="13"/>
        <v>10102</v>
      </c>
      <c r="P271" s="710">
        <f t="shared" si="13"/>
        <v>8</v>
      </c>
      <c r="Q271" s="708">
        <f t="shared" si="13"/>
        <v>640</v>
      </c>
      <c r="R271" s="93">
        <f t="shared" si="13"/>
        <v>1834</v>
      </c>
      <c r="S271" s="93">
        <f t="shared" si="13"/>
        <v>46</v>
      </c>
      <c r="T271" s="49">
        <f t="shared" si="13"/>
        <v>2891</v>
      </c>
      <c r="U271" s="93">
        <f t="shared" si="13"/>
        <v>8268</v>
      </c>
      <c r="V271" s="330">
        <f t="shared" si="13"/>
        <v>0</v>
      </c>
      <c r="W271" s="331"/>
      <c r="X271" s="38"/>
      <c r="Y271" s="38"/>
      <c r="Z271" s="38"/>
      <c r="AA271" s="38"/>
      <c r="AB271" s="38"/>
      <c r="AC271" s="38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19"/>
    </row>
    <row r="272" spans="1:41" ht="14.25" customHeight="1" x14ac:dyDescent="0.4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 t="s">
        <v>2084</v>
      </c>
      <c r="O272" s="9"/>
      <c r="P272" s="9"/>
      <c r="Q272" s="97">
        <f>Q271/N271</f>
        <v>0.18125177003681678</v>
      </c>
      <c r="R272" s="9"/>
      <c r="S272" s="9"/>
      <c r="T272" s="97">
        <f>T271/N271</f>
        <v>0.81874822996318319</v>
      </c>
      <c r="U272" s="9"/>
      <c r="V272" s="9"/>
      <c r="W272" s="9"/>
      <c r="X272" s="9"/>
      <c r="Y272" s="9"/>
      <c r="Z272" s="9"/>
      <c r="AA272" s="9"/>
      <c r="AB272" s="9"/>
      <c r="AC272" s="9"/>
      <c r="AD272" s="169"/>
      <c r="AE272" s="169"/>
      <c r="AF272" s="169"/>
      <c r="AG272" s="169"/>
      <c r="AH272" s="169"/>
      <c r="AI272" s="169"/>
      <c r="AJ272" s="169"/>
      <c r="AK272" s="169"/>
      <c r="AL272" s="169"/>
      <c r="AM272" s="169"/>
      <c r="AN272" s="169"/>
    </row>
    <row r="273" spans="1:41" ht="14.25" customHeight="1" x14ac:dyDescent="0.4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 t="s">
        <v>2085</v>
      </c>
      <c r="O273" s="9"/>
      <c r="P273" s="9"/>
      <c r="Q273" s="9"/>
      <c r="R273" s="9"/>
      <c r="S273" s="9"/>
      <c r="T273" s="9"/>
      <c r="U273" s="98">
        <f>U271/T271</f>
        <v>2.8599100657212038</v>
      </c>
      <c r="V273" s="9"/>
      <c r="W273" s="9"/>
      <c r="X273" s="9"/>
      <c r="Y273" s="9"/>
      <c r="Z273" s="9"/>
      <c r="AA273" s="9"/>
      <c r="AB273" s="9"/>
      <c r="AC273" s="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</row>
    <row r="274" spans="1:41" ht="14.25" customHeight="1" x14ac:dyDescent="0.4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>
        <f>N271/M271</f>
        <v>65.388888888888886</v>
      </c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spans="1:41" ht="14.25" customHeight="1" x14ac:dyDescent="0.45">
      <c r="M275" s="1" t="s">
        <v>323</v>
      </c>
      <c r="N275" s="1">
        <f t="shared" ref="N275:O275" si="14">Q271+T271</f>
        <v>3531</v>
      </c>
      <c r="O275" s="1">
        <f t="shared" si="14"/>
        <v>10102</v>
      </c>
    </row>
    <row r="276" spans="1:41" ht="14.25" customHeight="1" x14ac:dyDescent="0.45"/>
    <row r="277" spans="1:41" ht="14.25" customHeight="1" x14ac:dyDescent="0.45"/>
    <row r="278" spans="1:41" ht="28.5" customHeight="1" x14ac:dyDescent="0.45">
      <c r="A278" s="32" t="s">
        <v>117</v>
      </c>
      <c r="B278" s="32" t="s">
        <v>118</v>
      </c>
      <c r="C278" s="32" t="s">
        <v>1073</v>
      </c>
      <c r="D278" s="32" t="s">
        <v>120</v>
      </c>
      <c r="E278" s="32" t="s">
        <v>121</v>
      </c>
      <c r="F278" s="32" t="s">
        <v>122</v>
      </c>
      <c r="G278" s="32" t="s">
        <v>123</v>
      </c>
      <c r="H278" s="32" t="s">
        <v>124</v>
      </c>
      <c r="I278" s="32" t="s">
        <v>125</v>
      </c>
      <c r="J278" s="32" t="s">
        <v>126</v>
      </c>
      <c r="K278" s="33" t="s">
        <v>2248</v>
      </c>
      <c r="L278" s="32" t="s">
        <v>127</v>
      </c>
      <c r="M278" s="34" t="s">
        <v>128</v>
      </c>
      <c r="N278" s="33" t="s">
        <v>129</v>
      </c>
      <c r="O278" s="33" t="s">
        <v>130</v>
      </c>
      <c r="P278" s="52" t="s">
        <v>131</v>
      </c>
      <c r="Q278" s="829" t="s">
        <v>132</v>
      </c>
      <c r="R278" s="828"/>
      <c r="S278" s="33" t="s">
        <v>133</v>
      </c>
      <c r="T278" s="830" t="s">
        <v>134</v>
      </c>
      <c r="U278" s="827"/>
      <c r="V278" s="828"/>
      <c r="W278" s="33"/>
      <c r="X278" s="32" t="s">
        <v>593</v>
      </c>
      <c r="Y278" s="32" t="s">
        <v>594</v>
      </c>
      <c r="Z278" s="32" t="s">
        <v>595</v>
      </c>
      <c r="AA278" s="32" t="s">
        <v>596</v>
      </c>
      <c r="AB278" s="32" t="s">
        <v>140</v>
      </c>
      <c r="AC278" s="32" t="s">
        <v>142</v>
      </c>
      <c r="AD278" s="32" t="s">
        <v>143</v>
      </c>
      <c r="AE278" s="32" t="s">
        <v>144</v>
      </c>
      <c r="AF278" s="32" t="s">
        <v>145</v>
      </c>
      <c r="AG278" s="32" t="s">
        <v>146</v>
      </c>
      <c r="AH278" s="32" t="s">
        <v>147</v>
      </c>
      <c r="AI278" s="32" t="s">
        <v>148</v>
      </c>
      <c r="AJ278" s="32" t="s">
        <v>1377</v>
      </c>
      <c r="AK278" s="32" t="s">
        <v>1378</v>
      </c>
      <c r="AL278" s="32" t="s">
        <v>1379</v>
      </c>
      <c r="AM278" s="32" t="s">
        <v>1380</v>
      </c>
      <c r="AN278" s="32" t="s">
        <v>1638</v>
      </c>
      <c r="AO278" s="32" t="s">
        <v>1639</v>
      </c>
    </row>
    <row r="279" spans="1:41" ht="14.25" customHeight="1" x14ac:dyDescent="0.45">
      <c r="A279" s="332" t="s">
        <v>2110</v>
      </c>
      <c r="B279" s="211" t="s">
        <v>11</v>
      </c>
      <c r="C279" s="333">
        <v>45658</v>
      </c>
      <c r="D279" s="105" t="s">
        <v>2249</v>
      </c>
      <c r="E279" s="211" t="s">
        <v>180</v>
      </c>
      <c r="F279" s="211" t="s">
        <v>2250</v>
      </c>
      <c r="G279" s="211" t="s">
        <v>1018</v>
      </c>
      <c r="H279" s="211" t="s">
        <v>2251</v>
      </c>
      <c r="I279" s="212">
        <v>79</v>
      </c>
      <c r="J279" s="212">
        <v>225</v>
      </c>
      <c r="K279" s="212">
        <v>225</v>
      </c>
      <c r="L279" s="212"/>
      <c r="M279" s="334">
        <f>SUM(X279:AO279)</f>
        <v>3</v>
      </c>
      <c r="N279" s="212">
        <f>M279*I279</f>
        <v>237</v>
      </c>
      <c r="O279" s="212"/>
      <c r="P279" s="212"/>
      <c r="Q279" s="212">
        <f>P280*I279</f>
        <v>0</v>
      </c>
      <c r="R279" s="212"/>
      <c r="S279" s="212"/>
      <c r="T279" s="212">
        <f>S280*I279</f>
        <v>237</v>
      </c>
      <c r="U279" s="212"/>
      <c r="V279" s="335"/>
      <c r="W279" s="336"/>
      <c r="X279" s="212"/>
      <c r="Y279" s="212"/>
      <c r="Z279" s="212"/>
      <c r="AA279" s="212"/>
      <c r="AB279" s="212"/>
      <c r="AC279" s="212"/>
      <c r="AD279" s="214"/>
      <c r="AE279" s="214"/>
      <c r="AF279" s="214"/>
      <c r="AG279" s="214"/>
      <c r="AH279" s="214"/>
      <c r="AI279" s="214"/>
      <c r="AJ279" s="214"/>
      <c r="AK279" s="214"/>
      <c r="AL279" s="214">
        <v>1</v>
      </c>
      <c r="AM279" s="214">
        <v>1</v>
      </c>
      <c r="AN279" s="214">
        <v>1</v>
      </c>
      <c r="AO279" s="214"/>
    </row>
    <row r="280" spans="1:41" ht="14.25" customHeight="1" x14ac:dyDescent="0.45">
      <c r="A280" s="329"/>
      <c r="B280" s="36"/>
      <c r="C280" s="36"/>
      <c r="D280" s="46"/>
      <c r="E280" s="36"/>
      <c r="F280" s="36"/>
      <c r="G280" s="36"/>
      <c r="H280" s="36"/>
      <c r="I280" s="38"/>
      <c r="J280" s="38"/>
      <c r="K280" s="38"/>
      <c r="L280" s="38"/>
      <c r="M280" s="84"/>
      <c r="N280" s="38"/>
      <c r="O280" s="38">
        <f>M279*J279</f>
        <v>675</v>
      </c>
      <c r="P280" s="38">
        <f>SUM(X280:AO280)</f>
        <v>0</v>
      </c>
      <c r="Q280" s="38"/>
      <c r="R280" s="38">
        <f>P280*J279</f>
        <v>0</v>
      </c>
      <c r="S280" s="38">
        <f>M279-P280</f>
        <v>3</v>
      </c>
      <c r="T280" s="38"/>
      <c r="U280" s="38">
        <f>S280*J279</f>
        <v>675</v>
      </c>
      <c r="V280" s="83"/>
      <c r="W280" s="83"/>
      <c r="X280" s="38"/>
      <c r="Y280" s="38"/>
      <c r="Z280" s="38"/>
      <c r="AA280" s="38"/>
      <c r="AB280" s="38"/>
      <c r="AC280" s="38"/>
      <c r="AD280" s="41"/>
      <c r="AE280" s="41"/>
      <c r="AF280" s="41"/>
      <c r="AG280" s="41"/>
      <c r="AH280" s="41"/>
      <c r="AI280" s="41"/>
      <c r="AJ280" s="41"/>
      <c r="AK280" s="41"/>
      <c r="AL280" s="41">
        <v>0</v>
      </c>
      <c r="AM280" s="41">
        <v>0</v>
      </c>
      <c r="AN280" s="41">
        <v>0</v>
      </c>
      <c r="AO280" s="41"/>
    </row>
    <row r="281" spans="1:41" ht="14.25" customHeight="1" x14ac:dyDescent="0.45">
      <c r="A281" s="329"/>
      <c r="B281" s="36"/>
      <c r="C281" s="36"/>
      <c r="D281" s="36"/>
      <c r="E281" s="36"/>
      <c r="F281" s="36"/>
      <c r="G281" s="36"/>
      <c r="H281" s="36"/>
      <c r="I281" s="38"/>
      <c r="J281" s="38"/>
      <c r="K281" s="38"/>
      <c r="L281" s="38"/>
      <c r="M281" s="84"/>
      <c r="N281" s="38"/>
      <c r="O281" s="38"/>
      <c r="P281" s="38"/>
      <c r="Q281" s="38"/>
      <c r="R281" s="38"/>
      <c r="S281" s="38"/>
      <c r="T281" s="38"/>
      <c r="U281" s="38"/>
      <c r="V281" s="83"/>
      <c r="W281" s="83"/>
      <c r="X281" s="38"/>
      <c r="Y281" s="38"/>
      <c r="Z281" s="38"/>
      <c r="AA281" s="38"/>
      <c r="AB281" s="38"/>
      <c r="AC281" s="38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</row>
    <row r="282" spans="1:41" ht="14.25" customHeight="1" x14ac:dyDescent="0.45">
      <c r="A282" s="332" t="s">
        <v>2110</v>
      </c>
      <c r="B282" s="211" t="s">
        <v>11</v>
      </c>
      <c r="C282" s="333">
        <v>45658</v>
      </c>
      <c r="D282" s="242" t="s">
        <v>2252</v>
      </c>
      <c r="E282" s="211" t="s">
        <v>164</v>
      </c>
      <c r="F282" s="211" t="s">
        <v>2173</v>
      </c>
      <c r="G282" s="211"/>
      <c r="H282" s="211"/>
      <c r="I282" s="212">
        <v>65</v>
      </c>
      <c r="J282" s="212">
        <v>179</v>
      </c>
      <c r="K282" s="212">
        <v>179</v>
      </c>
      <c r="L282" s="212"/>
      <c r="M282" s="334">
        <f>SUM(X282:AO282)</f>
        <v>5</v>
      </c>
      <c r="N282" s="212">
        <f>M282*I282</f>
        <v>325</v>
      </c>
      <c r="O282" s="212"/>
      <c r="P282" s="212"/>
      <c r="Q282" s="212">
        <f>P283*I282</f>
        <v>0</v>
      </c>
      <c r="R282" s="212"/>
      <c r="S282" s="212"/>
      <c r="T282" s="212">
        <f>S283*I282</f>
        <v>325</v>
      </c>
      <c r="U282" s="212"/>
      <c r="V282" s="335"/>
      <c r="W282" s="336"/>
      <c r="X282" s="212"/>
      <c r="Y282" s="212"/>
      <c r="Z282" s="212"/>
      <c r="AA282" s="212"/>
      <c r="AB282" s="212"/>
      <c r="AC282" s="212"/>
      <c r="AD282" s="214"/>
      <c r="AE282" s="214"/>
      <c r="AF282" s="214"/>
      <c r="AG282" s="214"/>
      <c r="AH282" s="214"/>
      <c r="AI282" s="214"/>
      <c r="AJ282" s="214"/>
      <c r="AK282" s="214">
        <v>1</v>
      </c>
      <c r="AL282" s="214">
        <v>1</v>
      </c>
      <c r="AM282" s="214">
        <v>2</v>
      </c>
      <c r="AN282" s="214">
        <v>1</v>
      </c>
      <c r="AO282" s="214"/>
    </row>
    <row r="283" spans="1:41" ht="14.25" customHeight="1" x14ac:dyDescent="0.45">
      <c r="A283" s="329"/>
      <c r="B283" s="36"/>
      <c r="C283" s="36"/>
      <c r="D283" s="46"/>
      <c r="E283" s="36"/>
      <c r="F283" s="36"/>
      <c r="G283" s="36"/>
      <c r="H283" s="36"/>
      <c r="I283" s="38"/>
      <c r="J283" s="38"/>
      <c r="K283" s="38"/>
      <c r="L283" s="38"/>
      <c r="M283" s="84"/>
      <c r="N283" s="38"/>
      <c r="O283" s="38">
        <f>M282*J282</f>
        <v>895</v>
      </c>
      <c r="P283" s="555">
        <f>SUM(X283:AO283)</f>
        <v>0</v>
      </c>
      <c r="Q283" s="38"/>
      <c r="R283" s="38">
        <f>P283*J282</f>
        <v>0</v>
      </c>
      <c r="S283" s="38">
        <f>M282-P283</f>
        <v>5</v>
      </c>
      <c r="T283" s="38"/>
      <c r="U283" s="38">
        <f>S283*J282</f>
        <v>895</v>
      </c>
      <c r="V283" s="83"/>
      <c r="W283" s="83"/>
      <c r="X283" s="38"/>
      <c r="Y283" s="38"/>
      <c r="Z283" s="38"/>
      <c r="AA283" s="38"/>
      <c r="AB283" s="38"/>
      <c r="AC283" s="38"/>
      <c r="AD283" s="41"/>
      <c r="AE283" s="41"/>
      <c r="AF283" s="41"/>
      <c r="AG283" s="41"/>
      <c r="AH283" s="41"/>
      <c r="AI283" s="41"/>
      <c r="AJ283" s="41"/>
      <c r="AK283" s="41">
        <v>0</v>
      </c>
      <c r="AL283" s="545">
        <v>0</v>
      </c>
      <c r="AM283" s="545">
        <v>0</v>
      </c>
      <c r="AN283" s="41">
        <v>0</v>
      </c>
      <c r="AO283" s="41"/>
    </row>
    <row r="284" spans="1:41" ht="14.25" customHeight="1" x14ac:dyDescent="0.45">
      <c r="A284" s="329"/>
      <c r="B284" s="36"/>
      <c r="C284" s="36"/>
      <c r="D284" s="36"/>
      <c r="E284" s="36"/>
      <c r="F284" s="36"/>
      <c r="G284" s="36"/>
      <c r="H284" s="36"/>
      <c r="I284" s="38"/>
      <c r="J284" s="38"/>
      <c r="K284" s="38"/>
      <c r="L284" s="38"/>
      <c r="M284" s="84"/>
      <c r="N284" s="38"/>
      <c r="O284" s="38"/>
      <c r="P284" s="38"/>
      <c r="Q284" s="38"/>
      <c r="R284" s="38"/>
      <c r="S284" s="38"/>
      <c r="T284" s="38"/>
      <c r="U284" s="38"/>
      <c r="V284" s="83"/>
      <c r="W284" s="83"/>
      <c r="X284" s="38"/>
      <c r="Y284" s="38"/>
      <c r="Z284" s="38"/>
      <c r="AA284" s="38"/>
      <c r="AB284" s="38"/>
      <c r="AC284" s="38"/>
      <c r="AD284" s="41"/>
      <c r="AE284" s="41"/>
      <c r="AF284" s="41"/>
      <c r="AG284" s="41"/>
      <c r="AH284" s="41"/>
      <c r="AI284" s="41"/>
      <c r="AJ284" s="41"/>
      <c r="AK284" s="41"/>
      <c r="AL284" s="41"/>
      <c r="AM284" s="45"/>
      <c r="AN284" s="41"/>
      <c r="AO284" s="41"/>
    </row>
    <row r="285" spans="1:41" ht="14.25" customHeight="1" x14ac:dyDescent="0.45">
      <c r="A285" s="332" t="s">
        <v>2110</v>
      </c>
      <c r="B285" s="211" t="s">
        <v>11</v>
      </c>
      <c r="C285" s="333">
        <v>45658</v>
      </c>
      <c r="D285" s="844" t="s">
        <v>2253</v>
      </c>
      <c r="E285" s="211" t="s">
        <v>278</v>
      </c>
      <c r="F285" s="211" t="s">
        <v>2254</v>
      </c>
      <c r="G285" s="211" t="s">
        <v>1325</v>
      </c>
      <c r="H285" s="211" t="s">
        <v>169</v>
      </c>
      <c r="I285" s="212">
        <v>69</v>
      </c>
      <c r="J285" s="212">
        <v>195</v>
      </c>
      <c r="K285" s="212">
        <v>195</v>
      </c>
      <c r="L285" s="212"/>
      <c r="M285" s="334">
        <f>SUM(X285:AO285)</f>
        <v>5</v>
      </c>
      <c r="N285" s="212">
        <f>M285*I285</f>
        <v>345</v>
      </c>
      <c r="O285" s="212"/>
      <c r="P285" s="212"/>
      <c r="Q285" s="212">
        <f>P286*I285</f>
        <v>69</v>
      </c>
      <c r="R285" s="212"/>
      <c r="S285" s="212"/>
      <c r="T285" s="212">
        <f>S286*I285</f>
        <v>276</v>
      </c>
      <c r="U285" s="212"/>
      <c r="V285" s="335"/>
      <c r="W285" s="336"/>
      <c r="X285" s="212"/>
      <c r="Y285" s="212"/>
      <c r="Z285" s="212"/>
      <c r="AA285" s="212"/>
      <c r="AB285" s="212"/>
      <c r="AC285" s="212"/>
      <c r="AD285" s="214"/>
      <c r="AE285" s="214"/>
      <c r="AF285" s="214"/>
      <c r="AG285" s="214"/>
      <c r="AH285" s="214"/>
      <c r="AI285" s="214"/>
      <c r="AJ285" s="214"/>
      <c r="AK285" s="214"/>
      <c r="AL285" s="214">
        <v>1</v>
      </c>
      <c r="AM285" s="214">
        <v>2</v>
      </c>
      <c r="AN285" s="214">
        <v>2</v>
      </c>
      <c r="AO285" s="214"/>
    </row>
    <row r="286" spans="1:41" ht="14.25" customHeight="1" x14ac:dyDescent="0.45">
      <c r="A286" s="329"/>
      <c r="B286" s="36"/>
      <c r="C286" s="36"/>
      <c r="D286" s="36"/>
      <c r="E286" s="36"/>
      <c r="F286" s="36"/>
      <c r="G286" s="36"/>
      <c r="H286" s="36"/>
      <c r="I286" s="38"/>
      <c r="J286" s="38"/>
      <c r="K286" s="38"/>
      <c r="L286" s="38"/>
      <c r="M286" s="84"/>
      <c r="N286" s="38"/>
      <c r="O286" s="38">
        <f>M285*J285</f>
        <v>975</v>
      </c>
      <c r="P286" s="657">
        <f>SUM(X286:AO286)</f>
        <v>1</v>
      </c>
      <c r="Q286" s="38"/>
      <c r="R286" s="38">
        <f>P286*J285</f>
        <v>195</v>
      </c>
      <c r="S286" s="38">
        <f>M285-P286</f>
        <v>4</v>
      </c>
      <c r="T286" s="38"/>
      <c r="U286" s="38">
        <f>S286*J285</f>
        <v>780</v>
      </c>
      <c r="V286" s="83"/>
      <c r="W286" s="83"/>
      <c r="X286" s="38"/>
      <c r="Y286" s="38"/>
      <c r="Z286" s="38"/>
      <c r="AA286" s="38"/>
      <c r="AB286" s="38"/>
      <c r="AC286" s="38"/>
      <c r="AD286" s="41"/>
      <c r="AE286" s="41"/>
      <c r="AF286" s="41"/>
      <c r="AG286" s="41"/>
      <c r="AH286" s="41"/>
      <c r="AI286" s="41"/>
      <c r="AJ286" s="41"/>
      <c r="AK286" s="41"/>
      <c r="AL286" s="41">
        <v>0</v>
      </c>
      <c r="AM286" s="41">
        <v>0</v>
      </c>
      <c r="AN286" s="668">
        <v>1</v>
      </c>
      <c r="AO286" s="41"/>
    </row>
    <row r="287" spans="1:41" ht="14.25" customHeight="1" x14ac:dyDescent="0.45"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</row>
    <row r="288" spans="1:41" ht="14.25" customHeight="1" x14ac:dyDescent="0.45">
      <c r="A288" s="332" t="s">
        <v>2110</v>
      </c>
      <c r="B288" s="211" t="s">
        <v>11</v>
      </c>
      <c r="C288" s="333">
        <v>45658</v>
      </c>
      <c r="D288" s="844" t="s">
        <v>2255</v>
      </c>
      <c r="E288" s="211" t="s">
        <v>180</v>
      </c>
      <c r="F288" s="211" t="s">
        <v>2256</v>
      </c>
      <c r="G288" s="211" t="s">
        <v>166</v>
      </c>
      <c r="H288" s="211" t="s">
        <v>182</v>
      </c>
      <c r="I288" s="212">
        <v>49</v>
      </c>
      <c r="J288" s="212">
        <v>155</v>
      </c>
      <c r="K288" s="212">
        <v>139</v>
      </c>
      <c r="L288" s="212"/>
      <c r="M288" s="334">
        <f>SUM(X288:AO288)</f>
        <v>6</v>
      </c>
      <c r="N288" s="212">
        <f>M288*I288</f>
        <v>294</v>
      </c>
      <c r="O288" s="212"/>
      <c r="P288" s="212"/>
      <c r="Q288" s="212">
        <f>P289*I288</f>
        <v>245</v>
      </c>
      <c r="R288" s="212"/>
      <c r="S288" s="212"/>
      <c r="T288" s="212">
        <f>S289*I288</f>
        <v>49</v>
      </c>
      <c r="U288" s="212"/>
      <c r="V288" s="335"/>
      <c r="W288" s="336"/>
      <c r="X288" s="212"/>
      <c r="Y288" s="212"/>
      <c r="Z288" s="212"/>
      <c r="AA288" s="212"/>
      <c r="AB288" s="212"/>
      <c r="AC288" s="212"/>
      <c r="AD288" s="214"/>
      <c r="AE288" s="214"/>
      <c r="AF288" s="214"/>
      <c r="AG288" s="214"/>
      <c r="AH288" s="214"/>
      <c r="AI288" s="214"/>
      <c r="AJ288" s="214">
        <v>1</v>
      </c>
      <c r="AK288" s="214">
        <v>1</v>
      </c>
      <c r="AL288" s="214">
        <v>1</v>
      </c>
      <c r="AM288" s="214">
        <v>1</v>
      </c>
      <c r="AN288" s="214">
        <v>1</v>
      </c>
      <c r="AO288" s="214">
        <v>1</v>
      </c>
    </row>
    <row r="289" spans="1:41" ht="14.25" customHeight="1" x14ac:dyDescent="0.45">
      <c r="A289" s="329"/>
      <c r="B289" s="36"/>
      <c r="C289" s="36"/>
      <c r="D289" s="36"/>
      <c r="E289" s="36"/>
      <c r="F289" s="36"/>
      <c r="G289" s="36"/>
      <c r="H289" s="36"/>
      <c r="I289" s="38"/>
      <c r="J289" s="38"/>
      <c r="K289" s="38"/>
      <c r="L289" s="38"/>
      <c r="M289" s="84"/>
      <c r="N289" s="38"/>
      <c r="O289" s="38">
        <f>M288*J288</f>
        <v>930</v>
      </c>
      <c r="P289" s="657">
        <f>SUM(X289:AO289)</f>
        <v>5</v>
      </c>
      <c r="Q289" s="38"/>
      <c r="R289" s="38">
        <f>P289*J288</f>
        <v>775</v>
      </c>
      <c r="S289" s="38">
        <f>M288-P289</f>
        <v>1</v>
      </c>
      <c r="T289" s="38"/>
      <c r="U289" s="38">
        <f>S289*J288</f>
        <v>155</v>
      </c>
      <c r="V289" s="83"/>
      <c r="W289" s="83"/>
      <c r="X289" s="38"/>
      <c r="Y289" s="38"/>
      <c r="Z289" s="38"/>
      <c r="AA289" s="38"/>
      <c r="AB289" s="38"/>
      <c r="AC289" s="38"/>
      <c r="AD289" s="41"/>
      <c r="AE289" s="41"/>
      <c r="AF289" s="41"/>
      <c r="AG289" s="41"/>
      <c r="AH289" s="41"/>
      <c r="AI289" s="41"/>
      <c r="AJ289" s="668">
        <v>1</v>
      </c>
      <c r="AK289" s="41">
        <v>0</v>
      </c>
      <c r="AL289" s="668">
        <v>1</v>
      </c>
      <c r="AM289" s="668">
        <v>1</v>
      </c>
      <c r="AN289" s="668">
        <v>1</v>
      </c>
      <c r="AO289" s="668">
        <v>1</v>
      </c>
    </row>
    <row r="290" spans="1:41" ht="14.25" customHeight="1" x14ac:dyDescent="0.45">
      <c r="A290" s="329"/>
      <c r="B290" s="36"/>
      <c r="C290" s="36"/>
      <c r="D290" s="36"/>
      <c r="E290" s="36"/>
      <c r="F290" s="36"/>
      <c r="G290" s="36"/>
      <c r="H290" s="36"/>
      <c r="I290" s="38"/>
      <c r="J290" s="38"/>
      <c r="K290" s="38"/>
      <c r="L290" s="38"/>
      <c r="M290" s="84"/>
      <c r="N290" s="38"/>
      <c r="O290" s="38"/>
      <c r="P290" s="38"/>
      <c r="Q290" s="38"/>
      <c r="R290" s="38"/>
      <c r="S290" s="38"/>
      <c r="T290" s="38"/>
      <c r="U290" s="38"/>
      <c r="V290" s="83"/>
      <c r="W290" s="83"/>
      <c r="X290" s="38"/>
      <c r="Y290" s="38"/>
      <c r="Z290" s="38"/>
      <c r="AA290" s="38"/>
      <c r="AB290" s="38"/>
      <c r="AC290" s="38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</row>
    <row r="291" spans="1:41" ht="14.25" customHeight="1" x14ac:dyDescent="0.45">
      <c r="A291" s="332" t="s">
        <v>2110</v>
      </c>
      <c r="B291" s="211" t="s">
        <v>11</v>
      </c>
      <c r="C291" s="333">
        <v>45658</v>
      </c>
      <c r="D291" s="844" t="s">
        <v>2257</v>
      </c>
      <c r="E291" s="211" t="s">
        <v>180</v>
      </c>
      <c r="F291" s="211" t="s">
        <v>2256</v>
      </c>
      <c r="G291" s="211" t="s">
        <v>166</v>
      </c>
      <c r="H291" s="211" t="s">
        <v>1058</v>
      </c>
      <c r="I291" s="212">
        <v>47</v>
      </c>
      <c r="J291" s="212">
        <v>155</v>
      </c>
      <c r="K291" s="212">
        <v>135</v>
      </c>
      <c r="L291" s="212"/>
      <c r="M291" s="334">
        <f>SUM(X291:AO291)</f>
        <v>6</v>
      </c>
      <c r="N291" s="212">
        <f>M291*I291</f>
        <v>282</v>
      </c>
      <c r="O291" s="212"/>
      <c r="P291" s="212"/>
      <c r="Q291" s="212">
        <f>P292*I291</f>
        <v>94</v>
      </c>
      <c r="R291" s="212"/>
      <c r="S291" s="212"/>
      <c r="T291" s="212">
        <f>S292*I291</f>
        <v>188</v>
      </c>
      <c r="U291" s="212"/>
      <c r="V291" s="335"/>
      <c r="W291" s="336"/>
      <c r="X291" s="212"/>
      <c r="Y291" s="212"/>
      <c r="Z291" s="212"/>
      <c r="AA291" s="212"/>
      <c r="AB291" s="212"/>
      <c r="AC291" s="212"/>
      <c r="AD291" s="214"/>
      <c r="AE291" s="214"/>
      <c r="AF291" s="214"/>
      <c r="AG291" s="214"/>
      <c r="AH291" s="214"/>
      <c r="AI291" s="214"/>
      <c r="AJ291" s="214">
        <v>1</v>
      </c>
      <c r="AK291" s="214">
        <v>1</v>
      </c>
      <c r="AL291" s="214">
        <v>1</v>
      </c>
      <c r="AM291" s="214">
        <v>1</v>
      </c>
      <c r="AN291" s="214">
        <v>1</v>
      </c>
      <c r="AO291" s="214">
        <v>1</v>
      </c>
    </row>
    <row r="292" spans="1:41" ht="14.25" customHeight="1" x14ac:dyDescent="0.45">
      <c r="A292" s="329"/>
      <c r="B292" s="36"/>
      <c r="C292" s="36"/>
      <c r="D292" s="36"/>
      <c r="E292" s="36"/>
      <c r="F292" s="36"/>
      <c r="G292" s="36"/>
      <c r="H292" s="36"/>
      <c r="I292" s="38"/>
      <c r="J292" s="38"/>
      <c r="K292" s="38"/>
      <c r="L292" s="38"/>
      <c r="M292" s="84"/>
      <c r="N292" s="38"/>
      <c r="O292" s="38">
        <f>M291*J291</f>
        <v>930</v>
      </c>
      <c r="P292" s="657">
        <f>SUM(X292:AO292)</f>
        <v>2</v>
      </c>
      <c r="Q292" s="38"/>
      <c r="R292" s="38">
        <f>P292*J291</f>
        <v>310</v>
      </c>
      <c r="S292" s="38">
        <f>M291-P292</f>
        <v>4</v>
      </c>
      <c r="T292" s="38"/>
      <c r="U292" s="38">
        <f>S292*J291</f>
        <v>620</v>
      </c>
      <c r="V292" s="83"/>
      <c r="W292" s="83"/>
      <c r="X292" s="38"/>
      <c r="Y292" s="38"/>
      <c r="Z292" s="38"/>
      <c r="AA292" s="38"/>
      <c r="AB292" s="38"/>
      <c r="AC292" s="38"/>
      <c r="AD292" s="41"/>
      <c r="AE292" s="41"/>
      <c r="AF292" s="41"/>
      <c r="AG292" s="41"/>
      <c r="AH292" s="41"/>
      <c r="AI292" s="41"/>
      <c r="AJ292" s="41">
        <v>0</v>
      </c>
      <c r="AK292" s="668">
        <v>1</v>
      </c>
      <c r="AL292" s="41">
        <v>0</v>
      </c>
      <c r="AM292" s="41">
        <v>0</v>
      </c>
      <c r="AN292" s="41">
        <v>0</v>
      </c>
      <c r="AO292" s="668">
        <v>1</v>
      </c>
    </row>
    <row r="293" spans="1:41" ht="14.25" customHeight="1" x14ac:dyDescent="0.45">
      <c r="A293" s="329"/>
      <c r="B293" s="36"/>
      <c r="C293" s="36"/>
      <c r="D293" s="36"/>
      <c r="E293" s="36"/>
      <c r="F293" s="36"/>
      <c r="G293" s="36"/>
      <c r="H293" s="36"/>
      <c r="I293" s="38"/>
      <c r="J293" s="38"/>
      <c r="K293" s="38"/>
      <c r="L293" s="38"/>
      <c r="M293" s="84"/>
      <c r="N293" s="38"/>
      <c r="O293" s="38"/>
      <c r="P293" s="38"/>
      <c r="Q293" s="38"/>
      <c r="R293" s="38"/>
      <c r="S293" s="38"/>
      <c r="T293" s="38"/>
      <c r="U293" s="38"/>
      <c r="V293" s="83"/>
      <c r="W293" s="83"/>
      <c r="X293" s="38"/>
      <c r="Y293" s="38"/>
      <c r="Z293" s="38"/>
      <c r="AA293" s="38"/>
      <c r="AB293" s="38"/>
      <c r="AC293" s="38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</row>
    <row r="294" spans="1:41" ht="14.25" customHeight="1" x14ac:dyDescent="0.45">
      <c r="A294" s="332" t="s">
        <v>2110</v>
      </c>
      <c r="B294" s="211" t="s">
        <v>11</v>
      </c>
      <c r="C294" s="333">
        <v>45658</v>
      </c>
      <c r="D294" s="211" t="s">
        <v>2258</v>
      </c>
      <c r="E294" s="211" t="s">
        <v>278</v>
      </c>
      <c r="F294" s="211" t="s">
        <v>165</v>
      </c>
      <c r="G294" s="211"/>
      <c r="H294" s="211" t="s">
        <v>2259</v>
      </c>
      <c r="I294" s="212">
        <v>47</v>
      </c>
      <c r="J294" s="212">
        <v>139</v>
      </c>
      <c r="K294" s="212">
        <v>135</v>
      </c>
      <c r="L294" s="212"/>
      <c r="M294" s="334">
        <f>SUM(X294:AO294)</f>
        <v>4</v>
      </c>
      <c r="N294" s="212">
        <f>M294*I294</f>
        <v>188</v>
      </c>
      <c r="O294" s="212"/>
      <c r="P294" s="212"/>
      <c r="Q294" s="212">
        <f>P295*I294</f>
        <v>0</v>
      </c>
      <c r="R294" s="212"/>
      <c r="S294" s="212"/>
      <c r="T294" s="212">
        <f>S295*I294</f>
        <v>188</v>
      </c>
      <c r="U294" s="212"/>
      <c r="V294" s="335"/>
      <c r="W294" s="336"/>
      <c r="X294" s="212"/>
      <c r="Y294" s="212"/>
      <c r="Z294" s="212"/>
      <c r="AA294" s="212"/>
      <c r="AB294" s="212"/>
      <c r="AC294" s="212"/>
      <c r="AD294" s="214"/>
      <c r="AE294" s="214"/>
      <c r="AF294" s="214"/>
      <c r="AG294" s="214"/>
      <c r="AH294" s="214"/>
      <c r="AI294" s="214"/>
      <c r="AJ294" s="214"/>
      <c r="AK294" s="214">
        <v>1</v>
      </c>
      <c r="AL294" s="214">
        <v>1</v>
      </c>
      <c r="AM294" s="214">
        <v>1</v>
      </c>
      <c r="AN294" s="214">
        <v>1</v>
      </c>
      <c r="AO294" s="214"/>
    </row>
    <row r="295" spans="1:41" ht="14.25" customHeight="1" x14ac:dyDescent="0.45">
      <c r="A295" s="329"/>
      <c r="B295" s="36"/>
      <c r="C295" s="36"/>
      <c r="D295" s="485"/>
      <c r="E295" s="36"/>
      <c r="F295" s="36"/>
      <c r="G295" s="36"/>
      <c r="H295" s="36"/>
      <c r="I295" s="38"/>
      <c r="J295" s="38"/>
      <c r="K295" s="38"/>
      <c r="L295" s="38"/>
      <c r="M295" s="84"/>
      <c r="N295" s="38"/>
      <c r="O295" s="38">
        <f>M294*J294</f>
        <v>556</v>
      </c>
      <c r="P295" s="38">
        <f>SUM(X295:AO295)</f>
        <v>0</v>
      </c>
      <c r="Q295" s="38"/>
      <c r="R295" s="38">
        <f>P295*J294</f>
        <v>0</v>
      </c>
      <c r="S295" s="38">
        <f>M294-P295</f>
        <v>4</v>
      </c>
      <c r="T295" s="38"/>
      <c r="U295" s="38">
        <f>S295*J294</f>
        <v>556</v>
      </c>
      <c r="V295" s="83"/>
      <c r="W295" s="83"/>
      <c r="X295" s="38"/>
      <c r="Y295" s="38"/>
      <c r="Z295" s="38"/>
      <c r="AA295" s="38"/>
      <c r="AB295" s="38"/>
      <c r="AC295" s="38"/>
      <c r="AD295" s="41"/>
      <c r="AE295" s="41"/>
      <c r="AF295" s="41"/>
      <c r="AG295" s="41"/>
      <c r="AH295" s="41"/>
      <c r="AI295" s="41"/>
      <c r="AJ295" s="41"/>
      <c r="AK295" s="41">
        <v>0</v>
      </c>
      <c r="AL295" s="41">
        <v>0</v>
      </c>
      <c r="AM295" s="41">
        <v>0</v>
      </c>
      <c r="AN295" s="41">
        <v>0</v>
      </c>
      <c r="AO295" s="41"/>
    </row>
    <row r="296" spans="1:41" ht="14.25" customHeight="1" x14ac:dyDescent="0.45">
      <c r="A296" s="329"/>
      <c r="B296" s="36"/>
      <c r="C296" s="36"/>
      <c r="D296" s="36"/>
      <c r="E296" s="36"/>
      <c r="F296" s="36"/>
      <c r="G296" s="36"/>
      <c r="H296" s="36"/>
      <c r="I296" s="38"/>
      <c r="J296" s="38"/>
      <c r="K296" s="38"/>
      <c r="L296" s="38"/>
      <c r="M296" s="84"/>
      <c r="N296" s="38"/>
      <c r="O296" s="38"/>
      <c r="P296" s="38"/>
      <c r="Q296" s="38"/>
      <c r="R296" s="38"/>
      <c r="S296" s="38"/>
      <c r="T296" s="38"/>
      <c r="U296" s="38"/>
      <c r="V296" s="83"/>
      <c r="W296" s="83"/>
      <c r="X296" s="38"/>
      <c r="Y296" s="38"/>
      <c r="Z296" s="38"/>
      <c r="AA296" s="38"/>
      <c r="AB296" s="38"/>
      <c r="AC296" s="38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</row>
    <row r="297" spans="1:41" ht="14.25" customHeight="1" x14ac:dyDescent="0.45">
      <c r="A297" s="332" t="s">
        <v>2110</v>
      </c>
      <c r="B297" s="211" t="s">
        <v>11</v>
      </c>
      <c r="C297" s="333">
        <v>45658</v>
      </c>
      <c r="D297" s="242" t="s">
        <v>2260</v>
      </c>
      <c r="E297" s="211" t="s">
        <v>164</v>
      </c>
      <c r="F297" s="211" t="s">
        <v>2261</v>
      </c>
      <c r="G297" s="211"/>
      <c r="H297" s="211"/>
      <c r="I297" s="212">
        <v>65</v>
      </c>
      <c r="J297" s="212">
        <v>179</v>
      </c>
      <c r="K297" s="212">
        <v>179</v>
      </c>
      <c r="L297" s="212"/>
      <c r="M297" s="334">
        <f>SUM(X297:AO297)</f>
        <v>4</v>
      </c>
      <c r="N297" s="212">
        <f>M297*I297</f>
        <v>260</v>
      </c>
      <c r="O297" s="212"/>
      <c r="P297" s="212"/>
      <c r="Q297" s="212">
        <f>P298*I297</f>
        <v>0</v>
      </c>
      <c r="R297" s="212"/>
      <c r="S297" s="212"/>
      <c r="T297" s="212">
        <f>S298*I297</f>
        <v>260</v>
      </c>
      <c r="U297" s="212"/>
      <c r="V297" s="335"/>
      <c r="W297" s="336"/>
      <c r="X297" s="212"/>
      <c r="Y297" s="212"/>
      <c r="Z297" s="212"/>
      <c r="AA297" s="212"/>
      <c r="AB297" s="212"/>
      <c r="AC297" s="212"/>
      <c r="AD297" s="214"/>
      <c r="AE297" s="214"/>
      <c r="AF297" s="214"/>
      <c r="AG297" s="214"/>
      <c r="AH297" s="214"/>
      <c r="AI297" s="214"/>
      <c r="AJ297" s="214"/>
      <c r="AK297" s="214">
        <v>1</v>
      </c>
      <c r="AL297" s="214">
        <v>1</v>
      </c>
      <c r="AM297" s="214">
        <v>1</v>
      </c>
      <c r="AN297" s="214">
        <v>1</v>
      </c>
      <c r="AO297" s="214"/>
    </row>
    <row r="298" spans="1:41" ht="14.25" customHeight="1" x14ac:dyDescent="0.45">
      <c r="A298" s="329"/>
      <c r="B298" s="36"/>
      <c r="C298" s="36"/>
      <c r="D298" s="46"/>
      <c r="E298" s="36"/>
      <c r="F298" s="36"/>
      <c r="G298" s="36"/>
      <c r="H298" s="36"/>
      <c r="I298" s="38"/>
      <c r="J298" s="38"/>
      <c r="K298" s="38"/>
      <c r="L298" s="38"/>
      <c r="M298" s="84"/>
      <c r="N298" s="38"/>
      <c r="O298" s="38">
        <f>M297*J297</f>
        <v>716</v>
      </c>
      <c r="P298" s="555">
        <f>SUM(X298:AO298)</f>
        <v>0</v>
      </c>
      <c r="Q298" s="38"/>
      <c r="R298" s="38">
        <f>P298*J297</f>
        <v>0</v>
      </c>
      <c r="S298" s="38">
        <f>M297-P298</f>
        <v>4</v>
      </c>
      <c r="T298" s="38"/>
      <c r="U298" s="38">
        <f>S298*J297</f>
        <v>716</v>
      </c>
      <c r="V298" s="83"/>
      <c r="W298" s="83"/>
      <c r="X298" s="38"/>
      <c r="Y298" s="38"/>
      <c r="Z298" s="38"/>
      <c r="AA298" s="38"/>
      <c r="AB298" s="38"/>
      <c r="AC298" s="38"/>
      <c r="AD298" s="41"/>
      <c r="AE298" s="41"/>
      <c r="AF298" s="41"/>
      <c r="AG298" s="41"/>
      <c r="AH298" s="41"/>
      <c r="AI298" s="41"/>
      <c r="AJ298" s="41"/>
      <c r="AK298" s="41">
        <v>0</v>
      </c>
      <c r="AL298" s="545">
        <v>0</v>
      </c>
      <c r="AM298" s="41">
        <v>0</v>
      </c>
      <c r="AN298" s="545">
        <v>0</v>
      </c>
      <c r="AO298" s="41"/>
    </row>
    <row r="299" spans="1:41" ht="14.25" customHeight="1" x14ac:dyDescent="0.45">
      <c r="A299" s="329"/>
      <c r="B299" s="36"/>
      <c r="C299" s="36"/>
      <c r="D299" s="36"/>
      <c r="E299" s="36"/>
      <c r="F299" s="36"/>
      <c r="G299" s="36"/>
      <c r="H299" s="36"/>
      <c r="I299" s="38"/>
      <c r="J299" s="38"/>
      <c r="K299" s="38"/>
      <c r="L299" s="38"/>
      <c r="M299" s="84"/>
      <c r="N299" s="38"/>
      <c r="O299" s="38"/>
      <c r="P299" s="38"/>
      <c r="Q299" s="38"/>
      <c r="R299" s="38"/>
      <c r="S299" s="38"/>
      <c r="T299" s="38"/>
      <c r="U299" s="38"/>
      <c r="V299" s="83"/>
      <c r="W299" s="83"/>
      <c r="X299" s="38"/>
      <c r="Y299" s="38"/>
      <c r="Z299" s="38"/>
      <c r="AA299" s="38"/>
      <c r="AB299" s="38"/>
      <c r="AC299" s="38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</row>
    <row r="300" spans="1:41" ht="14.25" customHeight="1" x14ac:dyDescent="0.45">
      <c r="A300" s="332" t="s">
        <v>2110</v>
      </c>
      <c r="B300" s="211" t="s">
        <v>11</v>
      </c>
      <c r="C300" s="333">
        <v>45717</v>
      </c>
      <c r="D300" s="105" t="s">
        <v>2262</v>
      </c>
      <c r="E300" s="211" t="s">
        <v>214</v>
      </c>
      <c r="F300" s="211" t="s">
        <v>2263</v>
      </c>
      <c r="G300" s="211" t="s">
        <v>1636</v>
      </c>
      <c r="H300" s="211" t="s">
        <v>2264</v>
      </c>
      <c r="I300" s="212">
        <v>69</v>
      </c>
      <c r="J300" s="212">
        <v>209</v>
      </c>
      <c r="K300" s="212">
        <v>198</v>
      </c>
      <c r="L300" s="212"/>
      <c r="M300" s="334">
        <f>SUM(X300:AO300)</f>
        <v>4</v>
      </c>
      <c r="N300" s="212">
        <f>M300*I300</f>
        <v>276</v>
      </c>
      <c r="O300" s="212"/>
      <c r="P300" s="212"/>
      <c r="Q300" s="212">
        <f>P301*I300</f>
        <v>0</v>
      </c>
      <c r="R300" s="212"/>
      <c r="S300" s="212"/>
      <c r="T300" s="212">
        <f>S301*I300</f>
        <v>276</v>
      </c>
      <c r="U300" s="212"/>
      <c r="V300" s="335"/>
      <c r="W300" s="336"/>
      <c r="X300" s="212"/>
      <c r="Y300" s="212"/>
      <c r="Z300" s="212"/>
      <c r="AA300" s="212"/>
      <c r="AB300" s="212"/>
      <c r="AC300" s="212"/>
      <c r="AD300" s="214"/>
      <c r="AE300" s="214"/>
      <c r="AF300" s="214"/>
      <c r="AG300" s="214"/>
      <c r="AH300" s="214"/>
      <c r="AI300" s="214"/>
      <c r="AJ300" s="214"/>
      <c r="AK300" s="214"/>
      <c r="AL300" s="214">
        <v>1</v>
      </c>
      <c r="AM300" s="214">
        <v>1</v>
      </c>
      <c r="AN300" s="214">
        <v>1</v>
      </c>
      <c r="AO300" s="214">
        <v>1</v>
      </c>
    </row>
    <row r="301" spans="1:41" ht="14.25" customHeight="1" x14ac:dyDescent="0.45">
      <c r="A301" s="329"/>
      <c r="B301" s="36"/>
      <c r="C301" s="36"/>
      <c r="D301" s="485"/>
      <c r="E301" s="36"/>
      <c r="F301" s="36"/>
      <c r="G301" s="36"/>
      <c r="H301" s="36"/>
      <c r="I301" s="38"/>
      <c r="J301" s="38"/>
      <c r="K301" s="38"/>
      <c r="L301" s="38"/>
      <c r="M301" s="84"/>
      <c r="N301" s="38"/>
      <c r="O301" s="38">
        <f>M300*J300</f>
        <v>836</v>
      </c>
      <c r="P301" s="38">
        <f>SUM(X301:AO301)</f>
        <v>0</v>
      </c>
      <c r="Q301" s="38"/>
      <c r="R301" s="38">
        <f>P301*J300</f>
        <v>0</v>
      </c>
      <c r="S301" s="38">
        <f>M300-P301</f>
        <v>4</v>
      </c>
      <c r="T301" s="38"/>
      <c r="U301" s="38">
        <f>S301*J300</f>
        <v>836</v>
      </c>
      <c r="V301" s="83"/>
      <c r="W301" s="83"/>
      <c r="X301" s="38"/>
      <c r="Y301" s="38"/>
      <c r="Z301" s="38"/>
      <c r="AA301" s="38"/>
      <c r="AB301" s="38"/>
      <c r="AC301" s="38"/>
      <c r="AD301" s="41"/>
      <c r="AE301" s="41"/>
      <c r="AF301" s="41"/>
      <c r="AG301" s="41"/>
      <c r="AH301" s="41"/>
      <c r="AI301" s="41"/>
      <c r="AJ301" s="41"/>
      <c r="AK301" s="41"/>
      <c r="AL301" s="41">
        <v>0</v>
      </c>
      <c r="AM301" s="41">
        <v>0</v>
      </c>
      <c r="AN301" s="41">
        <v>0</v>
      </c>
      <c r="AO301" s="41">
        <v>0</v>
      </c>
    </row>
    <row r="302" spans="1:41" ht="14.25" customHeight="1" x14ac:dyDescent="0.45">
      <c r="A302" s="329"/>
      <c r="B302" s="36"/>
      <c r="C302" s="36"/>
      <c r="D302" s="36"/>
      <c r="E302" s="36"/>
      <c r="F302" s="36"/>
      <c r="G302" s="36"/>
      <c r="H302" s="36"/>
      <c r="I302" s="38"/>
      <c r="J302" s="38"/>
      <c r="K302" s="38"/>
      <c r="L302" s="38"/>
      <c r="M302" s="84"/>
      <c r="N302" s="38"/>
      <c r="O302" s="38"/>
      <c r="P302" s="38"/>
      <c r="Q302" s="38"/>
      <c r="R302" s="38"/>
      <c r="S302" s="38"/>
      <c r="T302" s="38"/>
      <c r="U302" s="38"/>
      <c r="V302" s="83"/>
      <c r="W302" s="83"/>
      <c r="X302" s="38"/>
      <c r="Y302" s="38"/>
      <c r="Z302" s="38"/>
      <c r="AA302" s="38"/>
      <c r="AB302" s="38"/>
      <c r="AC302" s="38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</row>
    <row r="303" spans="1:41" ht="14.25" customHeight="1" x14ac:dyDescent="0.45">
      <c r="A303" s="332" t="s">
        <v>2110</v>
      </c>
      <c r="B303" s="211" t="s">
        <v>11</v>
      </c>
      <c r="C303" s="333">
        <v>45717</v>
      </c>
      <c r="D303" s="105" t="s">
        <v>2262</v>
      </c>
      <c r="E303" s="211" t="s">
        <v>214</v>
      </c>
      <c r="F303" s="211" t="s">
        <v>2265</v>
      </c>
      <c r="G303" s="211" t="s">
        <v>1636</v>
      </c>
      <c r="H303" s="211" t="s">
        <v>2264</v>
      </c>
      <c r="I303" s="212">
        <v>69</v>
      </c>
      <c r="J303" s="212">
        <v>209</v>
      </c>
      <c r="K303" s="212">
        <v>198</v>
      </c>
      <c r="L303" s="212"/>
      <c r="M303" s="334">
        <f>SUM(X303:AO303)</f>
        <v>4</v>
      </c>
      <c r="N303" s="212">
        <f>M303*I303</f>
        <v>276</v>
      </c>
      <c r="O303" s="212"/>
      <c r="P303" s="212"/>
      <c r="Q303" s="212">
        <f>P304*I303</f>
        <v>69</v>
      </c>
      <c r="R303" s="212"/>
      <c r="S303" s="212"/>
      <c r="T303" s="212">
        <f>S304*I303</f>
        <v>207</v>
      </c>
      <c r="U303" s="212"/>
      <c r="V303" s="335"/>
      <c r="W303" s="336"/>
      <c r="X303" s="212"/>
      <c r="Y303" s="212"/>
      <c r="Z303" s="212"/>
      <c r="AA303" s="212"/>
      <c r="AB303" s="212"/>
      <c r="AC303" s="212"/>
      <c r="AD303" s="214"/>
      <c r="AE303" s="214"/>
      <c r="AF303" s="214"/>
      <c r="AG303" s="214"/>
      <c r="AH303" s="214"/>
      <c r="AI303" s="214"/>
      <c r="AJ303" s="214"/>
      <c r="AK303" s="214"/>
      <c r="AL303" s="214">
        <v>1</v>
      </c>
      <c r="AM303" s="214">
        <v>1</v>
      </c>
      <c r="AN303" s="214">
        <v>1</v>
      </c>
      <c r="AO303" s="214">
        <v>1</v>
      </c>
    </row>
    <row r="304" spans="1:41" ht="14.25" customHeight="1" x14ac:dyDescent="0.45">
      <c r="A304" s="329"/>
      <c r="B304" s="36"/>
      <c r="C304" s="36"/>
      <c r="D304" s="844"/>
      <c r="E304" s="36"/>
      <c r="F304" s="36"/>
      <c r="G304" s="36"/>
      <c r="H304" s="36"/>
      <c r="I304" s="38"/>
      <c r="J304" s="38"/>
      <c r="K304" s="38"/>
      <c r="L304" s="38"/>
      <c r="M304" s="84"/>
      <c r="N304" s="38"/>
      <c r="O304" s="38">
        <f>M303*J303</f>
        <v>836</v>
      </c>
      <c r="P304" s="657">
        <f>SUM(X304:AO304)</f>
        <v>1</v>
      </c>
      <c r="Q304" s="38"/>
      <c r="R304" s="38">
        <f>P304*J303</f>
        <v>209</v>
      </c>
      <c r="S304" s="38">
        <f>M303-P304</f>
        <v>3</v>
      </c>
      <c r="T304" s="38"/>
      <c r="U304" s="38">
        <f>S304*J303</f>
        <v>627</v>
      </c>
      <c r="V304" s="83"/>
      <c r="W304" s="83"/>
      <c r="X304" s="38"/>
      <c r="Y304" s="38"/>
      <c r="Z304" s="38"/>
      <c r="AA304" s="38"/>
      <c r="AB304" s="38"/>
      <c r="AC304" s="38"/>
      <c r="AD304" s="41"/>
      <c r="AE304" s="41"/>
      <c r="AF304" s="41"/>
      <c r="AG304" s="41"/>
      <c r="AH304" s="41"/>
      <c r="AI304" s="41"/>
      <c r="AJ304" s="41"/>
      <c r="AK304" s="41"/>
      <c r="AL304" s="41">
        <v>0</v>
      </c>
      <c r="AM304" s="41">
        <v>0</v>
      </c>
      <c r="AN304" s="41">
        <v>0</v>
      </c>
      <c r="AO304" s="668">
        <v>1</v>
      </c>
    </row>
    <row r="305" spans="1:41" ht="14.25" customHeight="1" x14ac:dyDescent="0.45">
      <c r="A305" s="329"/>
      <c r="B305" s="36"/>
      <c r="C305" s="36"/>
      <c r="D305" s="36"/>
      <c r="E305" s="36"/>
      <c r="F305" s="36"/>
      <c r="G305" s="36"/>
      <c r="H305" s="36"/>
      <c r="I305" s="38"/>
      <c r="J305" s="38"/>
      <c r="K305" s="38"/>
      <c r="L305" s="38"/>
      <c r="M305" s="84"/>
      <c r="N305" s="38"/>
      <c r="O305" s="38"/>
      <c r="P305" s="38"/>
      <c r="Q305" s="38"/>
      <c r="R305" s="38"/>
      <c r="S305" s="38"/>
      <c r="T305" s="38"/>
      <c r="U305" s="38"/>
      <c r="V305" s="83"/>
      <c r="W305" s="83"/>
      <c r="X305" s="38"/>
      <c r="Y305" s="38"/>
      <c r="Z305" s="38"/>
      <c r="AA305" s="38"/>
      <c r="AB305" s="38"/>
      <c r="AC305" s="38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</row>
    <row r="306" spans="1:41" ht="14.25" customHeight="1" x14ac:dyDescent="0.45">
      <c r="A306" s="332" t="s">
        <v>2110</v>
      </c>
      <c r="B306" s="211" t="s">
        <v>11</v>
      </c>
      <c r="C306" s="333">
        <v>45717</v>
      </c>
      <c r="D306" s="211" t="s">
        <v>2266</v>
      </c>
      <c r="E306" s="211" t="s">
        <v>264</v>
      </c>
      <c r="F306" s="211" t="s">
        <v>165</v>
      </c>
      <c r="G306" s="211" t="s">
        <v>1636</v>
      </c>
      <c r="H306" s="211" t="s">
        <v>1948</v>
      </c>
      <c r="I306" s="212">
        <v>49</v>
      </c>
      <c r="J306" s="212">
        <v>145</v>
      </c>
      <c r="K306" s="212">
        <v>139</v>
      </c>
      <c r="L306" s="212"/>
      <c r="M306" s="334">
        <f>SUM(X306:AO306)</f>
        <v>4</v>
      </c>
      <c r="N306" s="212">
        <f>M306*I306</f>
        <v>196</v>
      </c>
      <c r="O306" s="212"/>
      <c r="P306" s="212"/>
      <c r="Q306" s="212">
        <f>P307*I306</f>
        <v>0</v>
      </c>
      <c r="R306" s="212"/>
      <c r="S306" s="212"/>
      <c r="T306" s="212">
        <f>S307*I306</f>
        <v>196</v>
      </c>
      <c r="U306" s="212"/>
      <c r="V306" s="335"/>
      <c r="W306" s="336"/>
      <c r="X306" s="212"/>
      <c r="Y306" s="212"/>
      <c r="Z306" s="212"/>
      <c r="AA306" s="212"/>
      <c r="AB306" s="212"/>
      <c r="AC306" s="212"/>
      <c r="AD306" s="214"/>
      <c r="AE306" s="214"/>
      <c r="AF306" s="214"/>
      <c r="AG306" s="214"/>
      <c r="AH306" s="214"/>
      <c r="AI306" s="214"/>
      <c r="AJ306" s="214"/>
      <c r="AK306" s="214"/>
      <c r="AL306" s="214">
        <v>1</v>
      </c>
      <c r="AM306" s="214">
        <v>1</v>
      </c>
      <c r="AN306" s="214">
        <v>1</v>
      </c>
      <c r="AO306" s="214">
        <v>1</v>
      </c>
    </row>
    <row r="307" spans="1:41" ht="14.25" customHeight="1" x14ac:dyDescent="0.45">
      <c r="A307" s="329"/>
      <c r="B307" s="36"/>
      <c r="C307" s="36"/>
      <c r="D307" s="485"/>
      <c r="E307" s="36"/>
      <c r="F307" s="36"/>
      <c r="G307" s="36"/>
      <c r="H307" s="36"/>
      <c r="I307" s="38"/>
      <c r="J307" s="38"/>
      <c r="K307" s="38"/>
      <c r="L307" s="38"/>
      <c r="M307" s="84"/>
      <c r="N307" s="38"/>
      <c r="O307" s="38">
        <f>M306*J306</f>
        <v>580</v>
      </c>
      <c r="P307" s="38">
        <f>SUM(X307:AO307)</f>
        <v>0</v>
      </c>
      <c r="Q307" s="38"/>
      <c r="R307" s="38">
        <f>P307*J306</f>
        <v>0</v>
      </c>
      <c r="S307" s="38">
        <f>M306-P307</f>
        <v>4</v>
      </c>
      <c r="T307" s="38"/>
      <c r="U307" s="38">
        <f>S307*J306</f>
        <v>580</v>
      </c>
      <c r="V307" s="83"/>
      <c r="W307" s="83"/>
      <c r="X307" s="38"/>
      <c r="Y307" s="38"/>
      <c r="Z307" s="38"/>
      <c r="AA307" s="38"/>
      <c r="AB307" s="38"/>
      <c r="AC307" s="38"/>
      <c r="AD307" s="41"/>
      <c r="AE307" s="41"/>
      <c r="AF307" s="41"/>
      <c r="AG307" s="41"/>
      <c r="AH307" s="41"/>
      <c r="AI307" s="41"/>
      <c r="AJ307" s="41"/>
      <c r="AK307" s="41"/>
      <c r="AL307" s="41">
        <v>0</v>
      </c>
      <c r="AM307" s="41">
        <v>0</v>
      </c>
      <c r="AN307" s="41">
        <v>0</v>
      </c>
      <c r="AO307" s="41">
        <v>0</v>
      </c>
    </row>
    <row r="308" spans="1:41" ht="14.25" customHeight="1" x14ac:dyDescent="0.45">
      <c r="A308" s="329"/>
      <c r="B308" s="36"/>
      <c r="C308" s="36"/>
      <c r="D308" s="36"/>
      <c r="E308" s="36"/>
      <c r="F308" s="36"/>
      <c r="G308" s="36"/>
      <c r="H308" s="36"/>
      <c r="I308" s="38"/>
      <c r="J308" s="38"/>
      <c r="K308" s="38"/>
      <c r="L308" s="38"/>
      <c r="M308" s="84"/>
      <c r="N308" s="38"/>
      <c r="O308" s="38"/>
      <c r="P308" s="38"/>
      <c r="Q308" s="38"/>
      <c r="R308" s="38"/>
      <c r="S308" s="38"/>
      <c r="T308" s="38"/>
      <c r="U308" s="38"/>
      <c r="V308" s="83"/>
      <c r="W308" s="83"/>
      <c r="X308" s="38"/>
      <c r="Y308" s="38"/>
      <c r="Z308" s="38"/>
      <c r="AA308" s="38"/>
      <c r="AB308" s="38"/>
      <c r="AC308" s="38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</row>
    <row r="309" spans="1:41" ht="14.25" customHeight="1" x14ac:dyDescent="0.45">
      <c r="A309" s="332" t="s">
        <v>2110</v>
      </c>
      <c r="B309" s="211" t="s">
        <v>11</v>
      </c>
      <c r="C309" s="333">
        <v>45717</v>
      </c>
      <c r="D309" s="211" t="s">
        <v>2266</v>
      </c>
      <c r="E309" s="211" t="s">
        <v>264</v>
      </c>
      <c r="F309" s="211" t="s">
        <v>176</v>
      </c>
      <c r="G309" s="211" t="s">
        <v>1636</v>
      </c>
      <c r="H309" s="211" t="s">
        <v>1948</v>
      </c>
      <c r="I309" s="212">
        <v>49</v>
      </c>
      <c r="J309" s="212">
        <v>145</v>
      </c>
      <c r="K309" s="212">
        <v>139</v>
      </c>
      <c r="L309" s="212"/>
      <c r="M309" s="334">
        <f>SUM(X309:AO309)</f>
        <v>4</v>
      </c>
      <c r="N309" s="212">
        <f>M309*I309</f>
        <v>196</v>
      </c>
      <c r="O309" s="212"/>
      <c r="P309" s="212"/>
      <c r="Q309" s="212">
        <f>P310*I309</f>
        <v>0</v>
      </c>
      <c r="R309" s="212"/>
      <c r="S309" s="212"/>
      <c r="T309" s="212">
        <f>S310*I309</f>
        <v>196</v>
      </c>
      <c r="U309" s="212"/>
      <c r="V309" s="335"/>
      <c r="W309" s="336"/>
      <c r="X309" s="212"/>
      <c r="Y309" s="212"/>
      <c r="Z309" s="212"/>
      <c r="AA309" s="212"/>
      <c r="AB309" s="212"/>
      <c r="AC309" s="212"/>
      <c r="AD309" s="214"/>
      <c r="AE309" s="214"/>
      <c r="AF309" s="214"/>
      <c r="AG309" s="214"/>
      <c r="AH309" s="214"/>
      <c r="AI309" s="214"/>
      <c r="AJ309" s="214"/>
      <c r="AK309" s="214"/>
      <c r="AL309" s="214">
        <v>1</v>
      </c>
      <c r="AM309" s="214">
        <v>1</v>
      </c>
      <c r="AN309" s="214">
        <v>1</v>
      </c>
      <c r="AO309" s="214">
        <v>1</v>
      </c>
    </row>
    <row r="310" spans="1:41" ht="14.25" customHeight="1" x14ac:dyDescent="0.45">
      <c r="A310" s="329"/>
      <c r="B310" s="36"/>
      <c r="C310" s="36"/>
      <c r="D310" s="485"/>
      <c r="E310" s="36"/>
      <c r="F310" s="36"/>
      <c r="G310" s="36"/>
      <c r="H310" s="36"/>
      <c r="I310" s="38"/>
      <c r="J310" s="38"/>
      <c r="K310" s="38"/>
      <c r="L310" s="38"/>
      <c r="M310" s="84"/>
      <c r="N310" s="38"/>
      <c r="O310" s="38">
        <f>M309*J309</f>
        <v>580</v>
      </c>
      <c r="P310" s="38">
        <f>SUM(X310:AO310)</f>
        <v>0</v>
      </c>
      <c r="Q310" s="38"/>
      <c r="R310" s="38">
        <f>P310*J309</f>
        <v>0</v>
      </c>
      <c r="S310" s="38">
        <f>M309-P310</f>
        <v>4</v>
      </c>
      <c r="T310" s="38"/>
      <c r="U310" s="38">
        <f>S310*J309</f>
        <v>580</v>
      </c>
      <c r="V310" s="83"/>
      <c r="W310" s="83"/>
      <c r="X310" s="38"/>
      <c r="Y310" s="38"/>
      <c r="Z310" s="38"/>
      <c r="AA310" s="38"/>
      <c r="AB310" s="38"/>
      <c r="AC310" s="38"/>
      <c r="AD310" s="41"/>
      <c r="AE310" s="41"/>
      <c r="AF310" s="41"/>
      <c r="AG310" s="41"/>
      <c r="AH310" s="41"/>
      <c r="AI310" s="41"/>
      <c r="AJ310" s="41"/>
      <c r="AK310" s="41"/>
      <c r="AL310" s="41">
        <v>0</v>
      </c>
      <c r="AM310" s="41">
        <v>0</v>
      </c>
      <c r="AN310" s="41">
        <v>0</v>
      </c>
      <c r="AO310" s="41">
        <v>0</v>
      </c>
    </row>
    <row r="311" spans="1:41" ht="14.25" customHeight="1" x14ac:dyDescent="0.45">
      <c r="A311" s="329"/>
      <c r="B311" s="36"/>
      <c r="C311" s="36"/>
      <c r="D311" s="36"/>
      <c r="E311" s="36"/>
      <c r="F311" s="36"/>
      <c r="G311" s="36"/>
      <c r="H311" s="36"/>
      <c r="I311" s="38"/>
      <c r="J311" s="38"/>
      <c r="K311" s="38"/>
      <c r="L311" s="38"/>
      <c r="M311" s="84"/>
      <c r="N311" s="38"/>
      <c r="O311" s="38"/>
      <c r="P311" s="38"/>
      <c r="Q311" s="38"/>
      <c r="R311" s="38"/>
      <c r="S311" s="38"/>
      <c r="T311" s="38"/>
      <c r="U311" s="38"/>
      <c r="V311" s="83"/>
      <c r="W311" s="83"/>
      <c r="X311" s="38"/>
      <c r="Y311" s="38"/>
      <c r="Z311" s="38"/>
      <c r="AA311" s="38"/>
      <c r="AB311" s="38"/>
      <c r="AC311" s="38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</row>
    <row r="312" spans="1:41" ht="14.25" customHeight="1" x14ac:dyDescent="0.45">
      <c r="A312" s="332" t="s">
        <v>2110</v>
      </c>
      <c r="B312" s="211" t="s">
        <v>11</v>
      </c>
      <c r="C312" s="333">
        <v>45717</v>
      </c>
      <c r="D312" s="211" t="s">
        <v>2267</v>
      </c>
      <c r="E312" s="211" t="s">
        <v>164</v>
      </c>
      <c r="F312" s="211" t="s">
        <v>165</v>
      </c>
      <c r="G312" s="211" t="s">
        <v>2268</v>
      </c>
      <c r="H312" s="211" t="s">
        <v>2269</v>
      </c>
      <c r="I312" s="212">
        <v>59</v>
      </c>
      <c r="J312" s="212">
        <v>169</v>
      </c>
      <c r="K312" s="212">
        <v>169</v>
      </c>
      <c r="L312" s="212"/>
      <c r="M312" s="334">
        <f>SUM(X312:AO312)</f>
        <v>3</v>
      </c>
      <c r="N312" s="212">
        <f>M312*I312</f>
        <v>177</v>
      </c>
      <c r="O312" s="212"/>
      <c r="P312" s="212"/>
      <c r="Q312" s="212">
        <f>P313*I312</f>
        <v>0</v>
      </c>
      <c r="R312" s="212"/>
      <c r="S312" s="212"/>
      <c r="T312" s="212">
        <f>S313*I312</f>
        <v>177</v>
      </c>
      <c r="U312" s="212"/>
      <c r="V312" s="335"/>
      <c r="W312" s="336"/>
      <c r="X312" s="212"/>
      <c r="Y312" s="212"/>
      <c r="Z312" s="212"/>
      <c r="AA312" s="212"/>
      <c r="AB312" s="212"/>
      <c r="AC312" s="212"/>
      <c r="AD312" s="214"/>
      <c r="AE312" s="214"/>
      <c r="AF312" s="214"/>
      <c r="AG312" s="214"/>
      <c r="AH312" s="214"/>
      <c r="AI312" s="214"/>
      <c r="AJ312" s="214"/>
      <c r="AK312" s="214">
        <v>1</v>
      </c>
      <c r="AL312" s="214">
        <v>1</v>
      </c>
      <c r="AM312" s="214">
        <v>1</v>
      </c>
      <c r="AN312" s="214"/>
      <c r="AO312" s="214"/>
    </row>
    <row r="313" spans="1:41" ht="14.25" customHeight="1" x14ac:dyDescent="0.45">
      <c r="A313" s="329"/>
      <c r="B313" s="36"/>
      <c r="C313" s="36"/>
      <c r="D313" s="46"/>
      <c r="E313" s="36"/>
      <c r="F313" s="36"/>
      <c r="G313" s="36"/>
      <c r="H313" s="36"/>
      <c r="I313" s="38"/>
      <c r="J313" s="38"/>
      <c r="K313" s="38"/>
      <c r="L313" s="38"/>
      <c r="M313" s="84"/>
      <c r="N313" s="38"/>
      <c r="O313" s="38">
        <f>M312*J312</f>
        <v>507</v>
      </c>
      <c r="P313" s="555">
        <f>SUM(X313:AO313)</f>
        <v>0</v>
      </c>
      <c r="Q313" s="38"/>
      <c r="R313" s="38">
        <f>P313*J312</f>
        <v>0</v>
      </c>
      <c r="S313" s="38">
        <f>M312-P313</f>
        <v>3</v>
      </c>
      <c r="T313" s="38"/>
      <c r="U313" s="38">
        <f>S313*J312</f>
        <v>507</v>
      </c>
      <c r="V313" s="83"/>
      <c r="W313" s="83"/>
      <c r="X313" s="38"/>
      <c r="Y313" s="38"/>
      <c r="Z313" s="38"/>
      <c r="AA313" s="38"/>
      <c r="AB313" s="38"/>
      <c r="AC313" s="38"/>
      <c r="AD313" s="41"/>
      <c r="AE313" s="41"/>
      <c r="AF313" s="41"/>
      <c r="AG313" s="41"/>
      <c r="AH313" s="41"/>
      <c r="AI313" s="41"/>
      <c r="AJ313" s="41"/>
      <c r="AK313" s="41">
        <v>0</v>
      </c>
      <c r="AL313" s="545">
        <v>0</v>
      </c>
      <c r="AM313" s="41">
        <v>0</v>
      </c>
      <c r="AN313" s="41"/>
      <c r="AO313" s="41"/>
    </row>
    <row r="314" spans="1:41" ht="14.25" customHeight="1" x14ac:dyDescent="0.45">
      <c r="A314" s="329"/>
      <c r="B314" s="36"/>
      <c r="C314" s="36"/>
      <c r="D314" s="36"/>
      <c r="E314" s="36"/>
      <c r="F314" s="36"/>
      <c r="G314" s="36"/>
      <c r="H314" s="36"/>
      <c r="I314" s="38"/>
      <c r="J314" s="38"/>
      <c r="K314" s="38"/>
      <c r="L314" s="38"/>
      <c r="M314" s="84"/>
      <c r="N314" s="38"/>
      <c r="O314" s="38"/>
      <c r="P314" s="38"/>
      <c r="Q314" s="38"/>
      <c r="R314" s="38"/>
      <c r="S314" s="38"/>
      <c r="T314" s="38"/>
      <c r="U314" s="38"/>
      <c r="V314" s="83"/>
      <c r="W314" s="83"/>
      <c r="X314" s="38"/>
      <c r="Y314" s="38"/>
      <c r="Z314" s="38"/>
      <c r="AA314" s="38"/>
      <c r="AB314" s="38"/>
      <c r="AC314" s="38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</row>
    <row r="315" spans="1:41" ht="14.25" customHeight="1" x14ac:dyDescent="0.45">
      <c r="A315" s="327" t="s">
        <v>2110</v>
      </c>
      <c r="B315" s="77"/>
      <c r="C315" s="114"/>
      <c r="D315" s="36"/>
      <c r="E315" s="36"/>
      <c r="F315" s="36"/>
      <c r="G315" s="36"/>
      <c r="H315" s="36"/>
      <c r="I315" s="38"/>
      <c r="J315" s="38"/>
      <c r="K315" s="38"/>
      <c r="L315" s="38"/>
      <c r="M315" s="84">
        <f>SUM(X315:AO315)</f>
        <v>0</v>
      </c>
      <c r="N315" s="38">
        <f>M315*I315</f>
        <v>0</v>
      </c>
      <c r="O315" s="38"/>
      <c r="P315" s="38"/>
      <c r="Q315" s="81">
        <f>P316*I315</f>
        <v>0</v>
      </c>
      <c r="R315" s="81"/>
      <c r="S315" s="81"/>
      <c r="T315" s="81">
        <f>S316*I315</f>
        <v>0</v>
      </c>
      <c r="U315" s="81"/>
      <c r="V315" s="124"/>
      <c r="W315" s="328"/>
      <c r="X315" s="38"/>
      <c r="Y315" s="38"/>
      <c r="Z315" s="38"/>
      <c r="AA315" s="38"/>
      <c r="AB315" s="38"/>
      <c r="AC315" s="38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</row>
    <row r="316" spans="1:41" ht="14.25" customHeight="1" x14ac:dyDescent="0.45">
      <c r="A316" s="329"/>
      <c r="B316" s="36"/>
      <c r="C316" s="36"/>
      <c r="D316" s="36"/>
      <c r="E316" s="36"/>
      <c r="F316" s="36"/>
      <c r="G316" s="36"/>
      <c r="H316" s="36"/>
      <c r="I316" s="38"/>
      <c r="J316" s="38"/>
      <c r="K316" s="38"/>
      <c r="L316" s="38"/>
      <c r="M316" s="84"/>
      <c r="N316" s="38"/>
      <c r="O316" s="38">
        <f>M315*J315</f>
        <v>0</v>
      </c>
      <c r="P316" s="38">
        <f>SUM(X316:AO316)</f>
        <v>0</v>
      </c>
      <c r="Q316" s="38"/>
      <c r="R316" s="38">
        <f>P316*J315</f>
        <v>0</v>
      </c>
      <c r="S316" s="38">
        <f>M315-P316</f>
        <v>0</v>
      </c>
      <c r="T316" s="38"/>
      <c r="U316" s="38">
        <f>S316*J315</f>
        <v>0</v>
      </c>
      <c r="V316" s="83"/>
      <c r="W316" s="83"/>
      <c r="X316" s="38"/>
      <c r="Y316" s="38"/>
      <c r="Z316" s="38"/>
      <c r="AA316" s="38"/>
      <c r="AB316" s="38"/>
      <c r="AC316" s="38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</row>
    <row r="317" spans="1:41" ht="14.25" customHeight="1" x14ac:dyDescent="0.45">
      <c r="A317" s="329"/>
      <c r="B317" s="36"/>
      <c r="C317" s="36"/>
      <c r="D317" s="36"/>
      <c r="E317" s="36"/>
      <c r="F317" s="36"/>
      <c r="G317" s="36"/>
      <c r="H317" s="36"/>
      <c r="I317" s="38"/>
      <c r="J317" s="38"/>
      <c r="K317" s="38"/>
      <c r="L317" s="38"/>
      <c r="M317" s="84"/>
      <c r="N317" s="38"/>
      <c r="O317" s="38"/>
      <c r="P317" s="38"/>
      <c r="Q317" s="38"/>
      <c r="R317" s="38"/>
      <c r="S317" s="38"/>
      <c r="T317" s="38"/>
      <c r="U317" s="38"/>
      <c r="V317" s="83"/>
      <c r="W317" s="83"/>
      <c r="X317" s="38"/>
      <c r="Y317" s="38"/>
      <c r="Z317" s="38"/>
      <c r="AA317" s="38"/>
      <c r="AB317" s="38"/>
      <c r="AC317" s="38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</row>
    <row r="318" spans="1:41" ht="14.25" customHeight="1" x14ac:dyDescent="0.45">
      <c r="A318" s="327" t="s">
        <v>2110</v>
      </c>
      <c r="B318" s="77"/>
      <c r="C318" s="114"/>
      <c r="D318" s="36"/>
      <c r="E318" s="36"/>
      <c r="F318" s="36"/>
      <c r="G318" s="36"/>
      <c r="H318" s="36"/>
      <c r="I318" s="38"/>
      <c r="J318" s="38"/>
      <c r="K318" s="38"/>
      <c r="L318" s="38"/>
      <c r="M318" s="84">
        <f>SUM(X318:AO318)</f>
        <v>0</v>
      </c>
      <c r="N318" s="38">
        <f>M318*I318</f>
        <v>0</v>
      </c>
      <c r="O318" s="38"/>
      <c r="P318" s="38"/>
      <c r="Q318" s="81">
        <f>P319*I318</f>
        <v>0</v>
      </c>
      <c r="R318" s="81"/>
      <c r="S318" s="81"/>
      <c r="T318" s="81">
        <f>S319*I318</f>
        <v>0</v>
      </c>
      <c r="U318" s="81"/>
      <c r="V318" s="124"/>
      <c r="W318" s="328"/>
      <c r="X318" s="38"/>
      <c r="Y318" s="38"/>
      <c r="Z318" s="38"/>
      <c r="AA318" s="38"/>
      <c r="AB318" s="38"/>
      <c r="AC318" s="38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</row>
    <row r="319" spans="1:41" ht="14.25" customHeight="1" x14ac:dyDescent="0.45">
      <c r="A319" s="329"/>
      <c r="B319" s="36"/>
      <c r="C319" s="36"/>
      <c r="D319" s="36"/>
      <c r="E319" s="36"/>
      <c r="F319" s="36"/>
      <c r="G319" s="36"/>
      <c r="H319" s="36"/>
      <c r="I319" s="38"/>
      <c r="J319" s="38"/>
      <c r="K319" s="38"/>
      <c r="L319" s="38"/>
      <c r="M319" s="84"/>
      <c r="N319" s="38"/>
      <c r="O319" s="38">
        <f>M318*J318</f>
        <v>0</v>
      </c>
      <c r="P319" s="38">
        <f>SUM(X319:AO319)</f>
        <v>0</v>
      </c>
      <c r="Q319" s="38"/>
      <c r="R319" s="38">
        <f>P319*J318</f>
        <v>0</v>
      </c>
      <c r="S319" s="38">
        <f>M318-P319</f>
        <v>0</v>
      </c>
      <c r="T319" s="38"/>
      <c r="U319" s="38">
        <f>S319*J318</f>
        <v>0</v>
      </c>
      <c r="V319" s="83"/>
      <c r="W319" s="83"/>
      <c r="X319" s="38"/>
      <c r="Y319" s="38"/>
      <c r="Z319" s="38"/>
      <c r="AA319" s="38"/>
      <c r="AB319" s="38"/>
      <c r="AC319" s="38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</row>
    <row r="320" spans="1:41" ht="14.25" customHeight="1" x14ac:dyDescent="0.45"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53"/>
      <c r="N320" s="153"/>
      <c r="O320" s="153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</row>
    <row r="321" spans="1:41" ht="14.25" customHeight="1" x14ac:dyDescent="0.45">
      <c r="A321" s="327" t="s">
        <v>2110</v>
      </c>
      <c r="B321" s="77"/>
      <c r="C321" s="114"/>
      <c r="D321" s="36"/>
      <c r="E321" s="36"/>
      <c r="F321" s="36"/>
      <c r="G321" s="36"/>
      <c r="H321" s="36"/>
      <c r="I321" s="38"/>
      <c r="J321" s="38"/>
      <c r="K321" s="38"/>
      <c r="L321" s="38"/>
      <c r="M321" s="84">
        <f>SUM(X321:AO321)</f>
        <v>0</v>
      </c>
      <c r="N321" s="38">
        <f>M321*I321</f>
        <v>0</v>
      </c>
      <c r="O321" s="38"/>
      <c r="P321" s="38"/>
      <c r="Q321" s="81">
        <f>P322*I321</f>
        <v>0</v>
      </c>
      <c r="R321" s="81"/>
      <c r="S321" s="81"/>
      <c r="T321" s="81">
        <f>S322*I321</f>
        <v>0</v>
      </c>
      <c r="U321" s="81"/>
      <c r="V321" s="124"/>
      <c r="W321" s="328"/>
      <c r="X321" s="38"/>
      <c r="Y321" s="38"/>
      <c r="Z321" s="38"/>
      <c r="AA321" s="38"/>
      <c r="AB321" s="38"/>
      <c r="AC321" s="38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</row>
    <row r="322" spans="1:41" ht="14.25" customHeight="1" x14ac:dyDescent="0.45">
      <c r="A322" s="329"/>
      <c r="B322" s="36"/>
      <c r="C322" s="36"/>
      <c r="D322" s="36"/>
      <c r="E322" s="36"/>
      <c r="F322" s="36"/>
      <c r="G322" s="36"/>
      <c r="H322" s="36"/>
      <c r="I322" s="38"/>
      <c r="J322" s="38"/>
      <c r="K322" s="38"/>
      <c r="L322" s="38"/>
      <c r="M322" s="84"/>
      <c r="N322" s="38"/>
      <c r="O322" s="38">
        <f>M321*J321</f>
        <v>0</v>
      </c>
      <c r="P322" s="38">
        <f>SUM(X322:AO322)</f>
        <v>0</v>
      </c>
      <c r="Q322" s="38"/>
      <c r="R322" s="38">
        <f>P322*J321</f>
        <v>0</v>
      </c>
      <c r="S322" s="38">
        <f>M321-P322</f>
        <v>0</v>
      </c>
      <c r="T322" s="38"/>
      <c r="U322" s="38">
        <f>S322*J321</f>
        <v>0</v>
      </c>
      <c r="V322" s="83"/>
      <c r="W322" s="83"/>
      <c r="X322" s="38"/>
      <c r="Y322" s="38"/>
      <c r="Z322" s="38"/>
      <c r="AA322" s="38"/>
      <c r="AB322" s="38"/>
      <c r="AC322" s="38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</row>
    <row r="323" spans="1:41" ht="14.25" customHeight="1" x14ac:dyDescent="0.45">
      <c r="A323" s="329"/>
      <c r="B323" s="36"/>
      <c r="C323" s="36"/>
      <c r="D323" s="36"/>
      <c r="E323" s="36"/>
      <c r="F323" s="36"/>
      <c r="G323" s="36"/>
      <c r="H323" s="36"/>
      <c r="I323" s="38"/>
      <c r="J323" s="38"/>
      <c r="K323" s="38"/>
      <c r="L323" s="38"/>
      <c r="M323" s="84"/>
      <c r="N323" s="38"/>
      <c r="O323" s="38"/>
      <c r="P323" s="38"/>
      <c r="Q323" s="38"/>
      <c r="R323" s="38"/>
      <c r="S323" s="38"/>
      <c r="T323" s="38"/>
      <c r="U323" s="38"/>
      <c r="V323" s="83"/>
      <c r="W323" s="83"/>
      <c r="X323" s="38"/>
      <c r="Y323" s="38"/>
      <c r="Z323" s="38"/>
      <c r="AA323" s="38"/>
      <c r="AB323" s="38"/>
      <c r="AC323" s="38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</row>
    <row r="324" spans="1:41" ht="14.25" customHeight="1" x14ac:dyDescent="0.45">
      <c r="A324" s="194"/>
      <c r="B324" s="36"/>
      <c r="C324" s="36"/>
      <c r="D324" s="36"/>
      <c r="E324" s="36"/>
      <c r="F324" s="36"/>
      <c r="G324" s="36"/>
      <c r="H324" s="36"/>
      <c r="I324" s="4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83"/>
      <c r="W324" s="83"/>
      <c r="X324" s="38"/>
      <c r="Y324" s="38"/>
      <c r="Z324" s="38"/>
      <c r="AA324" s="38"/>
      <c r="AB324" s="38"/>
      <c r="AC324" s="38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19"/>
    </row>
    <row r="325" spans="1:41" ht="14.25" customHeight="1" x14ac:dyDescent="0.45">
      <c r="A325" s="324"/>
      <c r="B325" s="324"/>
      <c r="C325" s="324"/>
      <c r="D325" s="324"/>
      <c r="E325" s="324"/>
      <c r="F325" s="324"/>
      <c r="G325" s="324"/>
      <c r="H325" s="324"/>
      <c r="I325" s="94"/>
      <c r="J325" s="94"/>
      <c r="K325" s="94"/>
      <c r="L325" s="94"/>
      <c r="M325" s="49">
        <f t="shared" ref="M325:V325" si="15">SUM(M279:M324)</f>
        <v>52</v>
      </c>
      <c r="N325" s="49">
        <f t="shared" si="15"/>
        <v>3052</v>
      </c>
      <c r="O325" s="93">
        <f t="shared" si="15"/>
        <v>9016</v>
      </c>
      <c r="P325" s="710">
        <f t="shared" si="15"/>
        <v>9</v>
      </c>
      <c r="Q325" s="708">
        <f t="shared" si="15"/>
        <v>477</v>
      </c>
      <c r="R325" s="93">
        <f t="shared" si="15"/>
        <v>1489</v>
      </c>
      <c r="S325" s="93">
        <f t="shared" si="15"/>
        <v>43</v>
      </c>
      <c r="T325" s="49">
        <f t="shared" si="15"/>
        <v>2575</v>
      </c>
      <c r="U325" s="93">
        <f t="shared" si="15"/>
        <v>7527</v>
      </c>
      <c r="V325" s="330">
        <f t="shared" si="15"/>
        <v>0</v>
      </c>
      <c r="W325" s="331"/>
      <c r="X325" s="38"/>
      <c r="Y325" s="38"/>
      <c r="Z325" s="38"/>
      <c r="AA325" s="38"/>
      <c r="AB325" s="38"/>
      <c r="AC325" s="38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19"/>
    </row>
    <row r="326" spans="1:41" ht="14.25" customHeight="1" x14ac:dyDescent="0.4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 t="s">
        <v>2084</v>
      </c>
      <c r="O326" s="9"/>
      <c r="P326" s="9"/>
      <c r="Q326" s="97">
        <f>Q325/N325</f>
        <v>0.15629095674967233</v>
      </c>
      <c r="R326" s="9"/>
      <c r="S326" s="9"/>
      <c r="T326" s="97">
        <f>T325/N325</f>
        <v>0.84370904325032769</v>
      </c>
      <c r="U326" s="9"/>
      <c r="V326" s="9"/>
      <c r="W326" s="9"/>
      <c r="X326" s="9"/>
      <c r="Y326" s="9"/>
      <c r="Z326" s="9"/>
      <c r="AA326" s="9"/>
      <c r="AB326" s="9"/>
      <c r="AC326" s="9"/>
      <c r="AD326" s="169"/>
      <c r="AE326" s="169"/>
      <c r="AF326" s="169"/>
      <c r="AG326" s="169"/>
      <c r="AH326" s="169"/>
      <c r="AI326" s="169"/>
      <c r="AJ326" s="169"/>
      <c r="AK326" s="169"/>
      <c r="AL326" s="169"/>
      <c r="AM326" s="169"/>
      <c r="AN326" s="169"/>
    </row>
    <row r="327" spans="1:41" ht="14.25" customHeight="1" x14ac:dyDescent="0.4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 t="s">
        <v>2085</v>
      </c>
      <c r="O327" s="9"/>
      <c r="P327" s="9"/>
      <c r="Q327" s="9"/>
      <c r="R327" s="9"/>
      <c r="S327" s="9"/>
      <c r="T327" s="9"/>
      <c r="U327" s="98">
        <f>U325/T325</f>
        <v>2.9231067961165049</v>
      </c>
      <c r="V327" s="9"/>
      <c r="W327" s="9"/>
      <c r="X327" s="9"/>
      <c r="Y327" s="9"/>
      <c r="Z327" s="9"/>
      <c r="AA327" s="9"/>
      <c r="AB327" s="9"/>
      <c r="AC327" s="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</row>
    <row r="328" spans="1:41" ht="14.25" customHeight="1" x14ac:dyDescent="0.4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>
        <f>N325/M325</f>
        <v>58.692307692307693</v>
      </c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spans="1:41" ht="14.25" customHeight="1" x14ac:dyDescent="0.45"/>
    <row r="330" spans="1:41" ht="14.25" customHeight="1" x14ac:dyDescent="0.45">
      <c r="M330" s="1" t="s">
        <v>323</v>
      </c>
      <c r="N330" s="1">
        <f t="shared" ref="N330:O330" si="16">Q325+T325</f>
        <v>3052</v>
      </c>
      <c r="O330" s="1">
        <f t="shared" si="16"/>
        <v>9016</v>
      </c>
    </row>
    <row r="331" spans="1:41" ht="14.25" customHeight="1" x14ac:dyDescent="0.45"/>
    <row r="332" spans="1:41" ht="14.25" customHeight="1" x14ac:dyDescent="0.45"/>
    <row r="333" spans="1:41" ht="14.25" customHeight="1" x14ac:dyDescent="0.45"/>
    <row r="334" spans="1:41" ht="28.5" customHeight="1" x14ac:dyDescent="0.45">
      <c r="A334" s="32" t="s">
        <v>117</v>
      </c>
      <c r="B334" s="32" t="s">
        <v>118</v>
      </c>
      <c r="C334" s="32" t="s">
        <v>1073</v>
      </c>
      <c r="D334" s="32" t="s">
        <v>120</v>
      </c>
      <c r="E334" s="32" t="s">
        <v>121</v>
      </c>
      <c r="F334" s="32" t="s">
        <v>122</v>
      </c>
      <c r="G334" s="32" t="s">
        <v>123</v>
      </c>
      <c r="H334" s="32" t="s">
        <v>124</v>
      </c>
      <c r="I334" s="32" t="s">
        <v>125</v>
      </c>
      <c r="J334" s="32" t="s">
        <v>126</v>
      </c>
      <c r="K334" s="33" t="s">
        <v>2248</v>
      </c>
      <c r="L334" s="32" t="s">
        <v>127</v>
      </c>
      <c r="M334" s="34" t="s">
        <v>128</v>
      </c>
      <c r="N334" s="33" t="s">
        <v>129</v>
      </c>
      <c r="O334" s="33" t="s">
        <v>130</v>
      </c>
      <c r="P334" s="52" t="s">
        <v>131</v>
      </c>
      <c r="Q334" s="829" t="s">
        <v>132</v>
      </c>
      <c r="R334" s="828"/>
      <c r="S334" s="33" t="s">
        <v>133</v>
      </c>
      <c r="T334" s="830" t="s">
        <v>134</v>
      </c>
      <c r="U334" s="827"/>
      <c r="V334" s="828"/>
      <c r="W334" s="33" t="s">
        <v>2109</v>
      </c>
      <c r="X334" s="32" t="s">
        <v>593</v>
      </c>
      <c r="Y334" s="32" t="s">
        <v>594</v>
      </c>
      <c r="Z334" s="32" t="s">
        <v>595</v>
      </c>
      <c r="AA334" s="32" t="s">
        <v>596</v>
      </c>
      <c r="AB334" s="32" t="s">
        <v>934</v>
      </c>
      <c r="AC334" s="32" t="s">
        <v>142</v>
      </c>
      <c r="AD334" s="32" t="s">
        <v>143</v>
      </c>
      <c r="AE334" s="32" t="s">
        <v>144</v>
      </c>
      <c r="AF334" s="32" t="s">
        <v>145</v>
      </c>
      <c r="AG334" s="32" t="s">
        <v>146</v>
      </c>
      <c r="AH334" s="32" t="s">
        <v>147</v>
      </c>
      <c r="AI334" s="32" t="s">
        <v>148</v>
      </c>
      <c r="AJ334" s="32" t="s">
        <v>1377</v>
      </c>
      <c r="AK334" s="32" t="s">
        <v>1378</v>
      </c>
      <c r="AL334" s="32" t="s">
        <v>1379</v>
      </c>
      <c r="AM334" s="32" t="s">
        <v>1380</v>
      </c>
      <c r="AN334" s="32" t="s">
        <v>1638</v>
      </c>
      <c r="AO334" s="32" t="s">
        <v>1639</v>
      </c>
    </row>
    <row r="335" spans="1:41" ht="30" customHeight="1" x14ac:dyDescent="0.45">
      <c r="A335" s="337" t="s">
        <v>2110</v>
      </c>
      <c r="B335" s="221" t="s">
        <v>675</v>
      </c>
      <c r="C335" s="498">
        <v>45853</v>
      </c>
      <c r="D335" s="221" t="s">
        <v>2270</v>
      </c>
      <c r="E335" s="221" t="s">
        <v>164</v>
      </c>
      <c r="F335" s="221" t="s">
        <v>3843</v>
      </c>
      <c r="G335" s="221" t="s">
        <v>166</v>
      </c>
      <c r="H335" s="221" t="s">
        <v>3844</v>
      </c>
      <c r="I335" s="222">
        <v>69</v>
      </c>
      <c r="J335" s="222">
        <v>189</v>
      </c>
      <c r="K335" s="222"/>
      <c r="L335" s="222"/>
      <c r="M335" s="338">
        <f>SUM(X335:AO335)</f>
        <v>6</v>
      </c>
      <c r="N335" s="222">
        <f>M335*I335</f>
        <v>414</v>
      </c>
      <c r="O335" s="222"/>
      <c r="P335" s="222"/>
      <c r="Q335" s="222">
        <f>P336*I335</f>
        <v>0</v>
      </c>
      <c r="R335" s="222"/>
      <c r="S335" s="222"/>
      <c r="T335" s="222">
        <f>S336*I335</f>
        <v>414</v>
      </c>
      <c r="U335" s="222"/>
      <c r="V335" s="339"/>
      <c r="W335" s="340"/>
      <c r="X335" s="222"/>
      <c r="Y335" s="222"/>
      <c r="Z335" s="222"/>
      <c r="AA335" s="222"/>
      <c r="AB335" s="222"/>
      <c r="AC335" s="222"/>
      <c r="AD335" s="224"/>
      <c r="AE335" s="224"/>
      <c r="AF335" s="224"/>
      <c r="AG335" s="224"/>
      <c r="AH335" s="224"/>
      <c r="AI335" s="224"/>
      <c r="AJ335" s="224"/>
      <c r="AK335" s="224"/>
      <c r="AL335" s="224">
        <v>1</v>
      </c>
      <c r="AM335" s="224">
        <v>3</v>
      </c>
      <c r="AN335" s="224">
        <v>2</v>
      </c>
      <c r="AO335" s="224"/>
    </row>
    <row r="336" spans="1:41" ht="14.25" customHeight="1" x14ac:dyDescent="0.45">
      <c r="A336" s="329"/>
      <c r="B336" s="36"/>
      <c r="C336" s="496"/>
      <c r="D336" s="614"/>
      <c r="E336" s="36"/>
      <c r="F336" s="36"/>
      <c r="G336" s="36"/>
      <c r="H336" s="36"/>
      <c r="I336" s="38"/>
      <c r="J336" s="38"/>
      <c r="K336" s="38"/>
      <c r="L336" s="38"/>
      <c r="M336" s="84"/>
      <c r="N336" s="38"/>
      <c r="O336" s="38">
        <f>M335*J335</f>
        <v>1134</v>
      </c>
      <c r="P336" s="38">
        <f>SUM(X336:AO336)</f>
        <v>0</v>
      </c>
      <c r="Q336" s="38"/>
      <c r="R336" s="38">
        <f>P336*J335</f>
        <v>0</v>
      </c>
      <c r="S336" s="38">
        <f>M335-P336</f>
        <v>6</v>
      </c>
      <c r="T336" s="38"/>
      <c r="U336" s="38">
        <f>S336*J335</f>
        <v>1134</v>
      </c>
      <c r="V336" s="83"/>
      <c r="W336" s="83"/>
      <c r="X336" s="38"/>
      <c r="Y336" s="38"/>
      <c r="Z336" s="38"/>
      <c r="AA336" s="38"/>
      <c r="AB336" s="38"/>
      <c r="AC336" s="38"/>
      <c r="AD336" s="41"/>
      <c r="AE336" s="41"/>
      <c r="AF336" s="41"/>
      <c r="AG336" s="41"/>
      <c r="AH336" s="41"/>
      <c r="AI336" s="41"/>
      <c r="AJ336" s="41"/>
      <c r="AK336" s="41"/>
      <c r="AL336" s="41">
        <v>0</v>
      </c>
      <c r="AM336" s="41">
        <v>0</v>
      </c>
      <c r="AN336" s="41">
        <v>0</v>
      </c>
      <c r="AO336" s="41"/>
    </row>
    <row r="337" spans="1:41" ht="14.25" customHeight="1" x14ac:dyDescent="0.45">
      <c r="A337" s="329"/>
      <c r="B337" s="36"/>
      <c r="C337" s="496"/>
      <c r="D337" s="36"/>
      <c r="E337" s="36"/>
      <c r="F337" s="36"/>
      <c r="G337" s="36"/>
      <c r="H337" s="36"/>
      <c r="I337" s="38"/>
      <c r="J337" s="38"/>
      <c r="K337" s="38"/>
      <c r="L337" s="38"/>
      <c r="M337" s="84"/>
      <c r="N337" s="38"/>
      <c r="O337" s="38"/>
      <c r="P337" s="616">
        <v>5</v>
      </c>
      <c r="Q337" s="38"/>
      <c r="R337" s="38"/>
      <c r="S337" s="38"/>
      <c r="T337" s="38"/>
      <c r="U337" s="38"/>
      <c r="V337" s="83"/>
      <c r="W337" s="83"/>
      <c r="X337" s="38"/>
      <c r="Y337" s="38"/>
      <c r="Z337" s="38"/>
      <c r="AA337" s="38"/>
      <c r="AB337" s="38"/>
      <c r="AC337" s="38"/>
      <c r="AD337" s="41"/>
      <c r="AE337" s="41"/>
      <c r="AF337" s="41"/>
      <c r="AG337" s="41"/>
      <c r="AH337" s="41"/>
      <c r="AI337" s="41"/>
      <c r="AJ337" s="41"/>
      <c r="AK337" s="41"/>
      <c r="AL337" s="41"/>
      <c r="AM337" s="615">
        <v>3</v>
      </c>
      <c r="AN337" s="615">
        <v>2</v>
      </c>
      <c r="AO337" s="41"/>
    </row>
    <row r="338" spans="1:41" ht="27" customHeight="1" x14ac:dyDescent="0.45">
      <c r="A338" s="337" t="s">
        <v>2110</v>
      </c>
      <c r="B338" s="221" t="s">
        <v>675</v>
      </c>
      <c r="C338" s="498">
        <v>45853</v>
      </c>
      <c r="D338" s="567" t="s">
        <v>2271</v>
      </c>
      <c r="E338" s="221" t="s">
        <v>3845</v>
      </c>
      <c r="F338" s="221" t="s">
        <v>3737</v>
      </c>
      <c r="G338" s="221" t="s">
        <v>166</v>
      </c>
      <c r="H338" s="221" t="s">
        <v>3736</v>
      </c>
      <c r="I338" s="222">
        <v>45</v>
      </c>
      <c r="J338" s="222">
        <v>145</v>
      </c>
      <c r="K338" s="222"/>
      <c r="L338" s="222"/>
      <c r="M338" s="338">
        <f>SUM(X338:AO338)</f>
        <v>5</v>
      </c>
      <c r="N338" s="222">
        <f>M338*I338</f>
        <v>225</v>
      </c>
      <c r="O338" s="222"/>
      <c r="P338" s="222"/>
      <c r="Q338" s="222">
        <f>P339*I338</f>
        <v>0</v>
      </c>
      <c r="R338" s="222"/>
      <c r="S338" s="222"/>
      <c r="T338" s="222">
        <f>S339*I338</f>
        <v>225</v>
      </c>
      <c r="U338" s="222"/>
      <c r="V338" s="339"/>
      <c r="W338" s="340"/>
      <c r="X338" s="222">
        <v>1</v>
      </c>
      <c r="Y338" s="222">
        <v>2</v>
      </c>
      <c r="Z338" s="222">
        <v>2</v>
      </c>
      <c r="AA338" s="222"/>
      <c r="AB338" s="222"/>
      <c r="AC338" s="222"/>
      <c r="AD338" s="224"/>
      <c r="AE338" s="224"/>
      <c r="AF338" s="224"/>
      <c r="AG338" s="224"/>
      <c r="AH338" s="224"/>
      <c r="AI338" s="224"/>
      <c r="AJ338" s="224"/>
      <c r="AK338" s="224"/>
      <c r="AL338" s="224"/>
      <c r="AM338" s="224"/>
      <c r="AN338" s="224"/>
      <c r="AO338" s="224"/>
    </row>
    <row r="339" spans="1:41" ht="14.25" customHeight="1" x14ac:dyDescent="0.45">
      <c r="A339" s="329"/>
      <c r="B339" s="36"/>
      <c r="C339" s="496"/>
      <c r="D339" s="613"/>
      <c r="E339" s="36"/>
      <c r="F339" s="36"/>
      <c r="G339" s="36"/>
      <c r="H339" s="36"/>
      <c r="I339" s="38"/>
      <c r="J339" s="38"/>
      <c r="K339" s="38"/>
      <c r="L339" s="38"/>
      <c r="M339" s="84"/>
      <c r="N339" s="38"/>
      <c r="O339" s="38">
        <f>M338*J338</f>
        <v>725</v>
      </c>
      <c r="P339" s="38">
        <f>SUM(X339:AO339)</f>
        <v>0</v>
      </c>
      <c r="Q339" s="38"/>
      <c r="R339" s="38">
        <f>P339*J338</f>
        <v>0</v>
      </c>
      <c r="S339" s="38">
        <f>M338-P339</f>
        <v>5</v>
      </c>
      <c r="T339" s="38"/>
      <c r="U339" s="38">
        <f>S339*J338</f>
        <v>725</v>
      </c>
      <c r="V339" s="83"/>
      <c r="W339" s="83"/>
      <c r="X339" s="38">
        <v>0</v>
      </c>
      <c r="Y339" s="542">
        <v>0</v>
      </c>
      <c r="Z339" s="38">
        <v>0</v>
      </c>
      <c r="AA339" s="38"/>
      <c r="AB339" s="38"/>
      <c r="AC339" s="38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</row>
    <row r="340" spans="1:41" ht="14.25" customHeight="1" x14ac:dyDescent="0.45">
      <c r="A340" s="329"/>
      <c r="B340" s="36"/>
      <c r="C340" s="496"/>
      <c r="D340" s="36"/>
      <c r="E340" s="36"/>
      <c r="F340" s="36"/>
      <c r="G340" s="36"/>
      <c r="H340" s="36"/>
      <c r="I340" s="38"/>
      <c r="J340" s="38"/>
      <c r="K340" s="38"/>
      <c r="L340" s="38"/>
      <c r="M340" s="84"/>
      <c r="N340" s="38"/>
      <c r="O340" s="38"/>
      <c r="P340" s="616">
        <v>4</v>
      </c>
      <c r="Q340" s="38"/>
      <c r="R340" s="38"/>
      <c r="S340" s="38"/>
      <c r="T340" s="38"/>
      <c r="U340" s="38"/>
      <c r="V340" s="83"/>
      <c r="W340" s="83"/>
      <c r="X340" s="616">
        <v>1</v>
      </c>
      <c r="Y340" s="616">
        <v>1</v>
      </c>
      <c r="Z340" s="616">
        <v>2</v>
      </c>
      <c r="AA340" s="38"/>
      <c r="AB340" s="38"/>
      <c r="AC340" s="38"/>
      <c r="AD340" s="41"/>
      <c r="AE340" s="41"/>
      <c r="AF340" s="41"/>
      <c r="AG340" s="41"/>
      <c r="AH340" s="41"/>
      <c r="AI340" s="41"/>
      <c r="AJ340" s="41"/>
      <c r="AK340" s="41"/>
      <c r="AL340" s="41"/>
      <c r="AM340" s="45"/>
      <c r="AN340" s="41"/>
      <c r="AO340" s="41"/>
    </row>
    <row r="341" spans="1:41" ht="14.25" customHeight="1" x14ac:dyDescent="0.45">
      <c r="A341" s="337" t="s">
        <v>2110</v>
      </c>
      <c r="B341" s="221" t="s">
        <v>675</v>
      </c>
      <c r="C341" s="498">
        <v>45853</v>
      </c>
      <c r="D341" s="221" t="s">
        <v>2272</v>
      </c>
      <c r="E341" s="221" t="s">
        <v>180</v>
      </c>
      <c r="F341" s="491" t="s">
        <v>3717</v>
      </c>
      <c r="G341" s="534" t="s">
        <v>2241</v>
      </c>
      <c r="H341" s="491" t="s">
        <v>2189</v>
      </c>
      <c r="I341" s="222">
        <v>65</v>
      </c>
      <c r="J341" s="222">
        <v>175</v>
      </c>
      <c r="K341" s="222"/>
      <c r="L341" s="222"/>
      <c r="M341" s="338">
        <f>SUM(X341:AO341)</f>
        <v>4</v>
      </c>
      <c r="N341" s="222">
        <f>M341*I341</f>
        <v>260</v>
      </c>
      <c r="O341" s="222"/>
      <c r="P341" s="222"/>
      <c r="Q341" s="222">
        <f>P342*I341</f>
        <v>0</v>
      </c>
      <c r="R341" s="222"/>
      <c r="S341" s="222"/>
      <c r="T341" s="222">
        <f>S342*I341</f>
        <v>260</v>
      </c>
      <c r="U341" s="222"/>
      <c r="V341" s="339"/>
      <c r="W341" s="340"/>
      <c r="X341" s="222"/>
      <c r="Y341" s="222"/>
      <c r="Z341" s="222"/>
      <c r="AA341" s="222"/>
      <c r="AB341" s="222"/>
      <c r="AC341" s="222"/>
      <c r="AD341" s="224"/>
      <c r="AE341" s="224"/>
      <c r="AF341" s="224"/>
      <c r="AG341" s="224"/>
      <c r="AH341" s="224"/>
      <c r="AI341" s="224"/>
      <c r="AJ341" s="224"/>
      <c r="AK341" s="224"/>
      <c r="AL341" s="224">
        <v>1</v>
      </c>
      <c r="AM341" s="224">
        <v>2</v>
      </c>
      <c r="AN341" s="224">
        <v>1</v>
      </c>
      <c r="AO341" s="224"/>
    </row>
    <row r="342" spans="1:41" ht="14.25" customHeight="1" x14ac:dyDescent="0.45">
      <c r="A342" s="329"/>
      <c r="B342" s="36"/>
      <c r="C342" s="496"/>
      <c r="D342" s="613"/>
      <c r="E342" s="36"/>
      <c r="F342" s="36"/>
      <c r="G342" s="36"/>
      <c r="H342" s="36"/>
      <c r="I342" s="38"/>
      <c r="J342" s="38"/>
      <c r="K342" s="38"/>
      <c r="L342" s="38"/>
      <c r="M342" s="84"/>
      <c r="N342" s="38"/>
      <c r="O342" s="38">
        <f>M341*J341</f>
        <v>700</v>
      </c>
      <c r="P342" s="38">
        <f>SUM(X342:AO342)</f>
        <v>0</v>
      </c>
      <c r="Q342" s="38"/>
      <c r="R342" s="38">
        <f>P342*J341</f>
        <v>0</v>
      </c>
      <c r="S342" s="38">
        <f>M341-P342</f>
        <v>4</v>
      </c>
      <c r="T342" s="38"/>
      <c r="U342" s="38">
        <f>S342*J341</f>
        <v>700</v>
      </c>
      <c r="V342" s="83"/>
      <c r="W342" s="83"/>
      <c r="X342" s="38"/>
      <c r="Y342" s="38"/>
      <c r="Z342" s="38"/>
      <c r="AA342" s="38"/>
      <c r="AB342" s="38"/>
      <c r="AC342" s="38"/>
      <c r="AD342" s="41"/>
      <c r="AE342" s="41"/>
      <c r="AF342" s="41"/>
      <c r="AG342" s="41"/>
      <c r="AH342" s="41"/>
      <c r="AI342" s="41"/>
      <c r="AJ342" s="41"/>
      <c r="AK342" s="41"/>
      <c r="AL342" s="41">
        <v>0</v>
      </c>
      <c r="AM342" s="41">
        <v>0</v>
      </c>
      <c r="AN342" s="41">
        <v>0</v>
      </c>
      <c r="AO342" s="41"/>
    </row>
    <row r="343" spans="1:41" ht="14.25" customHeight="1" x14ac:dyDescent="0.45">
      <c r="B343" s="19"/>
      <c r="C343" s="497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617">
        <v>3</v>
      </c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617">
        <v>2</v>
      </c>
      <c r="AN343" s="617">
        <v>1</v>
      </c>
      <c r="AO343" s="19"/>
    </row>
    <row r="344" spans="1:41" ht="14.25" customHeight="1" x14ac:dyDescent="0.45">
      <c r="A344" s="337" t="s">
        <v>2110</v>
      </c>
      <c r="B344" s="221" t="s">
        <v>675</v>
      </c>
      <c r="C344" s="498">
        <v>45853</v>
      </c>
      <c r="D344" s="221" t="s">
        <v>2273</v>
      </c>
      <c r="E344" s="221" t="s">
        <v>368</v>
      </c>
      <c r="F344" s="221" t="s">
        <v>3717</v>
      </c>
      <c r="G344" s="534" t="s">
        <v>2241</v>
      </c>
      <c r="H344" s="491" t="s">
        <v>997</v>
      </c>
      <c r="I344" s="222">
        <v>89</v>
      </c>
      <c r="J344" s="222">
        <v>239</v>
      </c>
      <c r="K344" s="222"/>
      <c r="L344" s="222"/>
      <c r="M344" s="338">
        <f>SUM(X344:AO344)</f>
        <v>4</v>
      </c>
      <c r="N344" s="222">
        <f>M344*I344</f>
        <v>356</v>
      </c>
      <c r="O344" s="222"/>
      <c r="P344" s="222"/>
      <c r="Q344" s="222">
        <f>P345*I344</f>
        <v>0</v>
      </c>
      <c r="R344" s="222"/>
      <c r="S344" s="222"/>
      <c r="T344" s="222">
        <f>S345*I344</f>
        <v>356</v>
      </c>
      <c r="U344" s="222"/>
      <c r="V344" s="339"/>
      <c r="W344" s="340"/>
      <c r="X344" s="222"/>
      <c r="Y344" s="222"/>
      <c r="Z344" s="222"/>
      <c r="AA344" s="222"/>
      <c r="AB344" s="222"/>
      <c r="AC344" s="222"/>
      <c r="AD344" s="224"/>
      <c r="AE344" s="224"/>
      <c r="AF344" s="224"/>
      <c r="AG344" s="224"/>
      <c r="AH344" s="224"/>
      <c r="AI344" s="224"/>
      <c r="AJ344" s="224"/>
      <c r="AK344" s="224"/>
      <c r="AL344" s="224"/>
      <c r="AM344" s="224">
        <v>1</v>
      </c>
      <c r="AN344" s="224">
        <v>1</v>
      </c>
      <c r="AO344" s="224">
        <v>2</v>
      </c>
    </row>
    <row r="345" spans="1:41" ht="14.25" customHeight="1" x14ac:dyDescent="0.45">
      <c r="A345" s="329"/>
      <c r="B345" s="36"/>
      <c r="C345" s="496"/>
      <c r="D345" s="613"/>
      <c r="E345" s="36"/>
      <c r="F345" s="36"/>
      <c r="G345" s="36"/>
      <c r="H345" s="36"/>
      <c r="I345" s="38"/>
      <c r="J345" s="38"/>
      <c r="K345" s="38"/>
      <c r="L345" s="38"/>
      <c r="M345" s="84"/>
      <c r="N345" s="38"/>
      <c r="O345" s="38">
        <f>M344*J344</f>
        <v>956</v>
      </c>
      <c r="P345" s="38">
        <f>SUM(X345:AO345)</f>
        <v>0</v>
      </c>
      <c r="Q345" s="38"/>
      <c r="R345" s="38">
        <f>P345*J344</f>
        <v>0</v>
      </c>
      <c r="S345" s="38">
        <f>M344-P345</f>
        <v>4</v>
      </c>
      <c r="T345" s="38"/>
      <c r="U345" s="38">
        <f>S345*J344</f>
        <v>956</v>
      </c>
      <c r="V345" s="83"/>
      <c r="W345" s="83"/>
      <c r="X345" s="38"/>
      <c r="Y345" s="38"/>
      <c r="Z345" s="38"/>
      <c r="AA345" s="38"/>
      <c r="AB345" s="38"/>
      <c r="AC345" s="38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>
        <v>0</v>
      </c>
      <c r="AN345" s="41">
        <v>0</v>
      </c>
      <c r="AO345" s="41">
        <v>0</v>
      </c>
    </row>
    <row r="346" spans="1:41" ht="14.25" customHeight="1" x14ac:dyDescent="0.45">
      <c r="A346" s="329"/>
      <c r="B346" s="36"/>
      <c r="C346" s="496"/>
      <c r="D346" s="36"/>
      <c r="E346" s="36"/>
      <c r="F346" s="36"/>
      <c r="G346" s="36"/>
      <c r="H346" s="36"/>
      <c r="I346" s="38"/>
      <c r="J346" s="38"/>
      <c r="K346" s="38"/>
      <c r="L346" s="38"/>
      <c r="M346" s="84"/>
      <c r="N346" s="38"/>
      <c r="O346" s="38"/>
      <c r="P346" s="616">
        <v>2</v>
      </c>
      <c r="Q346" s="38"/>
      <c r="R346" s="38"/>
      <c r="S346" s="38"/>
      <c r="T346" s="38"/>
      <c r="U346" s="38"/>
      <c r="V346" s="83"/>
      <c r="W346" s="83"/>
      <c r="X346" s="38"/>
      <c r="Y346" s="38"/>
      <c r="Z346" s="38"/>
      <c r="AA346" s="38"/>
      <c r="AB346" s="38"/>
      <c r="AC346" s="38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615">
        <v>2</v>
      </c>
    </row>
    <row r="347" spans="1:41" ht="28.9" customHeight="1" x14ac:dyDescent="0.45">
      <c r="A347" s="337" t="s">
        <v>2110</v>
      </c>
      <c r="B347" s="221" t="s">
        <v>675</v>
      </c>
      <c r="C347" s="498">
        <v>45853</v>
      </c>
      <c r="D347" s="517" t="s">
        <v>2274</v>
      </c>
      <c r="E347" s="221" t="s">
        <v>368</v>
      </c>
      <c r="F347" s="221" t="s">
        <v>158</v>
      </c>
      <c r="G347" s="221" t="s">
        <v>154</v>
      </c>
      <c r="H347" s="491" t="s">
        <v>3666</v>
      </c>
      <c r="I347" s="222">
        <v>69</v>
      </c>
      <c r="J347" s="222">
        <v>229</v>
      </c>
      <c r="K347" s="222"/>
      <c r="L347" s="222"/>
      <c r="M347" s="338">
        <f>SUM(X347:AO347)</f>
        <v>4</v>
      </c>
      <c r="N347" s="222">
        <f>M347*I347</f>
        <v>276</v>
      </c>
      <c r="O347" s="222"/>
      <c r="P347" s="222"/>
      <c r="Q347" s="222">
        <f>P348*I347</f>
        <v>0</v>
      </c>
      <c r="R347" s="222"/>
      <c r="S347" s="222"/>
      <c r="T347" s="222">
        <f>S348*I347</f>
        <v>276</v>
      </c>
      <c r="U347" s="222"/>
      <c r="V347" s="339"/>
      <c r="W347" s="340"/>
      <c r="X347" s="222"/>
      <c r="Y347" s="222"/>
      <c r="Z347" s="222"/>
      <c r="AA347" s="222"/>
      <c r="AB347" s="222"/>
      <c r="AC347" s="222"/>
      <c r="AD347" s="224"/>
      <c r="AE347" s="224"/>
      <c r="AF347" s="224"/>
      <c r="AG347" s="224"/>
      <c r="AH347" s="224"/>
      <c r="AI347" s="224"/>
      <c r="AJ347" s="224"/>
      <c r="AK347" s="224"/>
      <c r="AL347" s="224">
        <v>1</v>
      </c>
      <c r="AM347" s="224">
        <v>1</v>
      </c>
      <c r="AN347" s="224">
        <v>2</v>
      </c>
      <c r="AO347" s="224"/>
    </row>
    <row r="348" spans="1:41" ht="14.25" customHeight="1" x14ac:dyDescent="0.45">
      <c r="A348" s="329"/>
      <c r="B348" s="36"/>
      <c r="C348" s="496"/>
      <c r="D348" s="46"/>
      <c r="E348" s="36"/>
      <c r="F348" s="36"/>
      <c r="G348" s="36"/>
      <c r="H348" s="36"/>
      <c r="I348" s="38"/>
      <c r="J348" s="38"/>
      <c r="K348" s="38"/>
      <c r="L348" s="38"/>
      <c r="M348" s="84"/>
      <c r="N348" s="38"/>
      <c r="O348" s="38">
        <f>M347*J347</f>
        <v>916</v>
      </c>
      <c r="P348" s="555">
        <f>SUM(X348:AO348)</f>
        <v>0</v>
      </c>
      <c r="Q348" s="38"/>
      <c r="R348" s="38">
        <f>P348*J347</f>
        <v>0</v>
      </c>
      <c r="S348" s="38">
        <f>M347-P348</f>
        <v>4</v>
      </c>
      <c r="T348" s="38"/>
      <c r="U348" s="38">
        <f>S348*J347</f>
        <v>916</v>
      </c>
      <c r="V348" s="83"/>
      <c r="W348" s="83"/>
      <c r="X348" s="38"/>
      <c r="Y348" s="38"/>
      <c r="Z348" s="38"/>
      <c r="AA348" s="38"/>
      <c r="AB348" s="38"/>
      <c r="AC348" s="38"/>
      <c r="AD348" s="41"/>
      <c r="AE348" s="41"/>
      <c r="AF348" s="41"/>
      <c r="AG348" s="41"/>
      <c r="AH348" s="41"/>
      <c r="AI348" s="41"/>
      <c r="AJ348" s="41"/>
      <c r="AK348" s="41"/>
      <c r="AL348" s="41">
        <v>0</v>
      </c>
      <c r="AM348" s="41">
        <v>0</v>
      </c>
      <c r="AN348" s="41">
        <v>0</v>
      </c>
      <c r="AO348" s="41"/>
    </row>
    <row r="349" spans="1:41" ht="14.25" customHeight="1" x14ac:dyDescent="0.45">
      <c r="A349" s="329"/>
      <c r="B349" s="36"/>
      <c r="C349" s="496"/>
      <c r="D349" s="36"/>
      <c r="E349" s="36"/>
      <c r="F349" s="36"/>
      <c r="G349" s="36"/>
      <c r="H349" s="36"/>
      <c r="I349" s="38"/>
      <c r="J349" s="38"/>
      <c r="K349" s="38"/>
      <c r="L349" s="38"/>
      <c r="M349" s="84"/>
      <c r="N349" s="38"/>
      <c r="O349" s="38"/>
      <c r="P349" s="38"/>
      <c r="Q349" s="38"/>
      <c r="R349" s="38"/>
      <c r="S349" s="38"/>
      <c r="T349" s="38"/>
      <c r="U349" s="38"/>
      <c r="V349" s="83"/>
      <c r="W349" s="83"/>
      <c r="X349" s="38"/>
      <c r="Y349" s="38"/>
      <c r="Z349" s="38"/>
      <c r="AA349" s="38"/>
      <c r="AB349" s="38"/>
      <c r="AC349" s="38"/>
      <c r="AD349" s="41"/>
      <c r="AE349" s="41"/>
      <c r="AF349" s="41"/>
      <c r="AG349" s="41"/>
      <c r="AH349" s="41"/>
      <c r="AI349" s="41"/>
      <c r="AJ349" s="41"/>
      <c r="AK349" s="41"/>
      <c r="AL349" s="846"/>
      <c r="AM349" s="41"/>
      <c r="AN349" s="41"/>
      <c r="AO349" s="41"/>
    </row>
    <row r="350" spans="1:41" ht="29.65" customHeight="1" x14ac:dyDescent="0.45">
      <c r="A350" s="337" t="s">
        <v>2110</v>
      </c>
      <c r="B350" s="221" t="s">
        <v>675</v>
      </c>
      <c r="C350" s="498">
        <v>45853</v>
      </c>
      <c r="D350" s="517" t="s">
        <v>2274</v>
      </c>
      <c r="E350" s="221" t="s">
        <v>368</v>
      </c>
      <c r="F350" s="491" t="s">
        <v>3665</v>
      </c>
      <c r="G350" s="221" t="s">
        <v>154</v>
      </c>
      <c r="H350" s="491" t="s">
        <v>3666</v>
      </c>
      <c r="I350" s="222">
        <v>69</v>
      </c>
      <c r="J350" s="222">
        <v>229</v>
      </c>
      <c r="K350" s="222"/>
      <c r="L350" s="222"/>
      <c r="M350" s="338">
        <f>SUM(X350:AO350)</f>
        <v>2</v>
      </c>
      <c r="N350" s="222">
        <f>M350*I350</f>
        <v>138</v>
      </c>
      <c r="O350" s="222"/>
      <c r="P350" s="222"/>
      <c r="Q350" s="222">
        <f>P351*I350</f>
        <v>0</v>
      </c>
      <c r="R350" s="222"/>
      <c r="S350" s="222"/>
      <c r="T350" s="222">
        <f>S351*I350</f>
        <v>138</v>
      </c>
      <c r="U350" s="222"/>
      <c r="V350" s="339"/>
      <c r="W350" s="340"/>
      <c r="X350" s="222"/>
      <c r="Y350" s="222"/>
      <c r="Z350" s="222"/>
      <c r="AA350" s="222"/>
      <c r="AB350" s="222"/>
      <c r="AC350" s="222"/>
      <c r="AD350" s="224"/>
      <c r="AE350" s="224"/>
      <c r="AF350" s="224"/>
      <c r="AG350" s="224"/>
      <c r="AH350" s="224"/>
      <c r="AI350" s="224"/>
      <c r="AJ350" s="224"/>
      <c r="AK350" s="224"/>
      <c r="AL350" s="224"/>
      <c r="AM350" s="224">
        <v>1</v>
      </c>
      <c r="AN350" s="224">
        <v>1</v>
      </c>
      <c r="AO350" s="224"/>
    </row>
    <row r="351" spans="1:41" ht="14.25" customHeight="1" x14ac:dyDescent="0.45">
      <c r="A351" s="329"/>
      <c r="B351" s="36"/>
      <c r="C351" s="496"/>
      <c r="D351" s="613"/>
      <c r="E351" s="36"/>
      <c r="F351" s="36"/>
      <c r="G351" s="36"/>
      <c r="H351" s="36"/>
      <c r="I351" s="38"/>
      <c r="J351" s="38"/>
      <c r="K351" s="38"/>
      <c r="L351" s="38"/>
      <c r="M351" s="84"/>
      <c r="N351" s="38"/>
      <c r="O351" s="38">
        <f>M350*J350</f>
        <v>458</v>
      </c>
      <c r="P351" s="38">
        <f>SUM(X351:AO351)</f>
        <v>0</v>
      </c>
      <c r="Q351" s="38"/>
      <c r="R351" s="38">
        <f>P351*J350</f>
        <v>0</v>
      </c>
      <c r="S351" s="38">
        <f>M350-P351</f>
        <v>2</v>
      </c>
      <c r="T351" s="38"/>
      <c r="U351" s="38">
        <f>S351*J350</f>
        <v>458</v>
      </c>
      <c r="V351" s="83"/>
      <c r="W351" s="83"/>
      <c r="X351" s="38"/>
      <c r="Y351" s="38"/>
      <c r="Z351" s="38"/>
      <c r="AA351" s="38"/>
      <c r="AB351" s="38"/>
      <c r="AC351" s="38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>
        <v>0</v>
      </c>
      <c r="AN351" s="41">
        <v>0</v>
      </c>
      <c r="AO351" s="41"/>
    </row>
    <row r="352" spans="1:41" ht="14.25" customHeight="1" x14ac:dyDescent="0.45">
      <c r="A352" s="329"/>
      <c r="B352" s="36"/>
      <c r="C352" s="496"/>
      <c r="D352" s="36"/>
      <c r="E352" s="36"/>
      <c r="F352" s="36"/>
      <c r="G352" s="36"/>
      <c r="H352" s="36"/>
      <c r="I352" s="38"/>
      <c r="J352" s="38"/>
      <c r="K352" s="38"/>
      <c r="L352" s="38"/>
      <c r="M352" s="84"/>
      <c r="N352" s="38"/>
      <c r="O352" s="38"/>
      <c r="P352" s="616">
        <v>2</v>
      </c>
      <c r="Q352" s="38"/>
      <c r="R352" s="38"/>
      <c r="S352" s="38"/>
      <c r="T352" s="38"/>
      <c r="U352" s="38"/>
      <c r="V352" s="83"/>
      <c r="W352" s="83"/>
      <c r="X352" s="38"/>
      <c r="Y352" s="38"/>
      <c r="Z352" s="38"/>
      <c r="AA352" s="38"/>
      <c r="AB352" s="38"/>
      <c r="AC352" s="38"/>
      <c r="AD352" s="41"/>
      <c r="AE352" s="41"/>
      <c r="AF352" s="41"/>
      <c r="AG352" s="41"/>
      <c r="AH352" s="41"/>
      <c r="AI352" s="41"/>
      <c r="AJ352" s="41"/>
      <c r="AK352" s="41"/>
      <c r="AL352" s="41"/>
      <c r="AM352" s="615">
        <v>1</v>
      </c>
      <c r="AN352" s="615">
        <v>1</v>
      </c>
      <c r="AO352" s="41"/>
    </row>
    <row r="353" spans="1:41" ht="31.15" customHeight="1" x14ac:dyDescent="0.45">
      <c r="A353" s="337" t="s">
        <v>2110</v>
      </c>
      <c r="B353" s="221" t="s">
        <v>675</v>
      </c>
      <c r="C353" s="498">
        <v>45853</v>
      </c>
      <c r="D353" s="221" t="s">
        <v>2275</v>
      </c>
      <c r="E353" s="221" t="s">
        <v>508</v>
      </c>
      <c r="F353" s="221" t="s">
        <v>3778</v>
      </c>
      <c r="G353" s="221" t="s">
        <v>166</v>
      </c>
      <c r="H353" s="491" t="s">
        <v>3684</v>
      </c>
      <c r="I353" s="222">
        <v>125</v>
      </c>
      <c r="J353" s="222">
        <v>339</v>
      </c>
      <c r="K353" s="222"/>
      <c r="L353" s="222"/>
      <c r="M353" s="338">
        <f>SUM(X353:AO353)</f>
        <v>3</v>
      </c>
      <c r="N353" s="222">
        <f>M353*I353</f>
        <v>375</v>
      </c>
      <c r="O353" s="222"/>
      <c r="P353" s="222"/>
      <c r="Q353" s="222">
        <f>P354*I353</f>
        <v>0</v>
      </c>
      <c r="R353" s="222"/>
      <c r="S353" s="222"/>
      <c r="T353" s="222">
        <f>S354*I353</f>
        <v>375</v>
      </c>
      <c r="U353" s="222"/>
      <c r="V353" s="339"/>
      <c r="W353" s="340"/>
      <c r="X353" s="222"/>
      <c r="Y353" s="222"/>
      <c r="Z353" s="222"/>
      <c r="AA353" s="222"/>
      <c r="AB353" s="222"/>
      <c r="AC353" s="222"/>
      <c r="AD353" s="224"/>
      <c r="AE353" s="224"/>
      <c r="AF353" s="224"/>
      <c r="AG353" s="224"/>
      <c r="AH353" s="224"/>
      <c r="AI353" s="224"/>
      <c r="AJ353" s="224"/>
      <c r="AK353" s="224">
        <v>1</v>
      </c>
      <c r="AL353" s="224">
        <v>1</v>
      </c>
      <c r="AM353" s="224">
        <v>1</v>
      </c>
      <c r="AN353" s="224"/>
      <c r="AO353" s="224"/>
    </row>
    <row r="354" spans="1:41" ht="14.25" customHeight="1" x14ac:dyDescent="0.45">
      <c r="A354" s="329"/>
      <c r="B354" s="36"/>
      <c r="C354" s="496"/>
      <c r="D354" s="46"/>
      <c r="E354" s="36"/>
      <c r="F354" s="36"/>
      <c r="G354" s="36"/>
      <c r="H354" s="36"/>
      <c r="I354" s="38"/>
      <c r="J354" s="38"/>
      <c r="K354" s="38"/>
      <c r="L354" s="38"/>
      <c r="M354" s="84"/>
      <c r="N354" s="38"/>
      <c r="O354" s="38">
        <f>M353*J353</f>
        <v>1017</v>
      </c>
      <c r="P354" s="38">
        <f>SUM(X354:AO354)</f>
        <v>0</v>
      </c>
      <c r="Q354" s="38"/>
      <c r="R354" s="38">
        <f>P354*J353</f>
        <v>0</v>
      </c>
      <c r="S354" s="38">
        <f>M353-P354</f>
        <v>3</v>
      </c>
      <c r="T354" s="38"/>
      <c r="U354" s="38">
        <f>S354*J353</f>
        <v>1017</v>
      </c>
      <c r="V354" s="83"/>
      <c r="W354" s="83"/>
      <c r="X354" s="38"/>
      <c r="Y354" s="38"/>
      <c r="Z354" s="38"/>
      <c r="AA354" s="38"/>
      <c r="AB354" s="38"/>
      <c r="AC354" s="38"/>
      <c r="AD354" s="41"/>
      <c r="AE354" s="41"/>
      <c r="AF354" s="41"/>
      <c r="AG354" s="41"/>
      <c r="AH354" s="41"/>
      <c r="AI354" s="41"/>
      <c r="AJ354" s="41"/>
      <c r="AK354" s="533">
        <v>0</v>
      </c>
      <c r="AL354" s="41">
        <v>0</v>
      </c>
      <c r="AM354" s="41">
        <v>0</v>
      </c>
      <c r="AN354" s="41"/>
      <c r="AO354" s="41"/>
    </row>
    <row r="355" spans="1:41" ht="14.25" customHeight="1" x14ac:dyDescent="0.45">
      <c r="A355" s="329"/>
      <c r="B355" s="36"/>
      <c r="C355" s="496"/>
      <c r="D355" s="36"/>
      <c r="E355" s="36"/>
      <c r="F355" s="36"/>
      <c r="G355" s="36"/>
      <c r="H355" s="36"/>
      <c r="I355" s="38"/>
      <c r="J355" s="38"/>
      <c r="K355" s="38"/>
      <c r="L355" s="38"/>
      <c r="M355" s="84"/>
      <c r="N355" s="38"/>
      <c r="O355" s="38"/>
      <c r="P355" s="38"/>
      <c r="Q355" s="38"/>
      <c r="R355" s="38"/>
      <c r="S355" s="38"/>
      <c r="T355" s="38"/>
      <c r="U355" s="38"/>
      <c r="V355" s="83"/>
      <c r="W355" s="83"/>
      <c r="X355" s="38"/>
      <c r="Y355" s="38"/>
      <c r="Z355" s="38"/>
      <c r="AA355" s="38"/>
      <c r="AB355" s="38"/>
      <c r="AC355" s="38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</row>
    <row r="356" spans="1:41" ht="14.25" customHeight="1" x14ac:dyDescent="0.45">
      <c r="A356" s="337" t="s">
        <v>2110</v>
      </c>
      <c r="B356" s="221" t="s">
        <v>675</v>
      </c>
      <c r="C356" s="498">
        <v>45853</v>
      </c>
      <c r="D356" s="567" t="s">
        <v>2276</v>
      </c>
      <c r="E356" s="221" t="s">
        <v>2277</v>
      </c>
      <c r="F356" s="491" t="s">
        <v>571</v>
      </c>
      <c r="G356" s="221" t="s">
        <v>186</v>
      </c>
      <c r="H356" s="491" t="s">
        <v>3716</v>
      </c>
      <c r="I356" s="222">
        <v>139</v>
      </c>
      <c r="J356" s="222">
        <v>399</v>
      </c>
      <c r="K356" s="222"/>
      <c r="L356" s="222"/>
      <c r="M356" s="338">
        <f>SUM(X356:AO356)</f>
        <v>3</v>
      </c>
      <c r="N356" s="222">
        <f>M356*I356</f>
        <v>417</v>
      </c>
      <c r="O356" s="222"/>
      <c r="P356" s="222"/>
      <c r="Q356" s="222">
        <f>P357*I356</f>
        <v>0</v>
      </c>
      <c r="R356" s="222"/>
      <c r="S356" s="222"/>
      <c r="T356" s="222">
        <f>S357*I356</f>
        <v>417</v>
      </c>
      <c r="U356" s="222"/>
      <c r="V356" s="339"/>
      <c r="W356" s="340"/>
      <c r="X356" s="222"/>
      <c r="Y356" s="222"/>
      <c r="Z356" s="222"/>
      <c r="AA356" s="222"/>
      <c r="AB356" s="222"/>
      <c r="AC356" s="222"/>
      <c r="AD356" s="224"/>
      <c r="AE356" s="224"/>
      <c r="AF356" s="224"/>
      <c r="AG356" s="224"/>
      <c r="AH356" s="224"/>
      <c r="AI356" s="224"/>
      <c r="AJ356" s="224"/>
      <c r="AK356" s="224"/>
      <c r="AL356" s="224">
        <v>1</v>
      </c>
      <c r="AM356" s="224">
        <v>2</v>
      </c>
      <c r="AN356" s="224"/>
      <c r="AO356" s="224"/>
    </row>
    <row r="357" spans="1:41" ht="14.25" customHeight="1" x14ac:dyDescent="0.45">
      <c r="A357" s="329"/>
      <c r="B357" s="36"/>
      <c r="C357" s="496"/>
      <c r="D357" s="46"/>
      <c r="E357" s="36"/>
      <c r="F357" s="36"/>
      <c r="G357" s="36"/>
      <c r="H357" s="36"/>
      <c r="I357" s="38"/>
      <c r="J357" s="38"/>
      <c r="K357" s="38"/>
      <c r="L357" s="38"/>
      <c r="M357" s="84"/>
      <c r="N357" s="38"/>
      <c r="O357" s="38">
        <f>M356*J356</f>
        <v>1197</v>
      </c>
      <c r="P357" s="555">
        <f>SUM(X357:AO357)</f>
        <v>0</v>
      </c>
      <c r="Q357" s="38"/>
      <c r="R357" s="38">
        <f>P357*J356</f>
        <v>0</v>
      </c>
      <c r="S357" s="38">
        <f>M356-P357</f>
        <v>3</v>
      </c>
      <c r="T357" s="38"/>
      <c r="U357" s="38">
        <f>S357*J356</f>
        <v>1197</v>
      </c>
      <c r="V357" s="83"/>
      <c r="W357" s="83"/>
      <c r="X357" s="38"/>
      <c r="Y357" s="38"/>
      <c r="Z357" s="38"/>
      <c r="AA357" s="38"/>
      <c r="AB357" s="38"/>
      <c r="AC357" s="38"/>
      <c r="AD357" s="41"/>
      <c r="AE357" s="41"/>
      <c r="AF357" s="41"/>
      <c r="AG357" s="41"/>
      <c r="AH357" s="41"/>
      <c r="AI357" s="41"/>
      <c r="AJ357" s="41"/>
      <c r="AK357" s="41"/>
      <c r="AL357" s="41">
        <v>0</v>
      </c>
      <c r="AM357" s="41">
        <v>0</v>
      </c>
      <c r="AN357" s="41"/>
      <c r="AO357" s="41"/>
    </row>
    <row r="358" spans="1:41" ht="14.25" customHeight="1" x14ac:dyDescent="0.45">
      <c r="A358" s="329"/>
      <c r="B358" s="36"/>
      <c r="C358" s="496"/>
      <c r="D358" s="36"/>
      <c r="E358" s="36"/>
      <c r="F358" s="36"/>
      <c r="G358" s="36"/>
      <c r="H358" s="36"/>
      <c r="I358" s="38"/>
      <c r="J358" s="38"/>
      <c r="K358" s="38"/>
      <c r="L358" s="38"/>
      <c r="M358" s="84"/>
      <c r="N358" s="38"/>
      <c r="O358" s="38"/>
      <c r="P358" s="38"/>
      <c r="Q358" s="38"/>
      <c r="R358" s="38"/>
      <c r="S358" s="38"/>
      <c r="T358" s="38"/>
      <c r="U358" s="38"/>
      <c r="V358" s="83"/>
      <c r="W358" s="83"/>
      <c r="X358" s="38"/>
      <c r="Y358" s="38"/>
      <c r="Z358" s="38"/>
      <c r="AA358" s="38"/>
      <c r="AB358" s="38"/>
      <c r="AC358" s="38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</row>
    <row r="359" spans="1:41" ht="14.25" customHeight="1" x14ac:dyDescent="0.45">
      <c r="A359" s="337" t="s">
        <v>2110</v>
      </c>
      <c r="B359" s="221" t="s">
        <v>675</v>
      </c>
      <c r="C359" s="559">
        <v>45911</v>
      </c>
      <c r="D359" s="567" t="s">
        <v>2278</v>
      </c>
      <c r="E359" s="221" t="s">
        <v>2866</v>
      </c>
      <c r="F359" s="221" t="s">
        <v>304</v>
      </c>
      <c r="G359" s="221" t="s">
        <v>186</v>
      </c>
      <c r="H359" s="221"/>
      <c r="I359" s="222">
        <v>112</v>
      </c>
      <c r="J359" s="222">
        <v>329</v>
      </c>
      <c r="K359" s="222"/>
      <c r="L359" s="222"/>
      <c r="M359" s="338">
        <f>SUM(X359:AO359)</f>
        <v>5</v>
      </c>
      <c r="N359" s="222">
        <f>M359*I359</f>
        <v>560</v>
      </c>
      <c r="O359" s="222"/>
      <c r="P359" s="222"/>
      <c r="Q359" s="222">
        <f>P360*I359</f>
        <v>112</v>
      </c>
      <c r="R359" s="222"/>
      <c r="S359" s="222"/>
      <c r="T359" s="222">
        <f>S360*I359</f>
        <v>448</v>
      </c>
      <c r="U359" s="222"/>
      <c r="V359" s="339"/>
      <c r="W359" s="340"/>
      <c r="X359" s="222"/>
      <c r="Y359" s="222"/>
      <c r="Z359" s="222"/>
      <c r="AA359" s="222"/>
      <c r="AB359" s="222"/>
      <c r="AC359" s="222"/>
      <c r="AD359" s="224"/>
      <c r="AE359" s="224"/>
      <c r="AF359" s="224"/>
      <c r="AG359" s="224"/>
      <c r="AH359" s="224"/>
      <c r="AI359" s="224"/>
      <c r="AJ359" s="224"/>
      <c r="AK359" s="224">
        <v>1</v>
      </c>
      <c r="AL359" s="224">
        <v>2</v>
      </c>
      <c r="AM359" s="224">
        <v>2</v>
      </c>
      <c r="AN359" s="224"/>
      <c r="AO359" s="224"/>
    </row>
    <row r="360" spans="1:41" ht="14.25" customHeight="1" x14ac:dyDescent="0.45">
      <c r="A360" s="329"/>
      <c r="B360" s="36"/>
      <c r="C360" s="496"/>
      <c r="D360" s="844"/>
      <c r="E360" s="36"/>
      <c r="F360" s="36"/>
      <c r="G360" s="36"/>
      <c r="H360" s="36"/>
      <c r="I360" s="38"/>
      <c r="J360" s="38"/>
      <c r="K360" s="38"/>
      <c r="L360" s="38"/>
      <c r="M360" s="84"/>
      <c r="N360" s="38"/>
      <c r="O360" s="38">
        <f>M359*J359</f>
        <v>1645</v>
      </c>
      <c r="P360" s="681">
        <f>SUM(X360:AO360)</f>
        <v>1</v>
      </c>
      <c r="Q360" s="38"/>
      <c r="R360" s="38">
        <f>P360*J359</f>
        <v>329</v>
      </c>
      <c r="S360" s="38">
        <f>M359-P360</f>
        <v>4</v>
      </c>
      <c r="T360" s="38"/>
      <c r="U360" s="38">
        <f>S360*J359</f>
        <v>1316</v>
      </c>
      <c r="V360" s="83"/>
      <c r="W360" s="83"/>
      <c r="X360" s="38"/>
      <c r="Y360" s="38"/>
      <c r="Z360" s="38"/>
      <c r="AA360" s="38"/>
      <c r="AB360" s="38"/>
      <c r="AC360" s="38"/>
      <c r="AD360" s="41"/>
      <c r="AE360" s="41"/>
      <c r="AF360" s="41"/>
      <c r="AG360" s="41"/>
      <c r="AH360" s="41"/>
      <c r="AI360" s="41"/>
      <c r="AJ360" s="41"/>
      <c r="AK360" s="41">
        <v>0</v>
      </c>
      <c r="AL360" s="846">
        <v>0</v>
      </c>
      <c r="AM360" s="682">
        <v>1</v>
      </c>
      <c r="AN360" s="41"/>
      <c r="AO360" s="41"/>
    </row>
    <row r="361" spans="1:41" ht="14.25" customHeight="1" x14ac:dyDescent="0.45">
      <c r="A361" s="329"/>
      <c r="B361" s="36"/>
      <c r="C361" s="496"/>
      <c r="D361" s="36"/>
      <c r="E361" s="36"/>
      <c r="F361" s="36"/>
      <c r="G361" s="36"/>
      <c r="H361" s="36"/>
      <c r="I361" s="38"/>
      <c r="J361" s="38"/>
      <c r="K361" s="38"/>
      <c r="L361" s="38"/>
      <c r="M361" s="84"/>
      <c r="N361" s="38"/>
      <c r="O361" s="38"/>
      <c r="P361" s="38"/>
      <c r="Q361" s="38"/>
      <c r="R361" s="38"/>
      <c r="S361" s="38"/>
      <c r="T361" s="38"/>
      <c r="U361" s="38"/>
      <c r="V361" s="83"/>
      <c r="W361" s="83"/>
      <c r="X361" s="38"/>
      <c r="Y361" s="38"/>
      <c r="Z361" s="38"/>
      <c r="AA361" s="38"/>
      <c r="AB361" s="38"/>
      <c r="AC361" s="38"/>
      <c r="AD361" s="41"/>
      <c r="AE361" s="41"/>
      <c r="AF361" s="41"/>
      <c r="AG361" s="41"/>
      <c r="AH361" s="41"/>
      <c r="AI361" s="41"/>
      <c r="AJ361" s="41"/>
      <c r="AK361" s="41"/>
      <c r="AL361" s="41"/>
      <c r="AM361" s="846"/>
      <c r="AN361" s="41"/>
      <c r="AO361" s="41"/>
    </row>
    <row r="362" spans="1:41" ht="14.25" customHeight="1" x14ac:dyDescent="0.45">
      <c r="A362" s="337" t="s">
        <v>2110</v>
      </c>
      <c r="B362" s="221" t="s">
        <v>675</v>
      </c>
      <c r="C362" s="498">
        <v>45853</v>
      </c>
      <c r="D362" s="221" t="s">
        <v>2279</v>
      </c>
      <c r="E362" s="491" t="s">
        <v>278</v>
      </c>
      <c r="F362" s="221" t="s">
        <v>2280</v>
      </c>
      <c r="G362" s="221" t="s">
        <v>1366</v>
      </c>
      <c r="H362" s="491" t="s">
        <v>3662</v>
      </c>
      <c r="I362" s="222">
        <v>49</v>
      </c>
      <c r="J362" s="222">
        <v>149</v>
      </c>
      <c r="K362" s="222"/>
      <c r="L362" s="222"/>
      <c r="M362" s="338">
        <f>SUM(X362:AO362)</f>
        <v>6</v>
      </c>
      <c r="N362" s="222">
        <f>M362*I362</f>
        <v>294</v>
      </c>
      <c r="O362" s="222"/>
      <c r="P362" s="222"/>
      <c r="Q362" s="222">
        <f>P363*I362</f>
        <v>0</v>
      </c>
      <c r="R362" s="222"/>
      <c r="S362" s="222"/>
      <c r="T362" s="222">
        <f>S363*I362</f>
        <v>294</v>
      </c>
      <c r="U362" s="222"/>
      <c r="V362" s="339"/>
      <c r="W362" s="340"/>
      <c r="X362" s="222"/>
      <c r="Y362" s="222"/>
      <c r="Z362" s="222"/>
      <c r="AA362" s="222"/>
      <c r="AB362" s="222"/>
      <c r="AC362" s="222"/>
      <c r="AD362" s="224"/>
      <c r="AE362" s="224"/>
      <c r="AF362" s="224"/>
      <c r="AG362" s="224"/>
      <c r="AH362" s="224"/>
      <c r="AI362" s="224"/>
      <c r="AJ362" s="224"/>
      <c r="AK362" s="224"/>
      <c r="AL362" s="224">
        <v>2</v>
      </c>
      <c r="AM362" s="224">
        <v>2</v>
      </c>
      <c r="AN362" s="224">
        <v>2</v>
      </c>
      <c r="AO362" s="224"/>
    </row>
    <row r="363" spans="1:41" ht="14.25" customHeight="1" x14ac:dyDescent="0.45">
      <c r="A363" s="329"/>
      <c r="B363" s="36"/>
      <c r="C363" s="496"/>
      <c r="D363" s="46"/>
      <c r="E363" s="36"/>
      <c r="F363" s="36"/>
      <c r="G363" s="36"/>
      <c r="H363" s="36"/>
      <c r="I363" s="38"/>
      <c r="J363" s="38"/>
      <c r="K363" s="38"/>
      <c r="L363" s="38"/>
      <c r="M363" s="84"/>
      <c r="N363" s="38"/>
      <c r="O363" s="38">
        <f>M362*J362</f>
        <v>894</v>
      </c>
      <c r="P363" s="555">
        <f>SUM(X363:AO363)</f>
        <v>0</v>
      </c>
      <c r="Q363" s="38"/>
      <c r="R363" s="38">
        <f>P363*J362</f>
        <v>0</v>
      </c>
      <c r="S363" s="38">
        <f>M362-P363</f>
        <v>6</v>
      </c>
      <c r="T363" s="38"/>
      <c r="U363" s="38">
        <f>S363*J362</f>
        <v>894</v>
      </c>
      <c r="V363" s="83"/>
      <c r="W363" s="83"/>
      <c r="X363" s="38"/>
      <c r="Y363" s="38"/>
      <c r="Z363" s="38"/>
      <c r="AA363" s="38"/>
      <c r="AB363" s="38"/>
      <c r="AC363" s="38"/>
      <c r="AD363" s="41"/>
      <c r="AE363" s="41"/>
      <c r="AF363" s="41"/>
      <c r="AG363" s="41"/>
      <c r="AH363" s="41"/>
      <c r="AI363" s="41"/>
      <c r="AJ363" s="41"/>
      <c r="AK363" s="41"/>
      <c r="AL363" s="41">
        <v>0</v>
      </c>
      <c r="AM363" s="41">
        <v>0</v>
      </c>
      <c r="AN363" s="41">
        <v>0</v>
      </c>
      <c r="AO363" s="41"/>
    </row>
    <row r="364" spans="1:41" ht="14.25" customHeight="1" x14ac:dyDescent="0.45">
      <c r="A364" s="329"/>
      <c r="B364" s="36"/>
      <c r="C364" s="496"/>
      <c r="D364" s="36"/>
      <c r="E364" s="36"/>
      <c r="F364" s="36"/>
      <c r="G364" s="36"/>
      <c r="H364" s="36"/>
      <c r="I364" s="38"/>
      <c r="J364" s="38"/>
      <c r="K364" s="38"/>
      <c r="L364" s="38"/>
      <c r="M364" s="84"/>
      <c r="N364" s="38"/>
      <c r="O364" s="38"/>
      <c r="P364" s="38"/>
      <c r="Q364" s="38"/>
      <c r="R364" s="38"/>
      <c r="S364" s="38"/>
      <c r="T364" s="38"/>
      <c r="U364" s="38"/>
      <c r="V364" s="83"/>
      <c r="W364" s="83"/>
      <c r="X364" s="38"/>
      <c r="Y364" s="38"/>
      <c r="Z364" s="38"/>
      <c r="AA364" s="38"/>
      <c r="AB364" s="38"/>
      <c r="AC364" s="38"/>
      <c r="AD364" s="41"/>
      <c r="AE364" s="41"/>
      <c r="AF364" s="41"/>
      <c r="AG364" s="41"/>
      <c r="AH364" s="41"/>
      <c r="AI364" s="41"/>
      <c r="AJ364" s="41"/>
      <c r="AK364" s="41"/>
      <c r="AL364" s="846"/>
      <c r="AM364" s="41"/>
      <c r="AN364" s="41"/>
      <c r="AO364" s="41"/>
    </row>
    <row r="365" spans="1:41" ht="14.25" customHeight="1" x14ac:dyDescent="0.45">
      <c r="A365" s="337" t="s">
        <v>2110</v>
      </c>
      <c r="B365" s="221" t="s">
        <v>675</v>
      </c>
      <c r="C365" s="498">
        <v>45853</v>
      </c>
      <c r="D365" s="221" t="s">
        <v>2281</v>
      </c>
      <c r="E365" s="221" t="s">
        <v>556</v>
      </c>
      <c r="F365" s="221" t="s">
        <v>3813</v>
      </c>
      <c r="G365" s="221" t="s">
        <v>569</v>
      </c>
      <c r="H365" s="221" t="s">
        <v>3664</v>
      </c>
      <c r="I365" s="222">
        <v>89</v>
      </c>
      <c r="J365" s="222">
        <v>259</v>
      </c>
      <c r="K365" s="222"/>
      <c r="L365" s="222"/>
      <c r="M365" s="338">
        <f>SUM(X365:AO365)</f>
        <v>3</v>
      </c>
      <c r="N365" s="222">
        <f>M365*I365</f>
        <v>267</v>
      </c>
      <c r="O365" s="222"/>
      <c r="P365" s="222"/>
      <c r="Q365" s="222">
        <f>P366*I365</f>
        <v>0</v>
      </c>
      <c r="R365" s="222"/>
      <c r="S365" s="222"/>
      <c r="T365" s="222">
        <f>S366*I365</f>
        <v>267</v>
      </c>
      <c r="U365" s="222"/>
      <c r="V365" s="339"/>
      <c r="W365" s="340"/>
      <c r="X365" s="222">
        <v>1</v>
      </c>
      <c r="Y365" s="222">
        <v>2</v>
      </c>
      <c r="Z365" s="222"/>
      <c r="AA365" s="222"/>
      <c r="AB365" s="222"/>
      <c r="AC365" s="222"/>
      <c r="AD365" s="224"/>
      <c r="AE365" s="224"/>
      <c r="AF365" s="224"/>
      <c r="AG365" s="224"/>
      <c r="AH365" s="224"/>
      <c r="AI365" s="224"/>
      <c r="AJ365" s="224"/>
      <c r="AK365" s="224"/>
      <c r="AL365" s="224"/>
      <c r="AM365" s="224"/>
      <c r="AN365" s="224"/>
      <c r="AO365" s="224"/>
    </row>
    <row r="366" spans="1:41" ht="14.25" customHeight="1" x14ac:dyDescent="0.45">
      <c r="A366" s="329"/>
      <c r="B366" s="36"/>
      <c r="C366" s="496"/>
      <c r="D366" s="46"/>
      <c r="E366" s="36"/>
      <c r="F366" s="36"/>
      <c r="G366" s="36"/>
      <c r="H366" s="36"/>
      <c r="I366" s="38"/>
      <c r="J366" s="38"/>
      <c r="K366" s="38"/>
      <c r="L366" s="38"/>
      <c r="M366" s="84"/>
      <c r="N366" s="38"/>
      <c r="O366" s="38">
        <f>M365*J365</f>
        <v>777</v>
      </c>
      <c r="P366" s="38">
        <f>SUM(X366:AO366)</f>
        <v>0</v>
      </c>
      <c r="Q366" s="38"/>
      <c r="R366" s="38">
        <f>P366*J365</f>
        <v>0</v>
      </c>
      <c r="S366" s="38">
        <f>M365-P366</f>
        <v>3</v>
      </c>
      <c r="T366" s="38"/>
      <c r="U366" s="38">
        <f>S366*J365</f>
        <v>777</v>
      </c>
      <c r="V366" s="83"/>
      <c r="W366" s="83"/>
      <c r="X366" s="38">
        <v>0</v>
      </c>
      <c r="Y366" s="38">
        <v>0</v>
      </c>
      <c r="Z366" s="38"/>
      <c r="AA366" s="38"/>
      <c r="AB366" s="38"/>
      <c r="AC366" s="38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</row>
    <row r="367" spans="1:41" ht="14.25" customHeight="1" x14ac:dyDescent="0.45">
      <c r="A367" s="329"/>
      <c r="B367" s="36"/>
      <c r="C367" s="496"/>
      <c r="D367" s="36"/>
      <c r="E367" s="36"/>
      <c r="F367" s="36"/>
      <c r="G367" s="36"/>
      <c r="H367" s="36"/>
      <c r="I367" s="38"/>
      <c r="J367" s="38"/>
      <c r="K367" s="38"/>
      <c r="L367" s="38"/>
      <c r="M367" s="84"/>
      <c r="N367" s="38"/>
      <c r="O367" s="38"/>
      <c r="P367" s="38"/>
      <c r="Q367" s="38"/>
      <c r="R367" s="38"/>
      <c r="S367" s="38"/>
      <c r="T367" s="38"/>
      <c r="U367" s="38"/>
      <c r="V367" s="83"/>
      <c r="W367" s="83"/>
      <c r="X367" s="38"/>
      <c r="Y367" s="845"/>
      <c r="Z367" s="38"/>
      <c r="AA367" s="38"/>
      <c r="AB367" s="38"/>
      <c r="AC367" s="38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</row>
    <row r="368" spans="1:41" ht="30" customHeight="1" x14ac:dyDescent="0.45">
      <c r="A368" s="337" t="s">
        <v>2110</v>
      </c>
      <c r="B368" s="221" t="s">
        <v>675</v>
      </c>
      <c r="C368" s="559">
        <v>45911</v>
      </c>
      <c r="D368" s="567" t="s">
        <v>2282</v>
      </c>
      <c r="E368" s="221" t="s">
        <v>3874</v>
      </c>
      <c r="F368" s="221" t="s">
        <v>3842</v>
      </c>
      <c r="G368" s="221"/>
      <c r="H368" s="221" t="s">
        <v>3768</v>
      </c>
      <c r="I368" s="222">
        <v>89</v>
      </c>
      <c r="J368" s="222">
        <v>259</v>
      </c>
      <c r="K368" s="222"/>
      <c r="L368" s="222"/>
      <c r="M368" s="338">
        <f>SUM(W368:AO368)</f>
        <v>6</v>
      </c>
      <c r="N368" s="222">
        <f>M368*I368</f>
        <v>534</v>
      </c>
      <c r="O368" s="222"/>
      <c r="P368" s="222"/>
      <c r="Q368" s="222">
        <f>P369*I368</f>
        <v>89</v>
      </c>
      <c r="R368" s="222"/>
      <c r="S368" s="222"/>
      <c r="T368" s="222">
        <f>S369*I368</f>
        <v>445</v>
      </c>
      <c r="U368" s="222"/>
      <c r="V368" s="339"/>
      <c r="W368" s="340">
        <v>2</v>
      </c>
      <c r="X368" s="222">
        <v>3</v>
      </c>
      <c r="Y368" s="222">
        <v>1</v>
      </c>
      <c r="Z368" s="222"/>
      <c r="AA368" s="222"/>
      <c r="AB368" s="222"/>
      <c r="AC368" s="222"/>
      <c r="AD368" s="224"/>
      <c r="AE368" s="224"/>
      <c r="AF368" s="224"/>
      <c r="AG368" s="224"/>
      <c r="AH368" s="224"/>
      <c r="AI368" s="224"/>
      <c r="AJ368" s="224"/>
      <c r="AK368" s="224"/>
      <c r="AL368" s="224"/>
      <c r="AM368" s="224"/>
      <c r="AN368" s="224"/>
      <c r="AO368" s="224"/>
    </row>
    <row r="369" spans="1:41" ht="14.25" customHeight="1" x14ac:dyDescent="0.45">
      <c r="A369" s="329"/>
      <c r="B369" s="36"/>
      <c r="C369" s="496"/>
      <c r="D369" s="613"/>
      <c r="E369" s="36"/>
      <c r="F369" s="36"/>
      <c r="G369" s="36"/>
      <c r="H369" s="36"/>
      <c r="I369" s="38"/>
      <c r="J369" s="38"/>
      <c r="K369" s="38"/>
      <c r="L369" s="38"/>
      <c r="M369" s="84"/>
      <c r="N369" s="38"/>
      <c r="O369" s="38">
        <f>M368*J368</f>
        <v>1554</v>
      </c>
      <c r="P369" s="657">
        <f>SUM(W369:AO369)</f>
        <v>1</v>
      </c>
      <c r="Q369" s="38"/>
      <c r="R369" s="38">
        <f>P369*J368</f>
        <v>259</v>
      </c>
      <c r="S369" s="38">
        <f>M368-P369</f>
        <v>5</v>
      </c>
      <c r="T369" s="38"/>
      <c r="U369" s="38">
        <f>S369*J368</f>
        <v>1295</v>
      </c>
      <c r="V369" s="83"/>
      <c r="W369" s="658">
        <v>1</v>
      </c>
      <c r="X369" s="38">
        <v>0</v>
      </c>
      <c r="Y369" s="38">
        <v>0</v>
      </c>
      <c r="Z369" s="38"/>
      <c r="AA369" s="38"/>
      <c r="AB369" s="38"/>
      <c r="AC369" s="38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</row>
    <row r="370" spans="1:41" ht="14.25" customHeight="1" x14ac:dyDescent="0.45">
      <c r="A370" s="329"/>
      <c r="B370" s="36"/>
      <c r="C370" s="496"/>
      <c r="D370" s="844"/>
      <c r="E370" s="36"/>
      <c r="F370" s="36"/>
      <c r="G370" s="36"/>
      <c r="H370" s="36"/>
      <c r="I370" s="38"/>
      <c r="J370" s="38"/>
      <c r="K370" s="38"/>
      <c r="L370" s="38"/>
      <c r="M370" s="84"/>
      <c r="N370" s="38"/>
      <c r="O370" s="38"/>
      <c r="P370" s="616">
        <v>4</v>
      </c>
      <c r="Q370" s="38"/>
      <c r="R370" s="38"/>
      <c r="S370" s="38"/>
      <c r="T370" s="38"/>
      <c r="U370" s="38"/>
      <c r="V370" s="83"/>
      <c r="W370" s="83"/>
      <c r="X370" s="616">
        <v>3</v>
      </c>
      <c r="Y370" s="616">
        <v>1</v>
      </c>
      <c r="Z370" s="38"/>
      <c r="AA370" s="38"/>
      <c r="AB370" s="38"/>
      <c r="AC370" s="38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</row>
    <row r="371" spans="1:41" ht="30.4" customHeight="1" x14ac:dyDescent="0.45">
      <c r="A371" s="337" t="s">
        <v>2110</v>
      </c>
      <c r="B371" s="221" t="s">
        <v>675</v>
      </c>
      <c r="C371" s="498">
        <v>45853</v>
      </c>
      <c r="D371" s="221" t="s">
        <v>2284</v>
      </c>
      <c r="E371" s="491" t="s">
        <v>3656</v>
      </c>
      <c r="F371" s="221" t="s">
        <v>304</v>
      </c>
      <c r="G371" s="491" t="s">
        <v>3658</v>
      </c>
      <c r="H371" s="491" t="s">
        <v>3657</v>
      </c>
      <c r="I371" s="222">
        <v>79</v>
      </c>
      <c r="J371" s="222">
        <v>259</v>
      </c>
      <c r="K371" s="222"/>
      <c r="L371" s="222"/>
      <c r="M371" s="338">
        <f>SUM(W371:AO371)</f>
        <v>5</v>
      </c>
      <c r="N371" s="222">
        <f>M371*I371</f>
        <v>395</v>
      </c>
      <c r="O371" s="222"/>
      <c r="P371" s="222"/>
      <c r="Q371" s="222">
        <f>P372*I371</f>
        <v>0</v>
      </c>
      <c r="R371" s="222"/>
      <c r="S371" s="222"/>
      <c r="T371" s="222">
        <f>S372*I371</f>
        <v>395</v>
      </c>
      <c r="U371" s="222"/>
      <c r="V371" s="339"/>
      <c r="W371" s="340">
        <v>1</v>
      </c>
      <c r="X371" s="222">
        <v>2</v>
      </c>
      <c r="Y371" s="222">
        <v>2</v>
      </c>
      <c r="Z371" s="222"/>
      <c r="AA371" s="222"/>
      <c r="AB371" s="222"/>
      <c r="AC371" s="222"/>
      <c r="AD371" s="224"/>
      <c r="AE371" s="224"/>
      <c r="AF371" s="224"/>
      <c r="AG371" s="224"/>
      <c r="AH371" s="224"/>
      <c r="AI371" s="224"/>
      <c r="AJ371" s="224"/>
      <c r="AK371" s="224"/>
      <c r="AL371" s="224"/>
      <c r="AM371" s="224"/>
      <c r="AN371" s="224"/>
      <c r="AO371" s="224"/>
    </row>
    <row r="372" spans="1:41" ht="14.25" customHeight="1" x14ac:dyDescent="0.45">
      <c r="A372" s="329"/>
      <c r="B372" s="36"/>
      <c r="C372" s="496"/>
      <c r="D372" s="46"/>
      <c r="E372" s="36"/>
      <c r="F372" s="36"/>
      <c r="G372" s="36"/>
      <c r="H372" s="36"/>
      <c r="I372" s="38"/>
      <c r="J372" s="38"/>
      <c r="K372" s="38"/>
      <c r="L372" s="38"/>
      <c r="M372" s="84"/>
      <c r="N372" s="38"/>
      <c r="O372" s="38">
        <f>M371*J371</f>
        <v>1295</v>
      </c>
      <c r="P372" s="38">
        <f>SUM(W372:AO372)</f>
        <v>0</v>
      </c>
      <c r="Q372" s="38"/>
      <c r="R372" s="38">
        <f>P372*J371</f>
        <v>0</v>
      </c>
      <c r="S372" s="38">
        <f>M371-P372</f>
        <v>5</v>
      </c>
      <c r="T372" s="38"/>
      <c r="U372" s="38">
        <f>S372*J371</f>
        <v>1295</v>
      </c>
      <c r="V372" s="83"/>
      <c r="W372" s="83">
        <v>0</v>
      </c>
      <c r="X372" s="38">
        <v>0</v>
      </c>
      <c r="Y372" s="38">
        <v>0</v>
      </c>
      <c r="Z372" s="38"/>
      <c r="AA372" s="38"/>
      <c r="AB372" s="38"/>
      <c r="AC372" s="38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</row>
    <row r="373" spans="1:41" ht="14.25" customHeight="1" x14ac:dyDescent="0.45">
      <c r="B373" s="19"/>
      <c r="C373" s="497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</row>
    <row r="374" spans="1:41" ht="28.9" customHeight="1" x14ac:dyDescent="0.45">
      <c r="A374" s="337" t="s">
        <v>2110</v>
      </c>
      <c r="B374" s="221" t="s">
        <v>675</v>
      </c>
      <c r="C374" s="498">
        <v>45853</v>
      </c>
      <c r="D374" s="953" t="s">
        <v>2285</v>
      </c>
      <c r="E374" s="491" t="s">
        <v>3711</v>
      </c>
      <c r="F374" s="221" t="s">
        <v>2286</v>
      </c>
      <c r="G374" s="221"/>
      <c r="H374" s="491" t="s">
        <v>3670</v>
      </c>
      <c r="I374" s="222">
        <v>120</v>
      </c>
      <c r="J374" s="222">
        <v>329</v>
      </c>
      <c r="K374" s="222"/>
      <c r="L374" s="222"/>
      <c r="M374" s="338">
        <f>SUM(W374:AO374)</f>
        <v>5</v>
      </c>
      <c r="N374" s="222">
        <f>M374*I374</f>
        <v>600</v>
      </c>
      <c r="O374" s="222"/>
      <c r="P374" s="222"/>
      <c r="Q374" s="222">
        <f>P375*I374</f>
        <v>0</v>
      </c>
      <c r="R374" s="222"/>
      <c r="S374" s="222"/>
      <c r="T374" s="222">
        <f>S375*I374</f>
        <v>600</v>
      </c>
      <c r="U374" s="222"/>
      <c r="V374" s="339"/>
      <c r="W374" s="340">
        <v>2</v>
      </c>
      <c r="X374" s="222">
        <v>2</v>
      </c>
      <c r="Y374" s="222">
        <v>1</v>
      </c>
      <c r="Z374" s="222"/>
      <c r="AA374" s="222"/>
      <c r="AB374" s="222"/>
      <c r="AC374" s="222"/>
      <c r="AD374" s="224"/>
      <c r="AE374" s="224"/>
      <c r="AF374" s="224"/>
      <c r="AG374" s="224"/>
      <c r="AH374" s="224"/>
      <c r="AI374" s="224"/>
      <c r="AJ374" s="224"/>
      <c r="AK374" s="224"/>
      <c r="AL374" s="224"/>
      <c r="AM374" s="224"/>
      <c r="AN374" s="224"/>
      <c r="AO374" s="224"/>
    </row>
    <row r="375" spans="1:41" ht="14.25" customHeight="1" x14ac:dyDescent="0.45">
      <c r="A375" s="329"/>
      <c r="B375" s="36"/>
      <c r="C375" s="496"/>
      <c r="D375" s="613"/>
      <c r="E375" s="36"/>
      <c r="F375" s="36"/>
      <c r="G375" s="36"/>
      <c r="H375" s="36"/>
      <c r="I375" s="38"/>
      <c r="J375" s="38"/>
      <c r="K375" s="38"/>
      <c r="L375" s="38"/>
      <c r="M375" s="84"/>
      <c r="N375" s="38"/>
      <c r="O375" s="38">
        <f>M374*J374</f>
        <v>1645</v>
      </c>
      <c r="P375" s="657">
        <f>SUM(W375:AO375)</f>
        <v>0</v>
      </c>
      <c r="Q375" s="38"/>
      <c r="R375" s="38">
        <f>P375*J374</f>
        <v>0</v>
      </c>
      <c r="S375" s="38">
        <f>M374-P375</f>
        <v>5</v>
      </c>
      <c r="T375" s="38"/>
      <c r="U375" s="38">
        <f>S375*J374</f>
        <v>1645</v>
      </c>
      <c r="V375" s="83"/>
      <c r="W375" s="951">
        <v>0</v>
      </c>
      <c r="X375" s="38">
        <v>0</v>
      </c>
      <c r="Y375" s="38">
        <v>0</v>
      </c>
      <c r="Z375" s="38"/>
      <c r="AA375" s="38"/>
      <c r="AB375" s="38"/>
      <c r="AC375" s="38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</row>
    <row r="376" spans="1:41" ht="14.25" customHeight="1" x14ac:dyDescent="0.45">
      <c r="A376" s="329"/>
      <c r="B376" s="36"/>
      <c r="C376" s="496"/>
      <c r="D376" s="36"/>
      <c r="E376" s="36"/>
      <c r="F376" s="36"/>
      <c r="G376" s="36"/>
      <c r="H376" s="36"/>
      <c r="I376" s="38"/>
      <c r="J376" s="38"/>
      <c r="K376" s="38"/>
      <c r="L376" s="38"/>
      <c r="M376" s="84"/>
      <c r="N376" s="38"/>
      <c r="O376" s="38"/>
      <c r="P376" s="616">
        <v>2</v>
      </c>
      <c r="Q376" s="38"/>
      <c r="R376" s="38"/>
      <c r="S376" s="38"/>
      <c r="T376" s="38"/>
      <c r="U376" s="38"/>
      <c r="V376" s="83"/>
      <c r="W376" s="952"/>
      <c r="X376" s="616">
        <v>1</v>
      </c>
      <c r="Y376" s="616">
        <v>1</v>
      </c>
      <c r="Z376" s="38"/>
      <c r="AA376" s="38"/>
      <c r="AB376" s="38"/>
      <c r="AC376" s="38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</row>
    <row r="377" spans="1:41" ht="28.15" customHeight="1" x14ac:dyDescent="0.45">
      <c r="A377" s="337" t="s">
        <v>2110</v>
      </c>
      <c r="B377" s="221" t="s">
        <v>675</v>
      </c>
      <c r="C377" s="498">
        <v>45854</v>
      </c>
      <c r="D377" s="221" t="s">
        <v>2287</v>
      </c>
      <c r="E377" s="221" t="s">
        <v>3712</v>
      </c>
      <c r="F377" s="221" t="s">
        <v>2286</v>
      </c>
      <c r="G377" s="221"/>
      <c r="H377" s="221" t="s">
        <v>3671</v>
      </c>
      <c r="I377" s="222">
        <v>130</v>
      </c>
      <c r="J377" s="222">
        <v>359</v>
      </c>
      <c r="K377" s="222"/>
      <c r="L377" s="222"/>
      <c r="M377" s="338">
        <f>SUM(W377:AO377)</f>
        <v>4</v>
      </c>
      <c r="N377" s="222">
        <f>M377*I377</f>
        <v>520</v>
      </c>
      <c r="O377" s="222"/>
      <c r="P377" s="222"/>
      <c r="Q377" s="222">
        <f>P378*I377</f>
        <v>0</v>
      </c>
      <c r="R377" s="222"/>
      <c r="S377" s="222"/>
      <c r="T377" s="222">
        <f>S378*I377</f>
        <v>520</v>
      </c>
      <c r="U377" s="222"/>
      <c r="V377" s="339"/>
      <c r="W377" s="340"/>
      <c r="X377" s="222">
        <v>2</v>
      </c>
      <c r="Y377" s="222">
        <v>2</v>
      </c>
      <c r="Z377" s="222"/>
      <c r="AA377" s="222"/>
      <c r="AB377" s="222"/>
      <c r="AC377" s="222"/>
      <c r="AD377" s="224"/>
      <c r="AE377" s="224"/>
      <c r="AF377" s="224"/>
      <c r="AG377" s="224"/>
      <c r="AH377" s="224"/>
      <c r="AI377" s="224"/>
      <c r="AJ377" s="224"/>
      <c r="AK377" s="224"/>
      <c r="AL377" s="224"/>
      <c r="AM377" s="224"/>
      <c r="AN377" s="224"/>
      <c r="AO377" s="224"/>
    </row>
    <row r="378" spans="1:41" ht="14.25" customHeight="1" x14ac:dyDescent="0.45">
      <c r="A378" s="329"/>
      <c r="B378" s="36"/>
      <c r="C378" s="496"/>
      <c r="D378" s="613"/>
      <c r="E378" s="36"/>
      <c r="F378" s="36"/>
      <c r="G378" s="36"/>
      <c r="H378" s="36"/>
      <c r="I378" s="38"/>
      <c r="J378" s="38"/>
      <c r="K378" s="38"/>
      <c r="L378" s="38"/>
      <c r="M378" s="84"/>
      <c r="N378" s="38"/>
      <c r="O378" s="38">
        <f>M377*J377</f>
        <v>1436</v>
      </c>
      <c r="P378" s="38">
        <f>SUM(W378:AO378)</f>
        <v>0</v>
      </c>
      <c r="Q378" s="38"/>
      <c r="R378" s="38">
        <f>P378*J377</f>
        <v>0</v>
      </c>
      <c r="S378" s="38">
        <f>M377-P378</f>
        <v>4</v>
      </c>
      <c r="T378" s="38"/>
      <c r="U378" s="38">
        <f>S378*J377</f>
        <v>1436</v>
      </c>
      <c r="V378" s="83"/>
      <c r="W378" s="83"/>
      <c r="X378" s="38">
        <v>0</v>
      </c>
      <c r="Y378" s="38">
        <v>0</v>
      </c>
      <c r="Z378" s="38"/>
      <c r="AA378" s="38"/>
      <c r="AB378" s="38"/>
      <c r="AC378" s="38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</row>
    <row r="379" spans="1:41" ht="14.25" customHeight="1" x14ac:dyDescent="0.45">
      <c r="A379" s="329"/>
      <c r="B379" s="36"/>
      <c r="C379" s="496"/>
      <c r="D379" s="36"/>
      <c r="E379" s="36"/>
      <c r="F379" s="36"/>
      <c r="G379" s="36"/>
      <c r="H379" s="36"/>
      <c r="I379" s="38"/>
      <c r="J379" s="38"/>
      <c r="K379" s="38"/>
      <c r="L379" s="38"/>
      <c r="M379" s="84"/>
      <c r="N379" s="38"/>
      <c r="O379" s="38"/>
      <c r="P379" s="616">
        <v>3</v>
      </c>
      <c r="Q379" s="38"/>
      <c r="R379" s="38"/>
      <c r="S379" s="38"/>
      <c r="T379" s="38"/>
      <c r="U379" s="38"/>
      <c r="V379" s="83"/>
      <c r="W379" s="83"/>
      <c r="X379" s="616">
        <v>1</v>
      </c>
      <c r="Y379" s="616">
        <v>2</v>
      </c>
      <c r="Z379" s="38"/>
      <c r="AA379" s="38"/>
      <c r="AB379" s="38"/>
      <c r="AC379" s="38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</row>
    <row r="380" spans="1:41" ht="14.25" customHeight="1" x14ac:dyDescent="0.45">
      <c r="A380" s="337" t="s">
        <v>2110</v>
      </c>
      <c r="B380" s="221" t="s">
        <v>675</v>
      </c>
      <c r="C380" s="559">
        <v>45911</v>
      </c>
      <c r="D380" s="953" t="s">
        <v>2288</v>
      </c>
      <c r="E380" s="221" t="s">
        <v>180</v>
      </c>
      <c r="F380" s="221" t="s">
        <v>3769</v>
      </c>
      <c r="G380" s="221" t="s">
        <v>3770</v>
      </c>
      <c r="H380" s="221" t="s">
        <v>3771</v>
      </c>
      <c r="I380" s="222">
        <v>65</v>
      </c>
      <c r="J380" s="222">
        <v>185</v>
      </c>
      <c r="K380" s="222"/>
      <c r="L380" s="222"/>
      <c r="M380" s="338">
        <f>SUM(W380:AO380)</f>
        <v>6</v>
      </c>
      <c r="N380" s="222">
        <f>M380*I380</f>
        <v>390</v>
      </c>
      <c r="O380" s="222"/>
      <c r="P380" s="222"/>
      <c r="Q380" s="222">
        <f>P381*I380</f>
        <v>130</v>
      </c>
      <c r="R380" s="222"/>
      <c r="S380" s="222"/>
      <c r="T380" s="222">
        <f>S381*I380</f>
        <v>260</v>
      </c>
      <c r="U380" s="222"/>
      <c r="V380" s="339"/>
      <c r="W380" s="340"/>
      <c r="X380" s="222"/>
      <c r="Y380" s="222"/>
      <c r="Z380" s="222"/>
      <c r="AA380" s="222"/>
      <c r="AB380" s="222"/>
      <c r="AC380" s="222"/>
      <c r="AD380" s="224">
        <v>1</v>
      </c>
      <c r="AE380" s="224">
        <v>1</v>
      </c>
      <c r="AF380" s="224">
        <v>1</v>
      </c>
      <c r="AG380" s="224">
        <v>1</v>
      </c>
      <c r="AH380" s="224">
        <v>1</v>
      </c>
      <c r="AI380" s="224">
        <v>1</v>
      </c>
      <c r="AJ380" s="224"/>
      <c r="AK380" s="224"/>
      <c r="AL380" s="224"/>
      <c r="AM380" s="224"/>
      <c r="AN380" s="224"/>
      <c r="AO380" s="224"/>
    </row>
    <row r="381" spans="1:41" ht="14.25" customHeight="1" x14ac:dyDescent="0.45">
      <c r="A381" s="329"/>
      <c r="B381" s="36"/>
      <c r="C381" s="496"/>
      <c r="D381" s="36"/>
      <c r="E381" s="36"/>
      <c r="F381" s="36"/>
      <c r="G381" s="36"/>
      <c r="H381" s="36"/>
      <c r="I381" s="38"/>
      <c r="J381" s="38"/>
      <c r="K381" s="38"/>
      <c r="L381" s="38"/>
      <c r="M381" s="84"/>
      <c r="N381" s="38"/>
      <c r="O381" s="38">
        <f>M380*J380</f>
        <v>1110</v>
      </c>
      <c r="P381" s="657">
        <f>SUM(W381:AO381)</f>
        <v>2</v>
      </c>
      <c r="Q381" s="38"/>
      <c r="R381" s="38">
        <f>P381*J380</f>
        <v>370</v>
      </c>
      <c r="S381" s="38">
        <f>M380-P381</f>
        <v>4</v>
      </c>
      <c r="T381" s="38"/>
      <c r="U381" s="38">
        <f>S381*J380</f>
        <v>740</v>
      </c>
      <c r="V381" s="83"/>
      <c r="W381" s="83"/>
      <c r="X381" s="38"/>
      <c r="Y381" s="38"/>
      <c r="Z381" s="38"/>
      <c r="AA381" s="38"/>
      <c r="AB381" s="38"/>
      <c r="AC381" s="38"/>
      <c r="AD381" s="41">
        <v>0</v>
      </c>
      <c r="AE381" s="668">
        <v>1</v>
      </c>
      <c r="AF381" s="545">
        <v>0</v>
      </c>
      <c r="AG381" s="41">
        <v>0</v>
      </c>
      <c r="AH381" s="545">
        <v>0</v>
      </c>
      <c r="AI381" s="668">
        <v>1</v>
      </c>
      <c r="AJ381" s="41"/>
      <c r="AK381" s="41"/>
      <c r="AL381" s="41"/>
      <c r="AM381" s="41"/>
      <c r="AN381" s="41"/>
      <c r="AO381" s="41"/>
    </row>
    <row r="382" spans="1:41" ht="14.25" customHeight="1" x14ac:dyDescent="0.45">
      <c r="A382" s="329"/>
      <c r="B382" s="36"/>
      <c r="C382" s="496"/>
      <c r="D382" s="36"/>
      <c r="E382" s="36"/>
      <c r="F382" s="36"/>
      <c r="G382" s="36"/>
      <c r="H382" s="36"/>
      <c r="I382" s="38"/>
      <c r="J382" s="38"/>
      <c r="K382" s="38"/>
      <c r="L382" s="38"/>
      <c r="M382" s="84"/>
      <c r="N382" s="38"/>
      <c r="O382" s="38"/>
      <c r="P382" s="38"/>
      <c r="Q382" s="38"/>
      <c r="R382" s="38"/>
      <c r="S382" s="38"/>
      <c r="T382" s="38"/>
      <c r="U382" s="38"/>
      <c r="V382" s="83"/>
      <c r="W382" s="83"/>
      <c r="X382" s="38"/>
      <c r="Y382" s="38"/>
      <c r="Z382" s="38"/>
      <c r="AA382" s="38"/>
      <c r="AB382" s="38"/>
      <c r="AC382" s="38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</row>
    <row r="383" spans="1:41" ht="14.25" customHeight="1" x14ac:dyDescent="0.45">
      <c r="A383" s="337" t="s">
        <v>2110</v>
      </c>
      <c r="B383" s="221" t="s">
        <v>675</v>
      </c>
      <c r="C383" s="559">
        <v>45911</v>
      </c>
      <c r="D383" s="567" t="s">
        <v>2289</v>
      </c>
      <c r="E383" s="221" t="s">
        <v>180</v>
      </c>
      <c r="F383" s="221" t="s">
        <v>304</v>
      </c>
      <c r="G383" s="221" t="s">
        <v>3770</v>
      </c>
      <c r="H383" s="221" t="s">
        <v>3773</v>
      </c>
      <c r="I383" s="222">
        <v>75</v>
      </c>
      <c r="J383" s="222">
        <v>219</v>
      </c>
      <c r="K383" s="222"/>
      <c r="L383" s="222"/>
      <c r="M383" s="338">
        <f>SUM(W383:AO383)</f>
        <v>4</v>
      </c>
      <c r="N383" s="222">
        <f>M383*I383</f>
        <v>300</v>
      </c>
      <c r="O383" s="222"/>
      <c r="P383" s="222"/>
      <c r="Q383" s="222">
        <f>P384*I383</f>
        <v>0</v>
      </c>
      <c r="R383" s="222"/>
      <c r="S383" s="222"/>
      <c r="T383" s="222">
        <f>S384*I383</f>
        <v>300</v>
      </c>
      <c r="U383" s="222"/>
      <c r="V383" s="339"/>
      <c r="W383" s="340"/>
      <c r="X383" s="222"/>
      <c r="Y383" s="222"/>
      <c r="Z383" s="222"/>
      <c r="AA383" s="222"/>
      <c r="AB383" s="222"/>
      <c r="AC383" s="222"/>
      <c r="AD383" s="224"/>
      <c r="AE383" s="224"/>
      <c r="AF383" s="224"/>
      <c r="AG383" s="224"/>
      <c r="AH383" s="224"/>
      <c r="AI383" s="224"/>
      <c r="AJ383" s="224"/>
      <c r="AK383" s="224"/>
      <c r="AL383" s="224">
        <v>1</v>
      </c>
      <c r="AM383" s="224">
        <v>1</v>
      </c>
      <c r="AN383" s="224">
        <v>1</v>
      </c>
      <c r="AO383" s="224">
        <v>1</v>
      </c>
    </row>
    <row r="384" spans="1:41" ht="14.25" customHeight="1" x14ac:dyDescent="0.45">
      <c r="A384" s="329"/>
      <c r="B384" s="36"/>
      <c r="C384" s="496"/>
      <c r="D384" s="613"/>
      <c r="E384" s="36"/>
      <c r="F384" s="36"/>
      <c r="G384" s="36"/>
      <c r="H384" s="36"/>
      <c r="I384" s="38"/>
      <c r="J384" s="38"/>
      <c r="K384" s="38"/>
      <c r="L384" s="38"/>
      <c r="M384" s="84"/>
      <c r="N384" s="38"/>
      <c r="O384" s="38">
        <f>M383*J383</f>
        <v>876</v>
      </c>
      <c r="P384" s="555">
        <f>SUM(W384:AO384)</f>
        <v>0</v>
      </c>
      <c r="Q384" s="38"/>
      <c r="R384" s="38">
        <f>P384*J383</f>
        <v>0</v>
      </c>
      <c r="S384" s="38">
        <f>M383-P384</f>
        <v>4</v>
      </c>
      <c r="T384" s="38"/>
      <c r="U384" s="38">
        <f>S384*J383</f>
        <v>876</v>
      </c>
      <c r="V384" s="83"/>
      <c r="W384" s="83"/>
      <c r="X384" s="38"/>
      <c r="Y384" s="38"/>
      <c r="Z384" s="38"/>
      <c r="AA384" s="38"/>
      <c r="AB384" s="38"/>
      <c r="AC384" s="38"/>
      <c r="AD384" s="41"/>
      <c r="AE384" s="41"/>
      <c r="AF384" s="41"/>
      <c r="AG384" s="41"/>
      <c r="AH384" s="41"/>
      <c r="AI384" s="41"/>
      <c r="AJ384" s="41"/>
      <c r="AK384" s="41"/>
      <c r="AL384" s="41">
        <v>0</v>
      </c>
      <c r="AM384" s="41">
        <v>0</v>
      </c>
      <c r="AN384" s="41">
        <v>0</v>
      </c>
      <c r="AO384" s="41">
        <v>0</v>
      </c>
    </row>
    <row r="385" spans="1:41" ht="14.25" customHeight="1" x14ac:dyDescent="0.45">
      <c r="A385" s="329"/>
      <c r="B385" s="36"/>
      <c r="C385" s="496"/>
      <c r="D385" s="36"/>
      <c r="E385" s="36"/>
      <c r="F385" s="36"/>
      <c r="G385" s="36"/>
      <c r="H385" s="36"/>
      <c r="I385" s="38"/>
      <c r="J385" s="38"/>
      <c r="K385" s="38"/>
      <c r="L385" s="38"/>
      <c r="M385" s="84"/>
      <c r="N385" s="38"/>
      <c r="O385" s="38"/>
      <c r="P385" s="616">
        <v>4</v>
      </c>
      <c r="Q385" s="38"/>
      <c r="R385" s="38"/>
      <c r="S385" s="38"/>
      <c r="T385" s="38"/>
      <c r="U385" s="38"/>
      <c r="V385" s="83"/>
      <c r="W385" s="83"/>
      <c r="X385" s="38"/>
      <c r="Y385" s="38"/>
      <c r="Z385" s="38"/>
      <c r="AA385" s="38"/>
      <c r="AB385" s="38"/>
      <c r="AC385" s="38"/>
      <c r="AD385" s="41"/>
      <c r="AE385" s="41"/>
      <c r="AF385" s="41"/>
      <c r="AG385" s="41"/>
      <c r="AH385" s="41"/>
      <c r="AI385" s="41"/>
      <c r="AJ385" s="41"/>
      <c r="AK385" s="41"/>
      <c r="AL385" s="615">
        <v>1</v>
      </c>
      <c r="AM385" s="615">
        <v>1</v>
      </c>
      <c r="AN385" s="615">
        <v>1</v>
      </c>
      <c r="AO385" s="615">
        <v>1</v>
      </c>
    </row>
    <row r="386" spans="1:41" ht="14.25" customHeight="1" x14ac:dyDescent="0.45">
      <c r="A386" s="337" t="s">
        <v>2110</v>
      </c>
      <c r="B386" s="221" t="s">
        <v>675</v>
      </c>
      <c r="C386" s="559">
        <v>45911</v>
      </c>
      <c r="D386" s="953" t="s">
        <v>2290</v>
      </c>
      <c r="E386" s="221" t="s">
        <v>180</v>
      </c>
      <c r="F386" s="221" t="s">
        <v>3769</v>
      </c>
      <c r="G386" s="221" t="s">
        <v>3770</v>
      </c>
      <c r="H386" s="221" t="s">
        <v>3772</v>
      </c>
      <c r="I386" s="222">
        <v>69</v>
      </c>
      <c r="J386" s="222">
        <v>189</v>
      </c>
      <c r="K386" s="222"/>
      <c r="L386" s="222"/>
      <c r="M386" s="338">
        <f>SUM(W386:AO386)</f>
        <v>5</v>
      </c>
      <c r="N386" s="222">
        <f>M386*I386</f>
        <v>345</v>
      </c>
      <c r="O386" s="222"/>
      <c r="P386" s="222"/>
      <c r="Q386" s="222">
        <f>P387*I386</f>
        <v>207</v>
      </c>
      <c r="R386" s="222"/>
      <c r="S386" s="222"/>
      <c r="T386" s="222">
        <f>S387*I386</f>
        <v>138</v>
      </c>
      <c r="U386" s="222"/>
      <c r="V386" s="339"/>
      <c r="W386" s="340"/>
      <c r="X386" s="222"/>
      <c r="Y386" s="222"/>
      <c r="Z386" s="222"/>
      <c r="AA386" s="222"/>
      <c r="AB386" s="222"/>
      <c r="AC386" s="222"/>
      <c r="AD386" s="224">
        <v>1</v>
      </c>
      <c r="AE386" s="224">
        <v>1</v>
      </c>
      <c r="AF386" s="224">
        <v>1</v>
      </c>
      <c r="AG386" s="224">
        <v>1</v>
      </c>
      <c r="AH386" s="224">
        <v>1</v>
      </c>
      <c r="AI386" s="224"/>
      <c r="AJ386" s="224"/>
      <c r="AK386" s="224"/>
      <c r="AL386" s="224"/>
      <c r="AM386" s="224"/>
      <c r="AN386" s="224"/>
      <c r="AO386" s="224"/>
    </row>
    <row r="387" spans="1:41" ht="14.25" customHeight="1" x14ac:dyDescent="0.45">
      <c r="A387" s="329"/>
      <c r="B387" s="36"/>
      <c r="C387" s="496"/>
      <c r="D387" s="36"/>
      <c r="E387" s="36"/>
      <c r="F387" s="36"/>
      <c r="G387" s="36"/>
      <c r="H387" s="36"/>
      <c r="I387" s="38"/>
      <c r="J387" s="38"/>
      <c r="K387" s="38"/>
      <c r="L387" s="38"/>
      <c r="M387" s="84"/>
      <c r="N387" s="38"/>
      <c r="O387" s="38">
        <f>M386*J386</f>
        <v>945</v>
      </c>
      <c r="P387" s="657">
        <f>SUM(W387:AO387)</f>
        <v>3</v>
      </c>
      <c r="Q387" s="38"/>
      <c r="R387" s="38">
        <f>P387*J386</f>
        <v>567</v>
      </c>
      <c r="S387" s="38">
        <f>M386-P387</f>
        <v>2</v>
      </c>
      <c r="T387" s="38"/>
      <c r="U387" s="38">
        <f>S387*J386</f>
        <v>378</v>
      </c>
      <c r="V387" s="83"/>
      <c r="W387" s="83"/>
      <c r="X387" s="38"/>
      <c r="Y387" s="38"/>
      <c r="Z387" s="38"/>
      <c r="AA387" s="38"/>
      <c r="AB387" s="38"/>
      <c r="AC387" s="38"/>
      <c r="AD387" s="41">
        <v>0</v>
      </c>
      <c r="AE387" s="545">
        <v>0</v>
      </c>
      <c r="AF387" s="668">
        <v>1</v>
      </c>
      <c r="AG387" s="668">
        <v>1</v>
      </c>
      <c r="AH387" s="668">
        <v>1</v>
      </c>
      <c r="AI387" s="41"/>
      <c r="AJ387" s="41"/>
      <c r="AK387" s="41"/>
      <c r="AL387" s="41"/>
      <c r="AM387" s="41"/>
      <c r="AN387" s="41"/>
      <c r="AO387" s="41"/>
    </row>
    <row r="388" spans="1:41" ht="14.25" customHeight="1" x14ac:dyDescent="0.45">
      <c r="A388" s="329"/>
      <c r="B388" s="36"/>
      <c r="C388" s="496"/>
      <c r="D388" s="36"/>
      <c r="E388" s="36"/>
      <c r="F388" s="36"/>
      <c r="G388" s="36"/>
      <c r="H388" s="36"/>
      <c r="I388" s="38"/>
      <c r="J388" s="38"/>
      <c r="K388" s="38"/>
      <c r="L388" s="38"/>
      <c r="M388" s="84"/>
      <c r="N388" s="38"/>
      <c r="O388" s="38"/>
      <c r="P388" s="38"/>
      <c r="Q388" s="38"/>
      <c r="R388" s="38"/>
      <c r="S388" s="38"/>
      <c r="T388" s="38"/>
      <c r="U388" s="38"/>
      <c r="V388" s="83"/>
      <c r="W388" s="83"/>
      <c r="X388" s="38"/>
      <c r="Y388" s="38"/>
      <c r="Z388" s="38"/>
      <c r="AA388" s="38"/>
      <c r="AB388" s="38"/>
      <c r="AC388" s="38"/>
      <c r="AD388" s="846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</row>
    <row r="389" spans="1:41" ht="14.25" customHeight="1" x14ac:dyDescent="0.45">
      <c r="A389" s="337" t="s">
        <v>2110</v>
      </c>
      <c r="B389" s="221" t="s">
        <v>675</v>
      </c>
      <c r="C389" s="559">
        <v>45939</v>
      </c>
      <c r="D389" s="624" t="s">
        <v>2291</v>
      </c>
      <c r="E389" s="221" t="s">
        <v>380</v>
      </c>
      <c r="F389" s="221" t="s">
        <v>3800</v>
      </c>
      <c r="G389" s="221" t="s">
        <v>2159</v>
      </c>
      <c r="H389" s="221"/>
      <c r="I389" s="222">
        <v>59</v>
      </c>
      <c r="J389" s="222">
        <v>169</v>
      </c>
      <c r="K389" s="222"/>
      <c r="L389" s="222"/>
      <c r="M389" s="338">
        <f>SUM(W389:AO389)</f>
        <v>4</v>
      </c>
      <c r="N389" s="222">
        <f>M389*I389</f>
        <v>236</v>
      </c>
      <c r="O389" s="222"/>
      <c r="P389" s="222"/>
      <c r="Q389" s="222">
        <f>P390*I389</f>
        <v>0</v>
      </c>
      <c r="R389" s="222"/>
      <c r="S389" s="222"/>
      <c r="T389" s="222">
        <f>S390*I389</f>
        <v>236</v>
      </c>
      <c r="U389" s="222"/>
      <c r="V389" s="339"/>
      <c r="W389" s="340"/>
      <c r="X389" s="222">
        <v>1</v>
      </c>
      <c r="Y389" s="222">
        <v>1</v>
      </c>
      <c r="Z389" s="222">
        <v>1</v>
      </c>
      <c r="AA389" s="222">
        <v>1</v>
      </c>
      <c r="AB389" s="222"/>
      <c r="AC389" s="222"/>
      <c r="AD389" s="224"/>
      <c r="AE389" s="224"/>
      <c r="AF389" s="224"/>
      <c r="AG389" s="224"/>
      <c r="AH389" s="224"/>
      <c r="AI389" s="224"/>
      <c r="AJ389" s="224"/>
      <c r="AK389" s="224"/>
      <c r="AL389" s="224"/>
      <c r="AM389" s="224"/>
      <c r="AN389" s="224"/>
      <c r="AO389" s="224"/>
    </row>
    <row r="390" spans="1:41" ht="14.25" customHeight="1" x14ac:dyDescent="0.45">
      <c r="A390" s="329"/>
      <c r="B390" s="36"/>
      <c r="C390" s="496"/>
      <c r="D390" s="932"/>
      <c r="E390" s="36"/>
      <c r="F390" s="36"/>
      <c r="G390" s="36"/>
      <c r="H390" s="36"/>
      <c r="I390" s="38"/>
      <c r="J390" s="38"/>
      <c r="K390" s="38"/>
      <c r="L390" s="38"/>
      <c r="M390" s="84"/>
      <c r="N390" s="38"/>
      <c r="O390" s="38">
        <f>M389*J389</f>
        <v>676</v>
      </c>
      <c r="P390" s="657">
        <f>SUM(W390:AO390)</f>
        <v>0</v>
      </c>
      <c r="Q390" s="38"/>
      <c r="R390" s="38">
        <f>P390*J389</f>
        <v>0</v>
      </c>
      <c r="S390" s="38">
        <f>M389-P390</f>
        <v>4</v>
      </c>
      <c r="T390" s="38"/>
      <c r="U390" s="38">
        <f>S390*J389</f>
        <v>676</v>
      </c>
      <c r="V390" s="83"/>
      <c r="W390" s="83"/>
      <c r="X390" s="38">
        <v>0</v>
      </c>
      <c r="Y390" s="38">
        <v>0</v>
      </c>
      <c r="Z390" s="38">
        <v>0</v>
      </c>
      <c r="AA390" s="845">
        <v>0</v>
      </c>
      <c r="AB390" s="38"/>
      <c r="AC390" s="38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</row>
    <row r="391" spans="1:41" ht="14.25" customHeight="1" x14ac:dyDescent="0.45">
      <c r="A391" s="329"/>
      <c r="B391" s="36"/>
      <c r="C391" s="496"/>
      <c r="D391" s="36"/>
      <c r="E391" s="36"/>
      <c r="F391" s="36"/>
      <c r="G391" s="36"/>
      <c r="H391" s="36"/>
      <c r="I391" s="38"/>
      <c r="J391" s="38"/>
      <c r="K391" s="38"/>
      <c r="L391" s="38"/>
      <c r="M391" s="84"/>
      <c r="N391" s="38"/>
      <c r="O391" s="38"/>
      <c r="P391" s="38"/>
      <c r="Q391" s="38"/>
      <c r="R391" s="38"/>
      <c r="S391" s="38"/>
      <c r="T391" s="38"/>
      <c r="U391" s="38"/>
      <c r="V391" s="83"/>
      <c r="W391" s="83"/>
      <c r="X391" s="38"/>
      <c r="Y391" s="845"/>
      <c r="Z391" s="38"/>
      <c r="AA391" s="38"/>
      <c r="AB391" s="38"/>
      <c r="AC391" s="38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</row>
    <row r="392" spans="1:41" ht="14.25" customHeight="1" x14ac:dyDescent="0.45">
      <c r="A392" s="337" t="s">
        <v>2110</v>
      </c>
      <c r="B392" s="221" t="s">
        <v>675</v>
      </c>
      <c r="C392" s="559">
        <v>45939</v>
      </c>
      <c r="D392" s="624" t="s">
        <v>2291</v>
      </c>
      <c r="E392" s="221" t="s">
        <v>380</v>
      </c>
      <c r="F392" s="221" t="s">
        <v>3769</v>
      </c>
      <c r="G392" s="221" t="s">
        <v>2159</v>
      </c>
      <c r="H392" s="221"/>
      <c r="I392" s="222">
        <v>59</v>
      </c>
      <c r="J392" s="222">
        <v>169</v>
      </c>
      <c r="K392" s="222"/>
      <c r="L392" s="222"/>
      <c r="M392" s="338">
        <f>SUM(W392:AO392)</f>
        <v>5</v>
      </c>
      <c r="N392" s="222">
        <f>M392*I392</f>
        <v>295</v>
      </c>
      <c r="O392" s="222"/>
      <c r="P392" s="222"/>
      <c r="Q392" s="222">
        <f>P393*I392</f>
        <v>0</v>
      </c>
      <c r="R392" s="222"/>
      <c r="S392" s="222"/>
      <c r="T392" s="222">
        <f>S393*I392</f>
        <v>295</v>
      </c>
      <c r="U392" s="222"/>
      <c r="V392" s="339"/>
      <c r="W392" s="340"/>
      <c r="X392" s="222">
        <v>1</v>
      </c>
      <c r="Y392" s="222">
        <v>1</v>
      </c>
      <c r="Z392" s="222">
        <v>1</v>
      </c>
      <c r="AA392" s="222">
        <v>1</v>
      </c>
      <c r="AB392" s="222">
        <v>1</v>
      </c>
      <c r="AC392" s="222"/>
      <c r="AD392" s="224"/>
      <c r="AE392" s="224"/>
      <c r="AF392" s="224"/>
      <c r="AG392" s="224"/>
      <c r="AH392" s="224"/>
      <c r="AI392" s="224"/>
      <c r="AJ392" s="224"/>
      <c r="AK392" s="224"/>
      <c r="AL392" s="224"/>
      <c r="AM392" s="224"/>
      <c r="AN392" s="224"/>
      <c r="AO392" s="224"/>
    </row>
    <row r="393" spans="1:41" ht="14.25" customHeight="1" x14ac:dyDescent="0.45">
      <c r="A393" s="329"/>
      <c r="B393" s="36"/>
      <c r="C393" s="496"/>
      <c r="D393" s="46"/>
      <c r="E393" s="36"/>
      <c r="F393" s="36"/>
      <c r="G393" s="36"/>
      <c r="H393" s="36"/>
      <c r="I393" s="38"/>
      <c r="J393" s="38"/>
      <c r="K393" s="38"/>
      <c r="L393" s="38"/>
      <c r="M393" s="84"/>
      <c r="N393" s="38"/>
      <c r="O393" s="38">
        <f>M392*J392</f>
        <v>845</v>
      </c>
      <c r="P393" s="555">
        <f>SUM(W393:AO393)</f>
        <v>0</v>
      </c>
      <c r="Q393" s="38"/>
      <c r="R393" s="38">
        <f>P393*J392</f>
        <v>0</v>
      </c>
      <c r="S393" s="38">
        <f>M392-P393</f>
        <v>5</v>
      </c>
      <c r="T393" s="38"/>
      <c r="U393" s="38">
        <f>S393*J392</f>
        <v>845</v>
      </c>
      <c r="V393" s="83"/>
      <c r="W393" s="83"/>
      <c r="X393" s="38">
        <v>0</v>
      </c>
      <c r="Y393" s="38">
        <v>0</v>
      </c>
      <c r="Z393" s="38">
        <v>0</v>
      </c>
      <c r="AA393" s="38">
        <v>0</v>
      </c>
      <c r="AB393" s="38">
        <v>0</v>
      </c>
      <c r="AC393" s="38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</row>
    <row r="394" spans="1:41" ht="14.25" customHeight="1" x14ac:dyDescent="0.45">
      <c r="A394" s="329"/>
      <c r="B394" s="36"/>
      <c r="C394" s="496"/>
      <c r="D394" s="36"/>
      <c r="E394" s="36"/>
      <c r="F394" s="36"/>
      <c r="G394" s="36"/>
      <c r="H394" s="36"/>
      <c r="I394" s="38"/>
      <c r="J394" s="38"/>
      <c r="K394" s="38"/>
      <c r="L394" s="38"/>
      <c r="M394" s="84"/>
      <c r="N394" s="38"/>
      <c r="O394" s="38"/>
      <c r="P394" s="38"/>
      <c r="Q394" s="38"/>
      <c r="R394" s="38"/>
      <c r="S394" s="38"/>
      <c r="T394" s="38"/>
      <c r="U394" s="38"/>
      <c r="V394" s="83"/>
      <c r="W394" s="83"/>
      <c r="X394" s="38"/>
      <c r="Y394" s="845"/>
      <c r="Z394" s="845"/>
      <c r="AA394" s="38"/>
      <c r="AB394" s="38"/>
      <c r="AC394" s="38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</row>
    <row r="395" spans="1:41" ht="31.9" customHeight="1" x14ac:dyDescent="0.45">
      <c r="A395" s="337" t="s">
        <v>2110</v>
      </c>
      <c r="B395" s="221" t="s">
        <v>675</v>
      </c>
      <c r="C395" s="621">
        <v>45980</v>
      </c>
      <c r="D395" s="954" t="s">
        <v>3846</v>
      </c>
      <c r="E395" s="221" t="s">
        <v>3864</v>
      </c>
      <c r="F395" s="221" t="s">
        <v>158</v>
      </c>
      <c r="G395" s="221" t="s">
        <v>166</v>
      </c>
      <c r="H395" s="221" t="s">
        <v>162</v>
      </c>
      <c r="I395" s="222">
        <v>25</v>
      </c>
      <c r="J395" s="222">
        <v>75</v>
      </c>
      <c r="K395" s="222"/>
      <c r="L395" s="222"/>
      <c r="M395" s="338">
        <f>SUM(X395:AO395)</f>
        <v>3</v>
      </c>
      <c r="N395" s="222">
        <f>M395*I395</f>
        <v>75</v>
      </c>
      <c r="O395" s="222"/>
      <c r="P395" s="222"/>
      <c r="Q395" s="222">
        <f>P396*I395</f>
        <v>75</v>
      </c>
      <c r="R395" s="222"/>
      <c r="S395" s="222"/>
      <c r="T395" s="222">
        <f>S396*I395</f>
        <v>0</v>
      </c>
      <c r="U395" s="222"/>
      <c r="V395" s="339"/>
      <c r="W395" s="340"/>
      <c r="X395" s="222"/>
      <c r="Y395" s="222">
        <v>3</v>
      </c>
      <c r="Z395" s="222"/>
      <c r="AA395" s="222"/>
      <c r="AB395" s="222"/>
      <c r="AC395" s="222"/>
      <c r="AD395" s="224"/>
      <c r="AE395" s="224"/>
      <c r="AF395" s="224"/>
      <c r="AG395" s="224"/>
      <c r="AH395" s="224"/>
      <c r="AI395" s="224"/>
      <c r="AJ395" s="224"/>
      <c r="AK395" s="224"/>
      <c r="AL395" s="224"/>
      <c r="AM395" s="224"/>
      <c r="AN395" s="224"/>
      <c r="AO395" s="224"/>
    </row>
    <row r="396" spans="1:41" ht="14.25" customHeight="1" x14ac:dyDescent="0.45">
      <c r="A396" s="329"/>
      <c r="B396" s="36"/>
      <c r="C396" s="496"/>
      <c r="D396" s="36"/>
      <c r="E396" s="36"/>
      <c r="F396" s="36"/>
      <c r="G396" s="36"/>
      <c r="H396" s="36"/>
      <c r="I396" s="38"/>
      <c r="J396" s="38"/>
      <c r="K396" s="38"/>
      <c r="L396" s="38"/>
      <c r="M396" s="84"/>
      <c r="N396" s="38"/>
      <c r="O396" s="38">
        <f>M395*J395</f>
        <v>225</v>
      </c>
      <c r="P396" s="657">
        <f>SUM(X396:AO396)</f>
        <v>3</v>
      </c>
      <c r="Q396" s="38"/>
      <c r="R396" s="38">
        <f>P396*J395</f>
        <v>225</v>
      </c>
      <c r="S396" s="38">
        <f>M395-P396</f>
        <v>0</v>
      </c>
      <c r="T396" s="38"/>
      <c r="U396" s="38">
        <f>S396*J395</f>
        <v>0</v>
      </c>
      <c r="V396" s="83"/>
      <c r="W396" s="83"/>
      <c r="X396" s="38"/>
      <c r="Y396" s="657">
        <v>3</v>
      </c>
      <c r="Z396" s="38"/>
      <c r="AA396" s="38"/>
      <c r="AB396" s="38"/>
      <c r="AC396" s="38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</row>
    <row r="397" spans="1:41" ht="14.25" customHeight="1" x14ac:dyDescent="0.45">
      <c r="A397" s="329"/>
      <c r="B397" s="36"/>
      <c r="C397" s="496"/>
      <c r="D397" s="36"/>
      <c r="E397" s="36"/>
      <c r="F397" s="36"/>
      <c r="G397" s="36"/>
      <c r="H397" s="36"/>
      <c r="I397" s="38"/>
      <c r="J397" s="38"/>
      <c r="K397" s="38"/>
      <c r="L397" s="38"/>
      <c r="M397" s="84"/>
      <c r="N397" s="38"/>
      <c r="O397" s="38"/>
      <c r="P397" s="38"/>
      <c r="Q397" s="38"/>
      <c r="R397" s="38"/>
      <c r="S397" s="38"/>
      <c r="T397" s="38"/>
      <c r="U397" s="38"/>
      <c r="V397" s="83"/>
      <c r="W397" s="83"/>
      <c r="X397" s="38"/>
      <c r="Y397" s="38"/>
      <c r="Z397" s="38"/>
      <c r="AA397" s="38"/>
      <c r="AB397" s="38"/>
      <c r="AC397" s="38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</row>
    <row r="398" spans="1:41" ht="14.25" customHeight="1" x14ac:dyDescent="0.45">
      <c r="A398" s="337" t="s">
        <v>2110</v>
      </c>
      <c r="B398" s="221" t="s">
        <v>675</v>
      </c>
      <c r="C398" s="621">
        <v>45980</v>
      </c>
      <c r="D398" s="955" t="s">
        <v>3847</v>
      </c>
      <c r="E398" s="221" t="s">
        <v>1194</v>
      </c>
      <c r="F398" s="221" t="s">
        <v>304</v>
      </c>
      <c r="G398" s="221"/>
      <c r="H398" s="221"/>
      <c r="I398" s="222">
        <v>52</v>
      </c>
      <c r="J398" s="222">
        <v>159</v>
      </c>
      <c r="K398" s="222"/>
      <c r="L398" s="222"/>
      <c r="M398" s="338">
        <f>SUM(X398:AO398)</f>
        <v>3</v>
      </c>
      <c r="N398" s="222">
        <f>M398*I398</f>
        <v>156</v>
      </c>
      <c r="O398" s="222"/>
      <c r="P398" s="222"/>
      <c r="Q398" s="222">
        <f>P399*I398</f>
        <v>156</v>
      </c>
      <c r="R398" s="222"/>
      <c r="S398" s="222"/>
      <c r="T398" s="222">
        <f>S399*I398</f>
        <v>0</v>
      </c>
      <c r="U398" s="222"/>
      <c r="V398" s="339"/>
      <c r="W398" s="340"/>
      <c r="X398" s="222"/>
      <c r="Y398" s="222"/>
      <c r="Z398" s="222"/>
      <c r="AA398" s="222"/>
      <c r="AB398" s="222"/>
      <c r="AC398" s="222"/>
      <c r="AD398" s="224"/>
      <c r="AE398" s="224"/>
      <c r="AF398" s="224"/>
      <c r="AG398" s="224"/>
      <c r="AH398" s="224"/>
      <c r="AI398" s="224"/>
      <c r="AJ398" s="224"/>
      <c r="AK398" s="224"/>
      <c r="AL398" s="224">
        <v>1</v>
      </c>
      <c r="AM398" s="224">
        <v>2</v>
      </c>
      <c r="AN398" s="224"/>
      <c r="AO398" s="224"/>
    </row>
    <row r="399" spans="1:41" ht="14.25" customHeight="1" x14ac:dyDescent="0.45">
      <c r="A399" s="329"/>
      <c r="B399" s="36"/>
      <c r="C399" s="496"/>
      <c r="D399" s="46"/>
      <c r="E399" s="36"/>
      <c r="F399" s="36"/>
      <c r="G399" s="36"/>
      <c r="H399" s="36"/>
      <c r="I399" s="38"/>
      <c r="J399" s="38"/>
      <c r="K399" s="38"/>
      <c r="L399" s="38"/>
      <c r="M399" s="84"/>
      <c r="N399" s="38"/>
      <c r="O399" s="38">
        <f>M398*J398</f>
        <v>477</v>
      </c>
      <c r="P399" s="657">
        <f>SUM(X399:AO399)</f>
        <v>3</v>
      </c>
      <c r="Q399" s="38"/>
      <c r="R399" s="38">
        <f>P399*J398</f>
        <v>477</v>
      </c>
      <c r="S399" s="38">
        <f>M398-P399</f>
        <v>0</v>
      </c>
      <c r="T399" s="38"/>
      <c r="U399" s="38">
        <f>S399*J398</f>
        <v>0</v>
      </c>
      <c r="V399" s="83"/>
      <c r="W399" s="83"/>
      <c r="X399" s="38"/>
      <c r="Y399" s="38"/>
      <c r="Z399" s="38"/>
      <c r="AA399" s="38"/>
      <c r="AB399" s="38"/>
      <c r="AC399" s="38"/>
      <c r="AD399" s="41"/>
      <c r="AE399" s="41"/>
      <c r="AF399" s="41"/>
      <c r="AG399" s="41"/>
      <c r="AH399" s="41"/>
      <c r="AI399" s="41"/>
      <c r="AJ399" s="41"/>
      <c r="AK399" s="41"/>
      <c r="AL399" s="668">
        <v>1</v>
      </c>
      <c r="AM399" s="668">
        <v>2</v>
      </c>
      <c r="AN399" s="41"/>
      <c r="AO399" s="41"/>
    </row>
    <row r="400" spans="1:41" ht="14.25" customHeight="1" x14ac:dyDescent="0.45">
      <c r="A400" s="329"/>
      <c r="B400" s="36"/>
      <c r="C400" s="496"/>
      <c r="D400" s="36"/>
      <c r="E400" s="36"/>
      <c r="F400" s="36"/>
      <c r="G400" s="36"/>
      <c r="H400" s="36"/>
      <c r="I400" s="38"/>
      <c r="J400" s="38"/>
      <c r="K400" s="38"/>
      <c r="L400" s="38"/>
      <c r="M400" s="84"/>
      <c r="N400" s="38"/>
      <c r="O400" s="38"/>
      <c r="P400" s="38"/>
      <c r="Q400" s="38"/>
      <c r="R400" s="38"/>
      <c r="S400" s="38"/>
      <c r="T400" s="38"/>
      <c r="U400" s="38"/>
      <c r="V400" s="83"/>
      <c r="W400" s="83"/>
      <c r="X400" s="38"/>
      <c r="Y400" s="38"/>
      <c r="Z400" s="38"/>
      <c r="AA400" s="38"/>
      <c r="AB400" s="38"/>
      <c r="AC400" s="38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</row>
    <row r="401" spans="1:41" ht="14.25" customHeight="1" x14ac:dyDescent="0.45">
      <c r="A401" s="337" t="s">
        <v>2110</v>
      </c>
      <c r="B401" s="221" t="s">
        <v>675</v>
      </c>
      <c r="C401" s="621">
        <v>45980</v>
      </c>
      <c r="D401" s="955" t="s">
        <v>3847</v>
      </c>
      <c r="E401" s="221" t="s">
        <v>1194</v>
      </c>
      <c r="F401" s="221" t="s">
        <v>158</v>
      </c>
      <c r="G401" s="221"/>
      <c r="H401" s="221"/>
      <c r="I401" s="222">
        <v>52</v>
      </c>
      <c r="J401" s="222">
        <v>159</v>
      </c>
      <c r="K401" s="222"/>
      <c r="L401" s="222"/>
      <c r="M401" s="338">
        <f>SUM(W401:AO401)</f>
        <v>3</v>
      </c>
      <c r="N401" s="222">
        <f>M401*I401</f>
        <v>156</v>
      </c>
      <c r="O401" s="222"/>
      <c r="P401" s="222"/>
      <c r="Q401" s="222">
        <f>P402*I401</f>
        <v>0</v>
      </c>
      <c r="R401" s="222"/>
      <c r="S401" s="222"/>
      <c r="T401" s="222">
        <f>S402*I401</f>
        <v>156</v>
      </c>
      <c r="U401" s="222"/>
      <c r="V401" s="339"/>
      <c r="W401" s="340"/>
      <c r="X401" s="222"/>
      <c r="Y401" s="222"/>
      <c r="Z401" s="222"/>
      <c r="AA401" s="222"/>
      <c r="AB401" s="222"/>
      <c r="AC401" s="222"/>
      <c r="AD401" s="224"/>
      <c r="AE401" s="224"/>
      <c r="AF401" s="224"/>
      <c r="AG401" s="224"/>
      <c r="AH401" s="224"/>
      <c r="AI401" s="224"/>
      <c r="AJ401" s="224"/>
      <c r="AK401" s="224"/>
      <c r="AL401" s="224">
        <v>1</v>
      </c>
      <c r="AM401" s="224">
        <v>1</v>
      </c>
      <c r="AN401" s="224">
        <v>1</v>
      </c>
      <c r="AO401" s="224"/>
    </row>
    <row r="402" spans="1:41" ht="14.25" customHeight="1" x14ac:dyDescent="0.45">
      <c r="A402" s="329"/>
      <c r="B402" s="36"/>
      <c r="C402" s="496"/>
      <c r="D402" s="46"/>
      <c r="E402" s="36"/>
      <c r="F402" s="36"/>
      <c r="G402" s="36"/>
      <c r="H402" s="36"/>
      <c r="I402" s="38"/>
      <c r="J402" s="38"/>
      <c r="K402" s="38"/>
      <c r="L402" s="38"/>
      <c r="M402" s="84"/>
      <c r="N402" s="38"/>
      <c r="O402" s="38">
        <f>M401*J401</f>
        <v>477</v>
      </c>
      <c r="P402" s="657">
        <f>SUM(W402:AO402)</f>
        <v>0</v>
      </c>
      <c r="Q402" s="38"/>
      <c r="R402" s="38">
        <f>P402*J401</f>
        <v>0</v>
      </c>
      <c r="S402" s="38">
        <f>M401-P402</f>
        <v>3</v>
      </c>
      <c r="T402" s="38"/>
      <c r="U402" s="38">
        <f>S402*J401</f>
        <v>477</v>
      </c>
      <c r="V402" s="83"/>
      <c r="W402" s="83"/>
      <c r="X402" s="38"/>
      <c r="Y402" s="38"/>
      <c r="Z402" s="38"/>
      <c r="AA402" s="38"/>
      <c r="AB402" s="38"/>
      <c r="AC402" s="38"/>
      <c r="AD402" s="41"/>
      <c r="AE402" s="41"/>
      <c r="AF402" s="41"/>
      <c r="AG402" s="41"/>
      <c r="AH402" s="41"/>
      <c r="AI402" s="41"/>
      <c r="AJ402" s="41"/>
      <c r="AK402" s="41"/>
      <c r="AL402" s="545">
        <v>0</v>
      </c>
      <c r="AM402" s="668">
        <v>0</v>
      </c>
      <c r="AN402" s="545">
        <v>0</v>
      </c>
      <c r="AO402" s="41"/>
    </row>
    <row r="403" spans="1:41" ht="14.25" customHeight="1" x14ac:dyDescent="0.45">
      <c r="A403" s="329"/>
      <c r="B403" s="36"/>
      <c r="C403" s="496"/>
      <c r="D403" s="36"/>
      <c r="E403" s="36"/>
      <c r="F403" s="36"/>
      <c r="G403" s="36"/>
      <c r="H403" s="36"/>
      <c r="I403" s="38"/>
      <c r="J403" s="38"/>
      <c r="K403" s="38"/>
      <c r="L403" s="38"/>
      <c r="M403" s="84"/>
      <c r="N403" s="38"/>
      <c r="O403" s="38"/>
      <c r="P403" s="38"/>
      <c r="Q403" s="38"/>
      <c r="R403" s="38"/>
      <c r="S403" s="38"/>
      <c r="T403" s="38"/>
      <c r="U403" s="38"/>
      <c r="V403" s="83"/>
      <c r="W403" s="83"/>
      <c r="X403" s="38"/>
      <c r="Y403" s="38"/>
      <c r="Z403" s="38"/>
      <c r="AA403" s="38"/>
      <c r="AB403" s="38"/>
      <c r="AC403" s="38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</row>
    <row r="404" spans="1:41" ht="14.25" customHeight="1" x14ac:dyDescent="0.45">
      <c r="A404" s="337" t="s">
        <v>2110</v>
      </c>
      <c r="B404" s="221" t="s">
        <v>675</v>
      </c>
      <c r="C404" s="621">
        <v>45980</v>
      </c>
      <c r="D404" s="624" t="s">
        <v>3847</v>
      </c>
      <c r="E404" s="221" t="s">
        <v>1194</v>
      </c>
      <c r="F404" s="221" t="s">
        <v>176</v>
      </c>
      <c r="G404" s="491"/>
      <c r="H404" s="491"/>
      <c r="I404" s="222">
        <v>52</v>
      </c>
      <c r="J404" s="222">
        <v>159</v>
      </c>
      <c r="K404" s="222"/>
      <c r="L404" s="222"/>
      <c r="M404" s="338">
        <f>SUM(W404:AO404)</f>
        <v>4</v>
      </c>
      <c r="N404" s="222">
        <f>M404*I404</f>
        <v>208</v>
      </c>
      <c r="O404" s="222"/>
      <c r="P404" s="222"/>
      <c r="Q404" s="222">
        <f>P405*I404</f>
        <v>104</v>
      </c>
      <c r="R404" s="222"/>
      <c r="S404" s="222"/>
      <c r="T404" s="222">
        <f>S405*I404</f>
        <v>104</v>
      </c>
      <c r="U404" s="222"/>
      <c r="V404" s="339"/>
      <c r="W404" s="340"/>
      <c r="X404" s="222"/>
      <c r="Y404" s="222"/>
      <c r="Z404" s="222"/>
      <c r="AA404" s="222"/>
      <c r="AB404" s="222"/>
      <c r="AC404" s="222"/>
      <c r="AD404" s="224"/>
      <c r="AE404" s="224"/>
      <c r="AF404" s="224"/>
      <c r="AG404" s="224"/>
      <c r="AH404" s="224"/>
      <c r="AI404" s="224"/>
      <c r="AJ404" s="224"/>
      <c r="AK404" s="224"/>
      <c r="AL404" s="224">
        <v>1</v>
      </c>
      <c r="AM404" s="224">
        <v>2</v>
      </c>
      <c r="AN404" s="224">
        <v>1</v>
      </c>
      <c r="AO404" s="224"/>
    </row>
    <row r="405" spans="1:41" ht="14.25" customHeight="1" x14ac:dyDescent="0.45">
      <c r="A405" s="329"/>
      <c r="B405" s="36"/>
      <c r="C405" s="496"/>
      <c r="D405" s="932"/>
      <c r="E405" s="36"/>
      <c r="F405" s="36"/>
      <c r="G405" s="36"/>
      <c r="H405" s="36"/>
      <c r="I405" s="38"/>
      <c r="J405" s="38"/>
      <c r="K405" s="38"/>
      <c r="L405" s="38"/>
      <c r="M405" s="84"/>
      <c r="N405" s="38"/>
      <c r="O405" s="38">
        <f>M404*J404</f>
        <v>636</v>
      </c>
      <c r="P405" s="657">
        <f>SUM(W405:AO405)</f>
        <v>2</v>
      </c>
      <c r="Q405" s="38"/>
      <c r="R405" s="38">
        <f>P405*J404</f>
        <v>318</v>
      </c>
      <c r="S405" s="38">
        <f>M404-P405</f>
        <v>2</v>
      </c>
      <c r="T405" s="38"/>
      <c r="U405" s="38">
        <f>S405*J404</f>
        <v>318</v>
      </c>
      <c r="V405" s="83"/>
      <c r="W405" s="83"/>
      <c r="X405" s="38"/>
      <c r="Y405" s="38"/>
      <c r="Z405" s="38"/>
      <c r="AA405" s="38"/>
      <c r="AB405" s="38"/>
      <c r="AC405" s="38"/>
      <c r="AD405" s="41"/>
      <c r="AE405" s="41"/>
      <c r="AF405" s="41"/>
      <c r="AG405" s="41"/>
      <c r="AH405" s="41"/>
      <c r="AI405" s="41"/>
      <c r="AJ405" s="41"/>
      <c r="AK405" s="41"/>
      <c r="AL405" s="545">
        <v>0</v>
      </c>
      <c r="AM405" s="668">
        <v>2</v>
      </c>
      <c r="AN405" s="668">
        <v>0</v>
      </c>
      <c r="AO405" s="41"/>
    </row>
    <row r="406" spans="1:41" ht="14.25" customHeight="1" x14ac:dyDescent="0.45">
      <c r="B406" s="19"/>
      <c r="C406" s="497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</row>
    <row r="407" spans="1:41" ht="14.25" customHeight="1" x14ac:dyDescent="0.45">
      <c r="A407" s="337" t="s">
        <v>2110</v>
      </c>
      <c r="B407" s="221" t="s">
        <v>675</v>
      </c>
      <c r="C407" s="621">
        <v>45980</v>
      </c>
      <c r="D407" s="624" t="s">
        <v>3848</v>
      </c>
      <c r="E407" s="221" t="s">
        <v>978</v>
      </c>
      <c r="F407" s="221" t="s">
        <v>304</v>
      </c>
      <c r="G407" s="221"/>
      <c r="H407" s="491"/>
      <c r="I407" s="222">
        <v>99</v>
      </c>
      <c r="J407" s="222">
        <v>269</v>
      </c>
      <c r="K407" s="222"/>
      <c r="L407" s="222"/>
      <c r="M407" s="338">
        <f>SUM(W407:AO407)</f>
        <v>3</v>
      </c>
      <c r="N407" s="222">
        <f>M407*I407</f>
        <v>297</v>
      </c>
      <c r="O407" s="222"/>
      <c r="P407" s="222"/>
      <c r="Q407" s="222">
        <f>P408*I407</f>
        <v>198</v>
      </c>
      <c r="R407" s="222"/>
      <c r="S407" s="222"/>
      <c r="T407" s="222">
        <f>S408*I407</f>
        <v>99</v>
      </c>
      <c r="U407" s="222"/>
      <c r="V407" s="339"/>
      <c r="W407" s="340"/>
      <c r="X407" s="222"/>
      <c r="Y407" s="222"/>
      <c r="Z407" s="222"/>
      <c r="AA407" s="222"/>
      <c r="AB407" s="222"/>
      <c r="AC407" s="222"/>
      <c r="AD407" s="224"/>
      <c r="AE407" s="224"/>
      <c r="AF407" s="224"/>
      <c r="AG407" s="224"/>
      <c r="AH407" s="224"/>
      <c r="AI407" s="224"/>
      <c r="AJ407" s="224">
        <v>1</v>
      </c>
      <c r="AK407" s="224">
        <v>1</v>
      </c>
      <c r="AL407" s="224">
        <v>1</v>
      </c>
      <c r="AM407" s="224"/>
      <c r="AN407" s="224"/>
      <c r="AO407" s="224"/>
    </row>
    <row r="408" spans="1:41" ht="14.25" customHeight="1" x14ac:dyDescent="0.45">
      <c r="A408" s="329"/>
      <c r="B408" s="36"/>
      <c r="C408" s="496"/>
      <c r="D408" s="844"/>
      <c r="E408" s="36"/>
      <c r="F408" s="36"/>
      <c r="G408" s="36"/>
      <c r="H408" s="36"/>
      <c r="I408" s="38"/>
      <c r="J408" s="38"/>
      <c r="K408" s="38"/>
      <c r="L408" s="38"/>
      <c r="M408" s="84"/>
      <c r="N408" s="38"/>
      <c r="O408" s="38">
        <f>M407*J407</f>
        <v>807</v>
      </c>
      <c r="P408" s="657">
        <f>SUM(W408:AO408)</f>
        <v>2</v>
      </c>
      <c r="Q408" s="38"/>
      <c r="R408" s="38">
        <f>P408*J407</f>
        <v>538</v>
      </c>
      <c r="S408" s="38">
        <f>M407-P408</f>
        <v>1</v>
      </c>
      <c r="T408" s="38"/>
      <c r="U408" s="38">
        <f>S408*J407</f>
        <v>269</v>
      </c>
      <c r="V408" s="83"/>
      <c r="W408" s="83"/>
      <c r="X408" s="38"/>
      <c r="Y408" s="38"/>
      <c r="Z408" s="38"/>
      <c r="AA408" s="38"/>
      <c r="AB408" s="38"/>
      <c r="AC408" s="38"/>
      <c r="AD408" s="41"/>
      <c r="AE408" s="41"/>
      <c r="AF408" s="41"/>
      <c r="AG408" s="41"/>
      <c r="AH408" s="41"/>
      <c r="AI408" s="41"/>
      <c r="AJ408" s="668">
        <v>1</v>
      </c>
      <c r="AK408" s="668">
        <v>1</v>
      </c>
      <c r="AL408" s="545">
        <v>0</v>
      </c>
      <c r="AM408" s="41"/>
      <c r="AN408" s="41"/>
      <c r="AO408" s="41"/>
    </row>
    <row r="409" spans="1:41" ht="14.25" customHeight="1" x14ac:dyDescent="0.45">
      <c r="A409" s="329"/>
      <c r="B409" s="36"/>
      <c r="C409" s="496"/>
      <c r="D409" s="36"/>
      <c r="E409" s="36"/>
      <c r="F409" s="36"/>
      <c r="G409" s="36"/>
      <c r="H409" s="36"/>
      <c r="I409" s="38"/>
      <c r="J409" s="38"/>
      <c r="K409" s="38"/>
      <c r="L409" s="38"/>
      <c r="M409" s="84"/>
      <c r="N409" s="38"/>
      <c r="O409" s="38"/>
      <c r="P409" s="38"/>
      <c r="Q409" s="38"/>
      <c r="R409" s="38"/>
      <c r="S409" s="38"/>
      <c r="T409" s="38"/>
      <c r="U409" s="38"/>
      <c r="V409" s="83"/>
      <c r="W409" s="83"/>
      <c r="X409" s="38"/>
      <c r="Y409" s="38"/>
      <c r="Z409" s="38"/>
      <c r="AA409" s="38"/>
      <c r="AB409" s="38"/>
      <c r="AC409" s="38"/>
      <c r="AD409" s="41"/>
      <c r="AE409" s="41"/>
      <c r="AF409" s="41"/>
      <c r="AG409" s="41"/>
      <c r="AH409" s="41"/>
      <c r="AI409" s="41"/>
      <c r="AJ409" s="41"/>
      <c r="AK409" s="41"/>
      <c r="AL409" s="846"/>
      <c r="AM409" s="41"/>
      <c r="AN409" s="41"/>
      <c r="AO409" s="41"/>
    </row>
    <row r="410" spans="1:41" ht="14.25" customHeight="1" x14ac:dyDescent="0.45">
      <c r="A410" s="337" t="s">
        <v>2110</v>
      </c>
      <c r="B410" s="221" t="s">
        <v>675</v>
      </c>
      <c r="C410" s="621">
        <v>45980</v>
      </c>
      <c r="D410" s="624" t="s">
        <v>3848</v>
      </c>
      <c r="E410" s="221" t="s">
        <v>978</v>
      </c>
      <c r="F410" s="221" t="s">
        <v>158</v>
      </c>
      <c r="G410" s="221"/>
      <c r="H410" s="221"/>
      <c r="I410" s="222">
        <v>99</v>
      </c>
      <c r="J410" s="222">
        <v>269</v>
      </c>
      <c r="K410" s="222"/>
      <c r="L410" s="222"/>
      <c r="M410" s="338">
        <f>SUM(W410:AO410)</f>
        <v>3</v>
      </c>
      <c r="N410" s="222">
        <f>M410*I410</f>
        <v>297</v>
      </c>
      <c r="O410" s="222"/>
      <c r="P410" s="222"/>
      <c r="Q410" s="222">
        <f>P411*I410</f>
        <v>198</v>
      </c>
      <c r="R410" s="222"/>
      <c r="S410" s="222"/>
      <c r="T410" s="222">
        <f>S411*I410</f>
        <v>99</v>
      </c>
      <c r="U410" s="222"/>
      <c r="V410" s="339"/>
      <c r="W410" s="340"/>
      <c r="X410" s="222"/>
      <c r="Y410" s="222"/>
      <c r="Z410" s="222"/>
      <c r="AA410" s="222"/>
      <c r="AB410" s="222"/>
      <c r="AC410" s="222"/>
      <c r="AD410" s="224"/>
      <c r="AE410" s="224"/>
      <c r="AF410" s="224"/>
      <c r="AG410" s="224"/>
      <c r="AH410" s="224"/>
      <c r="AI410" s="224"/>
      <c r="AJ410" s="224">
        <v>1</v>
      </c>
      <c r="AK410" s="224">
        <v>1</v>
      </c>
      <c r="AL410" s="224">
        <v>1</v>
      </c>
      <c r="AM410" s="224"/>
      <c r="AN410" s="224"/>
      <c r="AO410" s="224"/>
    </row>
    <row r="411" spans="1:41" ht="14.25" customHeight="1" x14ac:dyDescent="0.45">
      <c r="A411" s="329"/>
      <c r="B411" s="36"/>
      <c r="C411" s="496"/>
      <c r="D411" s="844"/>
      <c r="E411" s="36"/>
      <c r="F411" s="36"/>
      <c r="G411" s="36"/>
      <c r="H411" s="36"/>
      <c r="I411" s="38"/>
      <c r="J411" s="38"/>
      <c r="K411" s="38"/>
      <c r="L411" s="38"/>
      <c r="M411" s="84"/>
      <c r="N411" s="38"/>
      <c r="O411" s="38">
        <f>M410*J410</f>
        <v>807</v>
      </c>
      <c r="P411" s="657">
        <f>SUM(W411:AO411)</f>
        <v>2</v>
      </c>
      <c r="Q411" s="38"/>
      <c r="R411" s="38">
        <f>P411*J410</f>
        <v>538</v>
      </c>
      <c r="S411" s="38">
        <f>M410-P411</f>
        <v>1</v>
      </c>
      <c r="T411" s="38"/>
      <c r="U411" s="38">
        <f>S411*J410</f>
        <v>269</v>
      </c>
      <c r="V411" s="83"/>
      <c r="W411" s="83"/>
      <c r="X411" s="38"/>
      <c r="Y411" s="38"/>
      <c r="Z411" s="38"/>
      <c r="AA411" s="38"/>
      <c r="AB411" s="38"/>
      <c r="AC411" s="38"/>
      <c r="AD411" s="41"/>
      <c r="AE411" s="41"/>
      <c r="AF411" s="41"/>
      <c r="AG411" s="41"/>
      <c r="AH411" s="41"/>
      <c r="AI411" s="41"/>
      <c r="AJ411" s="668">
        <v>1</v>
      </c>
      <c r="AK411" s="668">
        <v>1</v>
      </c>
      <c r="AL411" s="545">
        <v>0</v>
      </c>
      <c r="AM411" s="41"/>
      <c r="AN411" s="41"/>
      <c r="AO411" s="41"/>
    </row>
    <row r="412" spans="1:41" ht="14.25" customHeight="1" x14ac:dyDescent="0.45">
      <c r="A412" s="329"/>
      <c r="B412" s="36"/>
      <c r="C412" s="496"/>
      <c r="D412" s="36"/>
      <c r="E412" s="36"/>
      <c r="F412" s="36"/>
      <c r="G412" s="36"/>
      <c r="H412" s="36"/>
      <c r="I412" s="38"/>
      <c r="J412" s="38"/>
      <c r="K412" s="38"/>
      <c r="L412" s="38"/>
      <c r="M412" s="84"/>
      <c r="N412" s="38"/>
      <c r="O412" s="38"/>
      <c r="P412" s="38"/>
      <c r="Q412" s="38"/>
      <c r="R412" s="38"/>
      <c r="S412" s="38"/>
      <c r="T412" s="38"/>
      <c r="U412" s="38"/>
      <c r="V412" s="83"/>
      <c r="W412" s="83"/>
      <c r="X412" s="38"/>
      <c r="Y412" s="38"/>
      <c r="Z412" s="38"/>
      <c r="AA412" s="38"/>
      <c r="AB412" s="38"/>
      <c r="AC412" s="38"/>
      <c r="AD412" s="41"/>
      <c r="AE412" s="41"/>
      <c r="AF412" s="41"/>
      <c r="AG412" s="41"/>
      <c r="AH412" s="41"/>
      <c r="AI412" s="41"/>
      <c r="AJ412" s="41"/>
      <c r="AK412" s="41"/>
      <c r="AL412" s="846"/>
      <c r="AM412" s="41"/>
      <c r="AN412" s="41"/>
      <c r="AO412" s="41"/>
    </row>
    <row r="413" spans="1:41" ht="29.65" customHeight="1" x14ac:dyDescent="0.45">
      <c r="A413" s="337" t="s">
        <v>2110</v>
      </c>
      <c r="B413" s="221" t="s">
        <v>675</v>
      </c>
      <c r="C413" s="621">
        <v>45980</v>
      </c>
      <c r="D413" s="953" t="s">
        <v>3849</v>
      </c>
      <c r="E413" s="221" t="s">
        <v>3867</v>
      </c>
      <c r="F413" s="221" t="s">
        <v>158</v>
      </c>
      <c r="G413" s="221" t="s">
        <v>3868</v>
      </c>
      <c r="H413" s="221" t="s">
        <v>162</v>
      </c>
      <c r="I413" s="222">
        <v>49</v>
      </c>
      <c r="J413" s="222">
        <v>139</v>
      </c>
      <c r="K413" s="222"/>
      <c r="L413" s="222"/>
      <c r="M413" s="338">
        <f>SUM(W413:AO413)</f>
        <v>4</v>
      </c>
      <c r="N413" s="222">
        <f>M413*I413</f>
        <v>196</v>
      </c>
      <c r="O413" s="222"/>
      <c r="P413" s="222"/>
      <c r="Q413" s="222">
        <f>P414*I413</f>
        <v>196</v>
      </c>
      <c r="R413" s="222"/>
      <c r="S413" s="222"/>
      <c r="T413" s="222">
        <f>S414*I413</f>
        <v>0</v>
      </c>
      <c r="U413" s="222"/>
      <c r="V413" s="339"/>
      <c r="W413" s="340"/>
      <c r="X413" s="222"/>
      <c r="Y413" s="222"/>
      <c r="Z413" s="222"/>
      <c r="AA413" s="222"/>
      <c r="AB413" s="222"/>
      <c r="AC413" s="222"/>
      <c r="AD413" s="224"/>
      <c r="AE413" s="224"/>
      <c r="AF413" s="224"/>
      <c r="AG413" s="224"/>
      <c r="AH413" s="224"/>
      <c r="AI413" s="224"/>
      <c r="AJ413" s="224"/>
      <c r="AK413" s="224"/>
      <c r="AL413" s="224">
        <v>1</v>
      </c>
      <c r="AM413" s="224"/>
      <c r="AN413" s="224">
        <v>1</v>
      </c>
      <c r="AO413" s="224">
        <v>2</v>
      </c>
    </row>
    <row r="414" spans="1:41" ht="14.25" customHeight="1" x14ac:dyDescent="0.45">
      <c r="A414" s="329"/>
      <c r="B414" s="36"/>
      <c r="C414" s="496"/>
      <c r="D414" s="36"/>
      <c r="E414" s="36"/>
      <c r="F414" s="36"/>
      <c r="G414" s="36"/>
      <c r="H414" s="36"/>
      <c r="I414" s="38"/>
      <c r="J414" s="38"/>
      <c r="K414" s="38"/>
      <c r="L414" s="38"/>
      <c r="M414" s="84"/>
      <c r="N414" s="38"/>
      <c r="O414" s="38">
        <f>M413*J413</f>
        <v>556</v>
      </c>
      <c r="P414" s="657">
        <f>SUM(W414:AO414)</f>
        <v>4</v>
      </c>
      <c r="Q414" s="38"/>
      <c r="R414" s="38">
        <f>P414*J413</f>
        <v>556</v>
      </c>
      <c r="S414" s="38">
        <f>M413-P414</f>
        <v>0</v>
      </c>
      <c r="T414" s="38"/>
      <c r="U414" s="38">
        <f>S414*J413</f>
        <v>0</v>
      </c>
      <c r="V414" s="83"/>
      <c r="W414" s="83"/>
      <c r="X414" s="38"/>
      <c r="Y414" s="38"/>
      <c r="Z414" s="38"/>
      <c r="AA414" s="38"/>
      <c r="AB414" s="38"/>
      <c r="AC414" s="38"/>
      <c r="AD414" s="41"/>
      <c r="AE414" s="41"/>
      <c r="AF414" s="41"/>
      <c r="AG414" s="41"/>
      <c r="AH414" s="41"/>
      <c r="AI414" s="41"/>
      <c r="AJ414" s="41"/>
      <c r="AK414" s="41"/>
      <c r="AL414" s="668">
        <v>1</v>
      </c>
      <c r="AM414" s="41"/>
      <c r="AN414" s="668">
        <v>1</v>
      </c>
      <c r="AO414" s="668">
        <v>2</v>
      </c>
    </row>
    <row r="415" spans="1:41" ht="14.25" customHeight="1" x14ac:dyDescent="0.45">
      <c r="A415" s="329"/>
      <c r="B415" s="36"/>
      <c r="C415" s="496"/>
      <c r="D415" s="36"/>
      <c r="E415" s="36"/>
      <c r="F415" s="36"/>
      <c r="G415" s="36"/>
      <c r="H415" s="36"/>
      <c r="I415" s="38"/>
      <c r="J415" s="38"/>
      <c r="K415" s="38"/>
      <c r="L415" s="38"/>
      <c r="M415" s="84"/>
      <c r="N415" s="38"/>
      <c r="O415" s="38"/>
      <c r="P415" s="38"/>
      <c r="Q415" s="38"/>
      <c r="R415" s="38"/>
      <c r="S415" s="38"/>
      <c r="T415" s="38"/>
      <c r="U415" s="38"/>
      <c r="V415" s="83"/>
      <c r="W415" s="83"/>
      <c r="X415" s="38"/>
      <c r="Y415" s="38"/>
      <c r="Z415" s="38"/>
      <c r="AA415" s="38"/>
      <c r="AB415" s="38"/>
      <c r="AC415" s="38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</row>
    <row r="416" spans="1:41" ht="28.5" customHeight="1" x14ac:dyDescent="0.45">
      <c r="A416" s="337" t="s">
        <v>2110</v>
      </c>
      <c r="B416" s="221" t="s">
        <v>675</v>
      </c>
      <c r="C416" s="621">
        <v>45980</v>
      </c>
      <c r="D416" s="953" t="s">
        <v>3850</v>
      </c>
      <c r="E416" s="221" t="s">
        <v>1146</v>
      </c>
      <c r="F416" s="221" t="s">
        <v>158</v>
      </c>
      <c r="G416" s="221"/>
      <c r="H416" s="221" t="s">
        <v>3866</v>
      </c>
      <c r="I416" s="222">
        <v>65</v>
      </c>
      <c r="J416" s="222">
        <v>159</v>
      </c>
      <c r="K416" s="222"/>
      <c r="L416" s="222"/>
      <c r="M416" s="338">
        <f>SUM(W416:AO416)</f>
        <v>4</v>
      </c>
      <c r="N416" s="222">
        <f>M416*I416</f>
        <v>260</v>
      </c>
      <c r="O416" s="222"/>
      <c r="P416" s="222"/>
      <c r="Q416" s="222">
        <f>P417*I416</f>
        <v>195</v>
      </c>
      <c r="R416" s="222"/>
      <c r="S416" s="222"/>
      <c r="T416" s="222">
        <f>S417*I416</f>
        <v>65</v>
      </c>
      <c r="U416" s="222"/>
      <c r="V416" s="339"/>
      <c r="W416" s="340"/>
      <c r="X416" s="222"/>
      <c r="Y416" s="222"/>
      <c r="Z416" s="222"/>
      <c r="AA416" s="222"/>
      <c r="AB416" s="222"/>
      <c r="AC416" s="222"/>
      <c r="AD416" s="224"/>
      <c r="AE416" s="224"/>
      <c r="AF416" s="224"/>
      <c r="AG416" s="224"/>
      <c r="AH416" s="224"/>
      <c r="AI416" s="224"/>
      <c r="AJ416" s="224"/>
      <c r="AK416" s="224"/>
      <c r="AL416" s="224">
        <v>3</v>
      </c>
      <c r="AM416" s="224">
        <v>1</v>
      </c>
      <c r="AN416" s="224"/>
      <c r="AO416" s="224"/>
    </row>
    <row r="417" spans="1:41" ht="14.25" customHeight="1" x14ac:dyDescent="0.45">
      <c r="A417" s="329"/>
      <c r="B417" s="36"/>
      <c r="C417" s="496"/>
      <c r="D417" s="36"/>
      <c r="E417" s="36"/>
      <c r="F417" s="36"/>
      <c r="G417" s="36"/>
      <c r="H417" s="36"/>
      <c r="I417" s="38"/>
      <c r="J417" s="38"/>
      <c r="K417" s="38"/>
      <c r="L417" s="38"/>
      <c r="M417" s="84"/>
      <c r="N417" s="38"/>
      <c r="O417" s="38">
        <f>M416*J416</f>
        <v>636</v>
      </c>
      <c r="P417" s="657">
        <f>SUM(W417:AO417)</f>
        <v>3</v>
      </c>
      <c r="Q417" s="38"/>
      <c r="R417" s="38">
        <f>P417*J416</f>
        <v>477</v>
      </c>
      <c r="S417" s="38">
        <f>M416-P417</f>
        <v>1</v>
      </c>
      <c r="T417" s="38"/>
      <c r="U417" s="38">
        <f>S417*J416</f>
        <v>159</v>
      </c>
      <c r="V417" s="83"/>
      <c r="W417" s="83"/>
      <c r="X417" s="38"/>
      <c r="Y417" s="38"/>
      <c r="Z417" s="38"/>
      <c r="AA417" s="38"/>
      <c r="AB417" s="38"/>
      <c r="AC417" s="38"/>
      <c r="AD417" s="41"/>
      <c r="AE417" s="41"/>
      <c r="AF417" s="41"/>
      <c r="AG417" s="41"/>
      <c r="AH417" s="41"/>
      <c r="AI417" s="41"/>
      <c r="AJ417" s="41"/>
      <c r="AK417" s="41"/>
      <c r="AL417" s="668">
        <v>2</v>
      </c>
      <c r="AM417" s="668">
        <v>1</v>
      </c>
      <c r="AN417" s="41"/>
      <c r="AO417" s="41"/>
    </row>
    <row r="418" spans="1:41" ht="14.25" customHeight="1" x14ac:dyDescent="0.45">
      <c r="A418" s="329"/>
      <c r="B418" s="36"/>
      <c r="C418" s="496"/>
      <c r="D418" s="36"/>
      <c r="E418" s="36"/>
      <c r="F418" s="36"/>
      <c r="G418" s="36"/>
      <c r="H418" s="36"/>
      <c r="I418" s="38"/>
      <c r="J418" s="38"/>
      <c r="K418" s="38"/>
      <c r="L418" s="38"/>
      <c r="M418" s="84"/>
      <c r="N418" s="38"/>
      <c r="O418" s="38"/>
      <c r="P418" s="38"/>
      <c r="Q418" s="38"/>
      <c r="R418" s="38"/>
      <c r="S418" s="38"/>
      <c r="T418" s="38"/>
      <c r="U418" s="38"/>
      <c r="V418" s="83"/>
      <c r="W418" s="83"/>
      <c r="X418" s="38"/>
      <c r="Y418" s="38"/>
      <c r="Z418" s="38"/>
      <c r="AA418" s="38"/>
      <c r="AB418" s="38"/>
      <c r="AC418" s="38"/>
      <c r="AD418" s="41"/>
      <c r="AE418" s="41"/>
      <c r="AF418" s="41"/>
      <c r="AG418" s="41"/>
      <c r="AH418" s="41"/>
      <c r="AI418" s="41"/>
      <c r="AJ418" s="41"/>
      <c r="AK418" s="41"/>
      <c r="AL418" s="846"/>
      <c r="AM418" s="41"/>
      <c r="AN418" s="41"/>
      <c r="AO418" s="41"/>
    </row>
    <row r="419" spans="1:41" ht="14.25" customHeight="1" x14ac:dyDescent="0.45">
      <c r="A419" s="337" t="s">
        <v>2110</v>
      </c>
      <c r="B419" s="221" t="s">
        <v>675</v>
      </c>
      <c r="C419" s="621">
        <v>45980</v>
      </c>
      <c r="D419" s="953" t="s">
        <v>3851</v>
      </c>
      <c r="E419" s="221" t="s">
        <v>1338</v>
      </c>
      <c r="F419" s="221" t="s">
        <v>158</v>
      </c>
      <c r="G419" s="221"/>
      <c r="H419" s="221" t="s">
        <v>3865</v>
      </c>
      <c r="I419" s="222">
        <v>59</v>
      </c>
      <c r="J419" s="222">
        <v>159</v>
      </c>
      <c r="K419" s="222"/>
      <c r="L419" s="222"/>
      <c r="M419" s="338">
        <f>SUM(W419:AO419)</f>
        <v>2</v>
      </c>
      <c r="N419" s="222">
        <f>M419*I419</f>
        <v>118</v>
      </c>
      <c r="O419" s="222"/>
      <c r="P419" s="222"/>
      <c r="Q419" s="222">
        <f>P420*I419</f>
        <v>59</v>
      </c>
      <c r="R419" s="222"/>
      <c r="S419" s="222"/>
      <c r="T419" s="222">
        <f>S420*I419</f>
        <v>59</v>
      </c>
      <c r="U419" s="222"/>
      <c r="V419" s="339"/>
      <c r="W419" s="340"/>
      <c r="X419" s="222"/>
      <c r="Y419" s="222"/>
      <c r="Z419" s="222"/>
      <c r="AA419" s="222"/>
      <c r="AB419" s="222"/>
      <c r="AC419" s="222"/>
      <c r="AD419" s="224"/>
      <c r="AE419" s="224"/>
      <c r="AF419" s="224"/>
      <c r="AG419" s="224"/>
      <c r="AH419" s="224"/>
      <c r="AI419" s="224"/>
      <c r="AJ419" s="224"/>
      <c r="AK419" s="224"/>
      <c r="AL419" s="224"/>
      <c r="AM419" s="224">
        <v>2</v>
      </c>
      <c r="AN419" s="224"/>
      <c r="AO419" s="224"/>
    </row>
    <row r="420" spans="1:41" ht="14.25" customHeight="1" x14ac:dyDescent="0.45">
      <c r="A420" s="329"/>
      <c r="B420" s="36"/>
      <c r="C420" s="496"/>
      <c r="D420" s="36"/>
      <c r="E420" s="36"/>
      <c r="F420" s="36"/>
      <c r="G420" s="36"/>
      <c r="H420" s="36"/>
      <c r="I420" s="38"/>
      <c r="J420" s="38"/>
      <c r="K420" s="38"/>
      <c r="L420" s="38"/>
      <c r="M420" s="84"/>
      <c r="N420" s="38"/>
      <c r="O420" s="38">
        <f>M419*J419</f>
        <v>318</v>
      </c>
      <c r="P420" s="657">
        <f>SUM(W420:AO420)</f>
        <v>1</v>
      </c>
      <c r="Q420" s="38"/>
      <c r="R420" s="38">
        <f>P420*J419</f>
        <v>159</v>
      </c>
      <c r="S420" s="38">
        <f>M419-P420</f>
        <v>1</v>
      </c>
      <c r="T420" s="38"/>
      <c r="U420" s="38">
        <f>S420*J419</f>
        <v>159</v>
      </c>
      <c r="V420" s="83"/>
      <c r="W420" s="83"/>
      <c r="X420" s="38"/>
      <c r="Y420" s="38"/>
      <c r="Z420" s="38"/>
      <c r="AA420" s="38"/>
      <c r="AB420" s="38"/>
      <c r="AC420" s="38"/>
      <c r="AD420" s="41"/>
      <c r="AE420" s="41"/>
      <c r="AF420" s="41"/>
      <c r="AG420" s="41"/>
      <c r="AH420" s="41"/>
      <c r="AI420" s="41"/>
      <c r="AJ420" s="41"/>
      <c r="AK420" s="41"/>
      <c r="AL420" s="41"/>
      <c r="AM420" s="668">
        <v>1</v>
      </c>
      <c r="AN420" s="41"/>
      <c r="AO420" s="41"/>
    </row>
    <row r="421" spans="1:41" ht="14.25" customHeight="1" x14ac:dyDescent="0.45">
      <c r="A421" s="329"/>
      <c r="B421" s="36"/>
      <c r="C421" s="496"/>
      <c r="D421" s="36"/>
      <c r="E421" s="36"/>
      <c r="F421" s="36"/>
      <c r="G421" s="36"/>
      <c r="H421" s="36"/>
      <c r="I421" s="38"/>
      <c r="J421" s="38"/>
      <c r="K421" s="38"/>
      <c r="L421" s="38"/>
      <c r="M421" s="84"/>
      <c r="N421" s="38"/>
      <c r="O421" s="38"/>
      <c r="P421" s="38"/>
      <c r="Q421" s="38"/>
      <c r="R421" s="38"/>
      <c r="S421" s="38"/>
      <c r="T421" s="38"/>
      <c r="U421" s="38"/>
      <c r="V421" s="83"/>
      <c r="W421" s="83"/>
      <c r="X421" s="38"/>
      <c r="Y421" s="38"/>
      <c r="Z421" s="38"/>
      <c r="AA421" s="38"/>
      <c r="AB421" s="38"/>
      <c r="AC421" s="38"/>
      <c r="AD421" s="41"/>
      <c r="AE421" s="41"/>
      <c r="AF421" s="41"/>
      <c r="AG421" s="41"/>
      <c r="AH421" s="41"/>
      <c r="AI421" s="41"/>
      <c r="AJ421" s="41"/>
      <c r="AK421" s="41"/>
      <c r="AL421" s="41"/>
      <c r="AM421" s="846"/>
      <c r="AN421" s="41"/>
      <c r="AO421" s="41"/>
    </row>
    <row r="422" spans="1:41" ht="26.25" customHeight="1" x14ac:dyDescent="0.45">
      <c r="A422" s="337" t="s">
        <v>2110</v>
      </c>
      <c r="B422" s="221" t="s">
        <v>675</v>
      </c>
      <c r="C422" s="621">
        <v>45980</v>
      </c>
      <c r="D422" s="623" t="s">
        <v>3852</v>
      </c>
      <c r="E422" s="221" t="s">
        <v>368</v>
      </c>
      <c r="F422" s="221" t="s">
        <v>304</v>
      </c>
      <c r="G422" s="221"/>
      <c r="H422" s="221" t="s">
        <v>3858</v>
      </c>
      <c r="I422" s="222">
        <v>98</v>
      </c>
      <c r="J422" s="222">
        <v>259</v>
      </c>
      <c r="K422" s="222"/>
      <c r="L422" s="222"/>
      <c r="M422" s="338">
        <f>SUM(W422:AO422)</f>
        <v>2</v>
      </c>
      <c r="N422" s="222">
        <f>M422*I422</f>
        <v>196</v>
      </c>
      <c r="O422" s="222"/>
      <c r="P422" s="222"/>
      <c r="Q422" s="222">
        <f>P423*I422</f>
        <v>196</v>
      </c>
      <c r="R422" s="222"/>
      <c r="S422" s="222"/>
      <c r="T422" s="222">
        <f>S423*I422</f>
        <v>0</v>
      </c>
      <c r="U422" s="222"/>
      <c r="V422" s="339"/>
      <c r="W422" s="340">
        <v>2</v>
      </c>
      <c r="X422" s="222"/>
      <c r="Y422" s="222"/>
      <c r="Z422" s="222"/>
      <c r="AA422" s="222"/>
      <c r="AB422" s="222"/>
      <c r="AC422" s="222"/>
      <c r="AD422" s="224"/>
      <c r="AE422" s="224"/>
      <c r="AF422" s="224"/>
      <c r="AG422" s="224"/>
      <c r="AH422" s="224"/>
      <c r="AI422" s="224"/>
      <c r="AJ422" s="224"/>
      <c r="AK422" s="224"/>
      <c r="AL422" s="224"/>
      <c r="AM422" s="224"/>
      <c r="AN422" s="224"/>
      <c r="AO422" s="224"/>
    </row>
    <row r="423" spans="1:41" ht="14.25" customHeight="1" x14ac:dyDescent="0.45">
      <c r="A423" s="329"/>
      <c r="B423" s="36"/>
      <c r="C423" s="496"/>
      <c r="D423" s="844"/>
      <c r="E423" s="36"/>
      <c r="F423" s="36"/>
      <c r="G423" s="36"/>
      <c r="H423" s="36"/>
      <c r="I423" s="38"/>
      <c r="J423" s="38"/>
      <c r="K423" s="38"/>
      <c r="L423" s="38"/>
      <c r="M423" s="84"/>
      <c r="N423" s="38"/>
      <c r="O423" s="38">
        <f>M422*J422</f>
        <v>518</v>
      </c>
      <c r="P423" s="657">
        <f>SUM(W423:AO423)</f>
        <v>2</v>
      </c>
      <c r="Q423" s="38"/>
      <c r="R423" s="38">
        <f>P423*J422</f>
        <v>518</v>
      </c>
      <c r="S423" s="38">
        <f>M422-P423</f>
        <v>0</v>
      </c>
      <c r="T423" s="38"/>
      <c r="U423" s="38">
        <f>S423*J422</f>
        <v>0</v>
      </c>
      <c r="V423" s="83"/>
      <c r="W423" s="658">
        <v>2</v>
      </c>
      <c r="X423" s="38"/>
      <c r="Y423" s="38"/>
      <c r="Z423" s="38"/>
      <c r="AA423" s="38"/>
      <c r="AB423" s="38"/>
      <c r="AC423" s="38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</row>
    <row r="424" spans="1:41" ht="14.25" customHeight="1" x14ac:dyDescent="0.45">
      <c r="A424" s="329"/>
      <c r="B424" s="36"/>
      <c r="C424" s="496"/>
      <c r="D424" s="36"/>
      <c r="E424" s="36"/>
      <c r="F424" s="36"/>
      <c r="G424" s="36"/>
      <c r="H424" s="36"/>
      <c r="I424" s="38"/>
      <c r="J424" s="38"/>
      <c r="K424" s="38"/>
      <c r="L424" s="38"/>
      <c r="M424" s="84"/>
      <c r="N424" s="38"/>
      <c r="O424" s="38"/>
      <c r="P424" s="38"/>
      <c r="Q424" s="38"/>
      <c r="R424" s="38"/>
      <c r="S424" s="38"/>
      <c r="T424" s="38"/>
      <c r="U424" s="38"/>
      <c r="V424" s="83"/>
      <c r="W424" s="83"/>
      <c r="X424" s="38"/>
      <c r="Y424" s="38"/>
      <c r="Z424" s="38"/>
      <c r="AA424" s="38"/>
      <c r="AB424" s="38"/>
      <c r="AC424" s="38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</row>
    <row r="425" spans="1:41" ht="29.65" customHeight="1" x14ac:dyDescent="0.45">
      <c r="A425" s="337" t="s">
        <v>2110</v>
      </c>
      <c r="B425" s="221" t="s">
        <v>675</v>
      </c>
      <c r="C425" s="621">
        <v>45980</v>
      </c>
      <c r="D425" s="624" t="s">
        <v>3853</v>
      </c>
      <c r="E425" s="221" t="s">
        <v>3863</v>
      </c>
      <c r="F425" s="221" t="s">
        <v>304</v>
      </c>
      <c r="G425" s="221"/>
      <c r="H425" s="221" t="s">
        <v>3859</v>
      </c>
      <c r="I425" s="222">
        <v>95</v>
      </c>
      <c r="J425" s="222">
        <v>259</v>
      </c>
      <c r="K425" s="222"/>
      <c r="L425" s="222"/>
      <c r="M425" s="338">
        <f>SUM(W425:AO425)</f>
        <v>3</v>
      </c>
      <c r="N425" s="222">
        <f>M425*I425</f>
        <v>285</v>
      </c>
      <c r="O425" s="222"/>
      <c r="P425" s="222"/>
      <c r="Q425" s="222">
        <f>P426*I425</f>
        <v>0</v>
      </c>
      <c r="R425" s="222"/>
      <c r="S425" s="222"/>
      <c r="T425" s="222">
        <f>S426*I425</f>
        <v>285</v>
      </c>
      <c r="U425" s="222"/>
      <c r="V425" s="339"/>
      <c r="W425" s="340">
        <v>2</v>
      </c>
      <c r="X425" s="222">
        <v>1</v>
      </c>
      <c r="Y425" s="222"/>
      <c r="Z425" s="222"/>
      <c r="AA425" s="222"/>
      <c r="AB425" s="222"/>
      <c r="AC425" s="222"/>
      <c r="AD425" s="224"/>
      <c r="AE425" s="224"/>
      <c r="AF425" s="224"/>
      <c r="AG425" s="224"/>
      <c r="AH425" s="224"/>
      <c r="AI425" s="224"/>
      <c r="AJ425" s="224"/>
      <c r="AK425" s="224"/>
      <c r="AL425" s="224"/>
      <c r="AM425" s="224"/>
      <c r="AN425" s="224"/>
      <c r="AO425" s="224"/>
    </row>
    <row r="426" spans="1:41" ht="14.25" customHeight="1" x14ac:dyDescent="0.45">
      <c r="A426" s="329"/>
      <c r="B426" s="36"/>
      <c r="C426" s="496"/>
      <c r="D426" s="46"/>
      <c r="E426" s="36"/>
      <c r="F426" s="36"/>
      <c r="G426" s="36"/>
      <c r="H426" s="36"/>
      <c r="I426" s="38"/>
      <c r="J426" s="38"/>
      <c r="K426" s="38"/>
      <c r="L426" s="38"/>
      <c r="M426" s="84"/>
      <c r="N426" s="38"/>
      <c r="O426" s="38">
        <f>M425*J425</f>
        <v>777</v>
      </c>
      <c r="P426" s="555">
        <f>SUM(W426:AO426)</f>
        <v>0</v>
      </c>
      <c r="Q426" s="38"/>
      <c r="R426" s="38">
        <f>P426*J425</f>
        <v>0</v>
      </c>
      <c r="S426" s="38">
        <f>M425-P426</f>
        <v>3</v>
      </c>
      <c r="T426" s="38"/>
      <c r="U426" s="38">
        <f>S426*J425</f>
        <v>777</v>
      </c>
      <c r="V426" s="83"/>
      <c r="W426" s="622">
        <v>0</v>
      </c>
      <c r="X426" s="555">
        <v>0</v>
      </c>
      <c r="Y426" s="38"/>
      <c r="Z426" s="38"/>
      <c r="AA426" s="38"/>
      <c r="AB426" s="38"/>
      <c r="AC426" s="38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</row>
    <row r="427" spans="1:41" ht="14.25" customHeight="1" x14ac:dyDescent="0.45">
      <c r="A427" s="329"/>
      <c r="B427" s="36"/>
      <c r="C427" s="496"/>
      <c r="D427" s="36"/>
      <c r="E427" s="36"/>
      <c r="F427" s="36"/>
      <c r="G427" s="36"/>
      <c r="H427" s="36"/>
      <c r="I427" s="38"/>
      <c r="J427" s="38"/>
      <c r="K427" s="38"/>
      <c r="L427" s="38"/>
      <c r="M427" s="84"/>
      <c r="N427" s="38"/>
      <c r="O427" s="38"/>
      <c r="P427" s="38"/>
      <c r="Q427" s="38"/>
      <c r="R427" s="38"/>
      <c r="S427" s="38"/>
      <c r="T427" s="38"/>
      <c r="U427" s="38"/>
      <c r="V427" s="83"/>
      <c r="W427" s="83"/>
      <c r="X427" s="38"/>
      <c r="Y427" s="38"/>
      <c r="Z427" s="38"/>
      <c r="AA427" s="38"/>
      <c r="AB427" s="38"/>
      <c r="AC427" s="38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</row>
    <row r="428" spans="1:41" ht="27" customHeight="1" x14ac:dyDescent="0.45">
      <c r="A428" s="337" t="s">
        <v>2110</v>
      </c>
      <c r="B428" s="221" t="s">
        <v>675</v>
      </c>
      <c r="C428" s="621">
        <v>45980</v>
      </c>
      <c r="D428" s="624" t="s">
        <v>3853</v>
      </c>
      <c r="E428" s="221" t="s">
        <v>3863</v>
      </c>
      <c r="F428" s="221" t="s">
        <v>3854</v>
      </c>
      <c r="G428" s="221"/>
      <c r="H428" s="221" t="s">
        <v>3859</v>
      </c>
      <c r="I428" s="222">
        <v>95</v>
      </c>
      <c r="J428" s="222">
        <v>259</v>
      </c>
      <c r="K428" s="222"/>
      <c r="L428" s="222"/>
      <c r="M428" s="338">
        <f>SUM(W428:AO428)</f>
        <v>3</v>
      </c>
      <c r="N428" s="222">
        <f>M428*I428</f>
        <v>285</v>
      </c>
      <c r="O428" s="222"/>
      <c r="P428" s="222"/>
      <c r="Q428" s="222">
        <f>P429*I428</f>
        <v>190</v>
      </c>
      <c r="R428" s="222"/>
      <c r="S428" s="222"/>
      <c r="T428" s="222">
        <f>S429*I428</f>
        <v>95</v>
      </c>
      <c r="U428" s="222"/>
      <c r="V428" s="339"/>
      <c r="W428" s="340">
        <v>2</v>
      </c>
      <c r="X428" s="222">
        <v>1</v>
      </c>
      <c r="Y428" s="222"/>
      <c r="Z428" s="222"/>
      <c r="AA428" s="222"/>
      <c r="AB428" s="222"/>
      <c r="AC428" s="222"/>
      <c r="AD428" s="224"/>
      <c r="AE428" s="224"/>
      <c r="AF428" s="224"/>
      <c r="AG428" s="224"/>
      <c r="AH428" s="224"/>
      <c r="AI428" s="224"/>
      <c r="AJ428" s="224"/>
      <c r="AK428" s="224"/>
      <c r="AL428" s="224"/>
      <c r="AM428" s="224"/>
      <c r="AN428" s="224"/>
      <c r="AO428" s="224"/>
    </row>
    <row r="429" spans="1:41" ht="14.25" customHeight="1" x14ac:dyDescent="0.45">
      <c r="A429" s="329"/>
      <c r="B429" s="36"/>
      <c r="C429" s="496"/>
      <c r="D429" s="844"/>
      <c r="E429" s="36"/>
      <c r="F429" s="36"/>
      <c r="G429" s="36"/>
      <c r="H429" s="36"/>
      <c r="I429" s="38"/>
      <c r="J429" s="38"/>
      <c r="K429" s="38"/>
      <c r="L429" s="38"/>
      <c r="M429" s="84"/>
      <c r="N429" s="38"/>
      <c r="O429" s="38">
        <f>M428*J428</f>
        <v>777</v>
      </c>
      <c r="P429" s="657">
        <f>SUM(W429:AO429)</f>
        <v>2</v>
      </c>
      <c r="Q429" s="38"/>
      <c r="R429" s="38">
        <f>P429*J428</f>
        <v>518</v>
      </c>
      <c r="S429" s="38">
        <f>M428-P429</f>
        <v>1</v>
      </c>
      <c r="T429" s="38"/>
      <c r="U429" s="38">
        <f>S429*J428</f>
        <v>259</v>
      </c>
      <c r="V429" s="83"/>
      <c r="W429" s="658">
        <v>1</v>
      </c>
      <c r="X429" s="657">
        <v>1</v>
      </c>
      <c r="Y429" s="38"/>
      <c r="Z429" s="38"/>
      <c r="AA429" s="38"/>
      <c r="AB429" s="38"/>
      <c r="AC429" s="38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</row>
    <row r="430" spans="1:41" ht="14.25" customHeight="1" x14ac:dyDescent="0.45">
      <c r="A430" s="329"/>
      <c r="B430" s="36"/>
      <c r="C430" s="496"/>
      <c r="D430" s="36"/>
      <c r="E430" s="36"/>
      <c r="F430" s="36"/>
      <c r="G430" s="36"/>
      <c r="H430" s="36"/>
      <c r="I430" s="38"/>
      <c r="J430" s="38"/>
      <c r="K430" s="38"/>
      <c r="L430" s="38"/>
      <c r="M430" s="84"/>
      <c r="N430" s="38"/>
      <c r="O430" s="38"/>
      <c r="P430" s="38"/>
      <c r="Q430" s="38"/>
      <c r="R430" s="38"/>
      <c r="S430" s="38"/>
      <c r="T430" s="38"/>
      <c r="U430" s="38"/>
      <c r="V430" s="83"/>
      <c r="W430" s="83"/>
      <c r="X430" s="38"/>
      <c r="Y430" s="38"/>
      <c r="Z430" s="38"/>
      <c r="AA430" s="38"/>
      <c r="AB430" s="38"/>
      <c r="AC430" s="38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</row>
    <row r="431" spans="1:41" ht="14.25" customHeight="1" x14ac:dyDescent="0.45">
      <c r="A431" s="337" t="s">
        <v>2110</v>
      </c>
      <c r="B431" s="221" t="s">
        <v>675</v>
      </c>
      <c r="C431" s="621">
        <v>45980</v>
      </c>
      <c r="D431" s="624" t="s">
        <v>3855</v>
      </c>
      <c r="E431" s="221" t="s">
        <v>3860</v>
      </c>
      <c r="F431" s="221" t="s">
        <v>304</v>
      </c>
      <c r="G431" s="221"/>
      <c r="H431" s="221" t="s">
        <v>3861</v>
      </c>
      <c r="I431" s="222">
        <v>89</v>
      </c>
      <c r="J431" s="222">
        <v>259</v>
      </c>
      <c r="K431" s="222"/>
      <c r="L431" s="222"/>
      <c r="M431" s="338">
        <f>SUM(W431:AO431)</f>
        <v>2</v>
      </c>
      <c r="N431" s="222">
        <f>M431*I431</f>
        <v>178</v>
      </c>
      <c r="O431" s="222"/>
      <c r="P431" s="222"/>
      <c r="Q431" s="222">
        <f>P432*I431</f>
        <v>0</v>
      </c>
      <c r="R431" s="222"/>
      <c r="S431" s="222"/>
      <c r="T431" s="222">
        <f>S432*I431</f>
        <v>178</v>
      </c>
      <c r="U431" s="222"/>
      <c r="V431" s="339"/>
      <c r="W431" s="340"/>
      <c r="X431" s="222">
        <v>2</v>
      </c>
      <c r="Y431" s="222"/>
      <c r="Z431" s="222"/>
      <c r="AA431" s="222"/>
      <c r="AB431" s="222"/>
      <c r="AC431" s="222"/>
      <c r="AD431" s="224"/>
      <c r="AE431" s="224"/>
      <c r="AF431" s="224"/>
      <c r="AG431" s="224"/>
      <c r="AH431" s="224"/>
      <c r="AI431" s="224"/>
      <c r="AJ431" s="224"/>
      <c r="AK431" s="224"/>
      <c r="AL431" s="224"/>
      <c r="AM431" s="224"/>
      <c r="AN431" s="224"/>
      <c r="AO431" s="224"/>
    </row>
    <row r="432" spans="1:41" ht="14.25" customHeight="1" x14ac:dyDescent="0.45">
      <c r="A432" s="329"/>
      <c r="B432" s="36"/>
      <c r="C432" s="496"/>
      <c r="D432" s="46"/>
      <c r="E432" s="36"/>
      <c r="F432" s="36"/>
      <c r="G432" s="36"/>
      <c r="H432" s="36"/>
      <c r="I432" s="38"/>
      <c r="J432" s="38"/>
      <c r="K432" s="38"/>
      <c r="L432" s="38"/>
      <c r="M432" s="84"/>
      <c r="N432" s="38"/>
      <c r="O432" s="38">
        <f>M431*J431</f>
        <v>518</v>
      </c>
      <c r="P432" s="555">
        <f>SUM(W432:AO432)</f>
        <v>0</v>
      </c>
      <c r="Q432" s="38"/>
      <c r="R432" s="38">
        <f>P432*J431</f>
        <v>0</v>
      </c>
      <c r="S432" s="38">
        <f>M431-P432</f>
        <v>2</v>
      </c>
      <c r="T432" s="38"/>
      <c r="U432" s="38">
        <f>S432*J431</f>
        <v>518</v>
      </c>
      <c r="V432" s="83"/>
      <c r="W432" s="83"/>
      <c r="X432" s="555">
        <v>0</v>
      </c>
      <c r="Y432" s="38"/>
      <c r="Z432" s="38"/>
      <c r="AA432" s="38"/>
      <c r="AB432" s="38"/>
      <c r="AC432" s="38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</row>
    <row r="433" spans="1:41" ht="14.25" customHeight="1" x14ac:dyDescent="0.45">
      <c r="A433" s="329"/>
      <c r="B433" s="36"/>
      <c r="C433" s="496"/>
      <c r="D433" s="36"/>
      <c r="E433" s="36"/>
      <c r="F433" s="36"/>
      <c r="G433" s="36"/>
      <c r="H433" s="36"/>
      <c r="I433" s="38"/>
      <c r="J433" s="38"/>
      <c r="K433" s="38"/>
      <c r="L433" s="38"/>
      <c r="M433" s="84"/>
      <c r="N433" s="38"/>
      <c r="O433" s="38"/>
      <c r="P433" s="38"/>
      <c r="Q433" s="38"/>
      <c r="R433" s="38"/>
      <c r="S433" s="38"/>
      <c r="T433" s="38"/>
      <c r="U433" s="38"/>
      <c r="V433" s="83"/>
      <c r="W433" s="83"/>
      <c r="X433" s="845"/>
      <c r="Y433" s="845"/>
      <c r="Z433" s="38"/>
      <c r="AA433" s="38"/>
      <c r="AB433" s="38"/>
      <c r="AC433" s="38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</row>
    <row r="434" spans="1:41" ht="14.25" customHeight="1" x14ac:dyDescent="0.45">
      <c r="A434" s="337" t="s">
        <v>2110</v>
      </c>
      <c r="B434" s="221" t="s">
        <v>675</v>
      </c>
      <c r="C434" s="621">
        <v>45980</v>
      </c>
      <c r="D434" s="580" t="s">
        <v>3855</v>
      </c>
      <c r="E434" s="221" t="s">
        <v>3860</v>
      </c>
      <c r="F434" s="221" t="s">
        <v>3856</v>
      </c>
      <c r="G434" s="221"/>
      <c r="H434" s="221" t="s">
        <v>3861</v>
      </c>
      <c r="I434" s="222">
        <v>89</v>
      </c>
      <c r="J434" s="222">
        <v>259</v>
      </c>
      <c r="K434" s="222"/>
      <c r="L434" s="222"/>
      <c r="M434" s="338">
        <f>SUM(W434:AO434)</f>
        <v>0</v>
      </c>
      <c r="N434" s="222">
        <f>M434*I434</f>
        <v>0</v>
      </c>
      <c r="O434" s="222"/>
      <c r="P434" s="222"/>
      <c r="Q434" s="222">
        <f>P435*I434</f>
        <v>0</v>
      </c>
      <c r="R434" s="222"/>
      <c r="S434" s="222"/>
      <c r="T434" s="222">
        <f>S435*I434</f>
        <v>0</v>
      </c>
      <c r="U434" s="222"/>
      <c r="V434" s="339"/>
      <c r="W434" s="340"/>
      <c r="X434" s="222"/>
      <c r="Y434" s="222" t="s">
        <v>705</v>
      </c>
      <c r="Z434" s="222"/>
      <c r="AA434" s="222"/>
      <c r="AB434" s="222"/>
      <c r="AC434" s="222"/>
      <c r="AD434" s="224"/>
      <c r="AE434" s="224"/>
      <c r="AF434" s="224"/>
      <c r="AG434" s="224"/>
      <c r="AH434" s="224"/>
      <c r="AI434" s="224"/>
      <c r="AJ434" s="224"/>
      <c r="AK434" s="224"/>
      <c r="AL434" s="224"/>
      <c r="AM434" s="224"/>
      <c r="AN434" s="224"/>
      <c r="AO434" s="224"/>
    </row>
    <row r="435" spans="1:41" ht="14.25" customHeight="1" x14ac:dyDescent="0.45">
      <c r="A435" s="329"/>
      <c r="B435" s="36"/>
      <c r="C435" s="496"/>
      <c r="D435" s="36"/>
      <c r="E435" s="36"/>
      <c r="F435" s="36"/>
      <c r="G435" s="36"/>
      <c r="H435" s="36"/>
      <c r="I435" s="38"/>
      <c r="J435" s="38"/>
      <c r="K435" s="38"/>
      <c r="L435" s="38"/>
      <c r="M435" s="84"/>
      <c r="N435" s="38"/>
      <c r="O435" s="38">
        <f>M434*J434</f>
        <v>0</v>
      </c>
      <c r="P435" s="555">
        <f>SUM(W435:AO435)</f>
        <v>0</v>
      </c>
      <c r="Q435" s="38"/>
      <c r="R435" s="38">
        <f>P435*J434</f>
        <v>0</v>
      </c>
      <c r="S435" s="38">
        <f>M434-P435</f>
        <v>0</v>
      </c>
      <c r="T435" s="38"/>
      <c r="U435" s="38">
        <f>S435*J434</f>
        <v>0</v>
      </c>
      <c r="V435" s="83"/>
      <c r="W435" s="83"/>
      <c r="X435" s="38"/>
      <c r="Y435" s="555">
        <v>0</v>
      </c>
      <c r="Z435" s="38"/>
      <c r="AA435" s="38"/>
      <c r="AB435" s="38"/>
      <c r="AC435" s="38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</row>
    <row r="436" spans="1:41" ht="14.25" customHeight="1" x14ac:dyDescent="0.45">
      <c r="A436" s="329"/>
      <c r="B436" s="36"/>
      <c r="C436" s="496"/>
      <c r="D436" s="36"/>
      <c r="E436" s="36"/>
      <c r="F436" s="36"/>
      <c r="G436" s="36"/>
      <c r="H436" s="36"/>
      <c r="I436" s="38"/>
      <c r="J436" s="38"/>
      <c r="K436" s="38"/>
      <c r="L436" s="38"/>
      <c r="M436" s="84"/>
      <c r="N436" s="38"/>
      <c r="O436" s="38"/>
      <c r="P436" s="38"/>
      <c r="Q436" s="38"/>
      <c r="R436" s="38"/>
      <c r="S436" s="38"/>
      <c r="T436" s="38"/>
      <c r="U436" s="38"/>
      <c r="V436" s="83"/>
      <c r="W436" s="83"/>
      <c r="X436" s="38"/>
      <c r="Y436" s="845"/>
      <c r="Z436" s="38"/>
      <c r="AA436" s="38"/>
      <c r="AB436" s="38"/>
      <c r="AC436" s="38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</row>
    <row r="437" spans="1:41" ht="14.25" customHeight="1" x14ac:dyDescent="0.45">
      <c r="A437" s="337" t="s">
        <v>2110</v>
      </c>
      <c r="B437" s="221" t="s">
        <v>675</v>
      </c>
      <c r="C437" s="621">
        <v>45980</v>
      </c>
      <c r="D437" s="624" t="s">
        <v>3857</v>
      </c>
      <c r="E437" s="221" t="s">
        <v>3862</v>
      </c>
      <c r="F437" s="221" t="s">
        <v>3856</v>
      </c>
      <c r="G437" s="221"/>
      <c r="H437" s="221" t="s">
        <v>1165</v>
      </c>
      <c r="I437" s="222">
        <v>89</v>
      </c>
      <c r="J437" s="222">
        <v>259</v>
      </c>
      <c r="K437" s="222"/>
      <c r="L437" s="222"/>
      <c r="M437" s="338">
        <f>SUM(W437:AO437)</f>
        <v>2</v>
      </c>
      <c r="N437" s="222">
        <f>M437*I437</f>
        <v>178</v>
      </c>
      <c r="O437" s="222"/>
      <c r="P437" s="222"/>
      <c r="Q437" s="222">
        <f>P438*I437</f>
        <v>0</v>
      </c>
      <c r="R437" s="222"/>
      <c r="S437" s="222"/>
      <c r="T437" s="222">
        <f>S438*I437</f>
        <v>178</v>
      </c>
      <c r="U437" s="222"/>
      <c r="V437" s="339"/>
      <c r="W437" s="340"/>
      <c r="X437" s="222">
        <v>1</v>
      </c>
      <c r="Y437" s="222">
        <v>1</v>
      </c>
      <c r="Z437" s="222"/>
      <c r="AA437" s="222"/>
      <c r="AB437" s="222"/>
      <c r="AC437" s="222"/>
      <c r="AD437" s="224"/>
      <c r="AE437" s="224"/>
      <c r="AF437" s="224"/>
      <c r="AG437" s="224"/>
      <c r="AH437" s="224"/>
      <c r="AI437" s="224"/>
      <c r="AJ437" s="224"/>
      <c r="AK437" s="224"/>
      <c r="AL437" s="224"/>
      <c r="AM437" s="224"/>
      <c r="AN437" s="224"/>
      <c r="AO437" s="224"/>
    </row>
    <row r="438" spans="1:41" ht="14.25" customHeight="1" x14ac:dyDescent="0.45">
      <c r="A438" s="329"/>
      <c r="B438" s="36"/>
      <c r="C438" s="496"/>
      <c r="D438" s="46"/>
      <c r="E438" s="36"/>
      <c r="F438" s="36"/>
      <c r="G438" s="36"/>
      <c r="H438" s="36"/>
      <c r="I438" s="38"/>
      <c r="J438" s="38"/>
      <c r="K438" s="38"/>
      <c r="L438" s="38"/>
      <c r="M438" s="84"/>
      <c r="N438" s="38"/>
      <c r="O438" s="38">
        <f>M437*J437</f>
        <v>518</v>
      </c>
      <c r="P438" s="555">
        <f>SUM(W438:AO438)</f>
        <v>0</v>
      </c>
      <c r="Q438" s="38"/>
      <c r="R438" s="38">
        <f>P438*J437</f>
        <v>0</v>
      </c>
      <c r="S438" s="38">
        <f>M437-P438</f>
        <v>2</v>
      </c>
      <c r="T438" s="38"/>
      <c r="U438" s="38">
        <f>S438*J437</f>
        <v>518</v>
      </c>
      <c r="V438" s="83"/>
      <c r="W438" s="83"/>
      <c r="X438" s="555">
        <v>0</v>
      </c>
      <c r="Y438" s="555">
        <v>0</v>
      </c>
      <c r="Z438" s="38"/>
      <c r="AA438" s="38"/>
      <c r="AB438" s="38"/>
      <c r="AC438" s="38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</row>
    <row r="439" spans="1:41" ht="14.25" customHeight="1" x14ac:dyDescent="0.45">
      <c r="A439" s="329"/>
      <c r="B439" s="36"/>
      <c r="C439" s="496"/>
      <c r="D439" s="36"/>
      <c r="E439" s="36"/>
      <c r="F439" s="36"/>
      <c r="G439" s="36"/>
      <c r="H439" s="36"/>
      <c r="I439" s="38"/>
      <c r="J439" s="38"/>
      <c r="K439" s="38"/>
      <c r="L439" s="38"/>
      <c r="M439" s="84"/>
      <c r="N439" s="38"/>
      <c r="O439" s="38"/>
      <c r="P439" s="38"/>
      <c r="Q439" s="38"/>
      <c r="R439" s="38"/>
      <c r="S439" s="38"/>
      <c r="T439" s="38"/>
      <c r="U439" s="38"/>
      <c r="V439" s="83"/>
      <c r="W439" s="83"/>
      <c r="X439" s="38"/>
      <c r="Y439" s="38"/>
      <c r="Z439" s="38"/>
      <c r="AA439" s="38"/>
      <c r="AB439" s="38"/>
      <c r="AC439" s="38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</row>
    <row r="440" spans="1:41" ht="14.25" customHeight="1" x14ac:dyDescent="0.45">
      <c r="A440" s="618"/>
      <c r="B440" s="36"/>
      <c r="C440" s="496"/>
      <c r="D440" s="36"/>
      <c r="E440" s="36"/>
      <c r="F440" s="36"/>
      <c r="G440" s="36"/>
      <c r="H440" s="36"/>
      <c r="I440" s="38"/>
      <c r="J440" s="38"/>
      <c r="K440" s="38"/>
      <c r="L440" s="38"/>
      <c r="M440" s="619"/>
      <c r="N440" s="38"/>
      <c r="O440" s="38"/>
      <c r="P440" s="38"/>
      <c r="Q440" s="38"/>
      <c r="R440" s="38"/>
      <c r="S440" s="38"/>
      <c r="T440" s="38"/>
      <c r="U440" s="38"/>
      <c r="V440" s="620"/>
      <c r="W440" s="620"/>
      <c r="X440" s="38"/>
      <c r="Y440" s="38"/>
      <c r="Z440" s="38"/>
      <c r="AA440" s="38"/>
      <c r="AB440" s="38"/>
      <c r="AC440" s="38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</row>
    <row r="441" spans="1:41" ht="14.25" customHeight="1" x14ac:dyDescent="0.45">
      <c r="A441" s="618"/>
      <c r="B441" s="36"/>
      <c r="C441" s="496"/>
      <c r="D441" s="36"/>
      <c r="E441" s="36"/>
      <c r="F441" s="36"/>
      <c r="G441" s="36"/>
      <c r="H441" s="36"/>
      <c r="I441" s="38"/>
      <c r="J441" s="38"/>
      <c r="K441" s="38"/>
      <c r="L441" s="38"/>
      <c r="M441" s="619"/>
      <c r="N441" s="38"/>
      <c r="O441" s="38"/>
      <c r="P441" s="38"/>
      <c r="Q441" s="38"/>
      <c r="R441" s="38"/>
      <c r="S441" s="38"/>
      <c r="T441" s="38"/>
      <c r="U441" s="38"/>
      <c r="V441" s="620"/>
      <c r="W441" s="620"/>
      <c r="X441" s="38"/>
      <c r="Y441" s="38"/>
      <c r="Z441" s="38"/>
      <c r="AA441" s="38"/>
      <c r="AB441" s="38"/>
      <c r="AC441" s="38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</row>
    <row r="442" spans="1:41" ht="14.25" customHeight="1" x14ac:dyDescent="0.45">
      <c r="A442" s="324"/>
      <c r="B442" s="324"/>
      <c r="C442" s="499"/>
      <c r="D442" s="324"/>
      <c r="E442" s="324"/>
      <c r="F442" s="324"/>
      <c r="G442" s="324"/>
      <c r="H442" s="324"/>
      <c r="I442" s="94"/>
      <c r="J442" s="94"/>
      <c r="K442" s="94"/>
      <c r="L442" s="94"/>
      <c r="M442" s="49">
        <f t="shared" ref="M442:V442" si="17">SUM(M335:M441)</f>
        <v>130</v>
      </c>
      <c r="N442" s="49">
        <f t="shared" si="17"/>
        <v>10082</v>
      </c>
      <c r="O442" s="93">
        <f t="shared" si="17"/>
        <v>28848</v>
      </c>
      <c r="P442" s="710">
        <f>P336+P339+P342+P345+P348+P351+P354+P357+P360+P363+P366+P369+P372+P375+P378+P381+P384+P387+P390+P393+P396+P399+P402+P405+P408+P411+P414+P417+P420+P423+P426+P429+P432+P435+P438</f>
        <v>31</v>
      </c>
      <c r="Q442" s="708">
        <f t="shared" si="17"/>
        <v>2105</v>
      </c>
      <c r="R442" s="93">
        <f t="shared" si="17"/>
        <v>5849</v>
      </c>
      <c r="S442" s="93">
        <f t="shared" si="17"/>
        <v>99</v>
      </c>
      <c r="T442" s="49">
        <f t="shared" si="17"/>
        <v>7977</v>
      </c>
      <c r="U442" s="93">
        <f t="shared" si="17"/>
        <v>22999</v>
      </c>
      <c r="V442" s="330">
        <f t="shared" si="17"/>
        <v>0</v>
      </c>
      <c r="W442" s="331"/>
      <c r="X442" s="38"/>
      <c r="Y442" s="38"/>
      <c r="Z442" s="38"/>
      <c r="AA442" s="38"/>
      <c r="AB442" s="38"/>
      <c r="AC442" s="38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19"/>
    </row>
    <row r="443" spans="1:41" ht="14.25" customHeight="1" x14ac:dyDescent="0.45">
      <c r="A443" s="9"/>
      <c r="B443" s="9"/>
      <c r="C443" s="500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 t="s">
        <v>2084</v>
      </c>
      <c r="O443" s="9"/>
      <c r="P443" s="9"/>
      <c r="Q443" s="97">
        <f>Q442/N442</f>
        <v>0.20878793890101172</v>
      </c>
      <c r="R443" s="9"/>
      <c r="S443" s="9"/>
      <c r="T443" s="97">
        <f>T442/N442</f>
        <v>0.79121206109898834</v>
      </c>
      <c r="U443" s="9"/>
      <c r="V443" s="9"/>
      <c r="W443" s="9"/>
      <c r="X443" s="9"/>
      <c r="Y443" s="9"/>
      <c r="Z443" s="9"/>
      <c r="AA443" s="9"/>
      <c r="AB443" s="9"/>
      <c r="AC443" s="9"/>
      <c r="AD443" s="169"/>
      <c r="AE443" s="169"/>
      <c r="AF443" s="169"/>
      <c r="AG443" s="169"/>
      <c r="AH443" s="169"/>
      <c r="AI443" s="169"/>
      <c r="AJ443" s="169"/>
      <c r="AK443" s="169"/>
      <c r="AL443" s="169"/>
      <c r="AM443" s="169"/>
      <c r="AN443" s="169"/>
    </row>
    <row r="444" spans="1:41" ht="14.25" customHeight="1" x14ac:dyDescent="0.45">
      <c r="A444" s="9"/>
      <c r="B444" s="9"/>
      <c r="C444" s="500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 t="s">
        <v>2085</v>
      </c>
      <c r="O444" s="9"/>
      <c r="P444" s="9"/>
      <c r="Q444" s="9"/>
      <c r="R444" s="9"/>
      <c r="S444" s="9"/>
      <c r="T444" s="9"/>
      <c r="U444" s="98">
        <f>U442/T442</f>
        <v>2.8831640967782373</v>
      </c>
      <c r="V444" s="9"/>
      <c r="W444" s="9"/>
      <c r="X444" s="9"/>
      <c r="Y444" s="9"/>
      <c r="Z444" s="9"/>
      <c r="AA444" s="9"/>
      <c r="AB444" s="9"/>
      <c r="AC444" s="9"/>
      <c r="AD444" s="169"/>
      <c r="AE444" s="169"/>
      <c r="AF444" s="169"/>
      <c r="AG444" s="169"/>
      <c r="AH444" s="169"/>
      <c r="AI444" s="169"/>
      <c r="AJ444" s="169"/>
      <c r="AK444" s="169"/>
      <c r="AL444" s="169"/>
      <c r="AM444" s="169"/>
      <c r="AN444" s="169"/>
    </row>
    <row r="445" spans="1:41" ht="14.25" customHeight="1" x14ac:dyDescent="0.45">
      <c r="A445" s="9"/>
      <c r="B445" s="9"/>
      <c r="C445" s="500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>
        <f>N442/M442</f>
        <v>77.553846153846152</v>
      </c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spans="1:41" ht="14.25" customHeight="1" x14ac:dyDescent="0.45">
      <c r="C446" s="501"/>
    </row>
    <row r="447" spans="1:41" ht="14.25" customHeight="1" x14ac:dyDescent="0.45">
      <c r="C447" s="501"/>
      <c r="M447" s="1" t="s">
        <v>323</v>
      </c>
      <c r="N447" s="1">
        <f t="shared" ref="N447:O447" si="18">Q442+T442</f>
        <v>10082</v>
      </c>
      <c r="O447" s="1">
        <f t="shared" si="18"/>
        <v>28848</v>
      </c>
    </row>
    <row r="448" spans="1:41" ht="14.25" customHeight="1" x14ac:dyDescent="0.45">
      <c r="C448" s="501"/>
    </row>
    <row r="449" spans="3:3" ht="14.25" customHeight="1" x14ac:dyDescent="0.45">
      <c r="C449" s="501"/>
    </row>
    <row r="450" spans="3:3" ht="14.25" customHeight="1" x14ac:dyDescent="0.45">
      <c r="C450" s="501"/>
    </row>
    <row r="451" spans="3:3" ht="14.25" customHeight="1" x14ac:dyDescent="0.45">
      <c r="C451" s="501"/>
    </row>
    <row r="452" spans="3:3" ht="14.25" customHeight="1" x14ac:dyDescent="0.45">
      <c r="C452" s="501"/>
    </row>
    <row r="453" spans="3:3" ht="14.25" customHeight="1" x14ac:dyDescent="0.45">
      <c r="C453" s="501"/>
    </row>
    <row r="454" spans="3:3" ht="14.25" customHeight="1" x14ac:dyDescent="0.45">
      <c r="C454" s="501"/>
    </row>
    <row r="455" spans="3:3" ht="14.25" customHeight="1" x14ac:dyDescent="0.45">
      <c r="C455" s="501"/>
    </row>
    <row r="456" spans="3:3" ht="14.25" customHeight="1" x14ac:dyDescent="0.45">
      <c r="C456" s="501"/>
    </row>
    <row r="457" spans="3:3" ht="14.25" customHeight="1" x14ac:dyDescent="0.45">
      <c r="C457" s="501"/>
    </row>
    <row r="458" spans="3:3" ht="14.25" customHeight="1" x14ac:dyDescent="0.45">
      <c r="C458" s="501"/>
    </row>
    <row r="459" spans="3:3" ht="14.25" customHeight="1" x14ac:dyDescent="0.45">
      <c r="C459" s="501"/>
    </row>
    <row r="460" spans="3:3" ht="14.25" customHeight="1" x14ac:dyDescent="0.45">
      <c r="C460" s="501"/>
    </row>
    <row r="461" spans="3:3" ht="14.25" customHeight="1" x14ac:dyDescent="0.45">
      <c r="C461" s="501"/>
    </row>
    <row r="462" spans="3:3" ht="14.25" customHeight="1" x14ac:dyDescent="0.45">
      <c r="C462" s="501"/>
    </row>
    <row r="463" spans="3:3" ht="14.25" customHeight="1" x14ac:dyDescent="0.45">
      <c r="C463" s="501"/>
    </row>
    <row r="464" spans="3:3" ht="14.25" customHeight="1" x14ac:dyDescent="0.45">
      <c r="C464" s="501"/>
    </row>
    <row r="465" spans="3:3" ht="14.25" customHeight="1" x14ac:dyDescent="0.45">
      <c r="C465" s="501"/>
    </row>
    <row r="466" spans="3:3" ht="14.25" customHeight="1" x14ac:dyDescent="0.45">
      <c r="C466" s="501"/>
    </row>
    <row r="467" spans="3:3" ht="14.25" customHeight="1" x14ac:dyDescent="0.45">
      <c r="C467" s="501"/>
    </row>
    <row r="468" spans="3:3" ht="14.25" customHeight="1" x14ac:dyDescent="0.45">
      <c r="C468" s="501"/>
    </row>
    <row r="469" spans="3:3" ht="14.25" customHeight="1" x14ac:dyDescent="0.45">
      <c r="C469" s="501"/>
    </row>
    <row r="470" spans="3:3" ht="14.25" customHeight="1" x14ac:dyDescent="0.45">
      <c r="C470" s="501"/>
    </row>
    <row r="471" spans="3:3" ht="14.25" customHeight="1" x14ac:dyDescent="0.45">
      <c r="C471" s="501"/>
    </row>
    <row r="472" spans="3:3" ht="14.25" customHeight="1" x14ac:dyDescent="0.45">
      <c r="C472" s="501"/>
    </row>
    <row r="473" spans="3:3" ht="14.25" customHeight="1" x14ac:dyDescent="0.45">
      <c r="C473" s="501"/>
    </row>
    <row r="474" spans="3:3" ht="14.25" customHeight="1" x14ac:dyDescent="0.45">
      <c r="C474" s="501"/>
    </row>
    <row r="475" spans="3:3" ht="14.25" customHeight="1" x14ac:dyDescent="0.45">
      <c r="C475" s="501"/>
    </row>
    <row r="476" spans="3:3" ht="14.25" customHeight="1" x14ac:dyDescent="0.45">
      <c r="C476" s="501"/>
    </row>
    <row r="477" spans="3:3" ht="14.25" customHeight="1" x14ac:dyDescent="0.45">
      <c r="C477" s="501"/>
    </row>
    <row r="478" spans="3:3" ht="14.25" customHeight="1" x14ac:dyDescent="0.45">
      <c r="C478" s="501"/>
    </row>
    <row r="479" spans="3:3" ht="14.25" customHeight="1" x14ac:dyDescent="0.45">
      <c r="C479" s="501"/>
    </row>
    <row r="480" spans="3:3" ht="14.25" customHeight="1" x14ac:dyDescent="0.45">
      <c r="C480" s="501"/>
    </row>
    <row r="481" spans="3:3" ht="14.25" customHeight="1" x14ac:dyDescent="0.45">
      <c r="C481" s="501"/>
    </row>
    <row r="482" spans="3:3" ht="14.25" customHeight="1" x14ac:dyDescent="0.45">
      <c r="C482" s="501"/>
    </row>
    <row r="483" spans="3:3" ht="14.25" customHeight="1" x14ac:dyDescent="0.45">
      <c r="C483" s="501"/>
    </row>
    <row r="484" spans="3:3" ht="14.25" customHeight="1" x14ac:dyDescent="0.45">
      <c r="C484" s="501"/>
    </row>
    <row r="485" spans="3:3" ht="14.25" customHeight="1" x14ac:dyDescent="0.45">
      <c r="C485" s="501"/>
    </row>
    <row r="486" spans="3:3" ht="14.25" customHeight="1" x14ac:dyDescent="0.45">
      <c r="C486" s="501"/>
    </row>
    <row r="487" spans="3:3" ht="14.25" customHeight="1" x14ac:dyDescent="0.45">
      <c r="C487" s="501"/>
    </row>
    <row r="488" spans="3:3" ht="14.25" customHeight="1" x14ac:dyDescent="0.45">
      <c r="C488" s="501"/>
    </row>
    <row r="489" spans="3:3" ht="14.25" customHeight="1" x14ac:dyDescent="0.45">
      <c r="C489" s="501"/>
    </row>
    <row r="490" spans="3:3" ht="14.25" customHeight="1" x14ac:dyDescent="0.45">
      <c r="C490" s="501"/>
    </row>
    <row r="491" spans="3:3" ht="14.25" customHeight="1" x14ac:dyDescent="0.45">
      <c r="C491" s="501"/>
    </row>
    <row r="492" spans="3:3" ht="14.25" customHeight="1" x14ac:dyDescent="0.45">
      <c r="C492" s="501"/>
    </row>
    <row r="493" spans="3:3" ht="14.25" customHeight="1" x14ac:dyDescent="0.45">
      <c r="C493" s="501"/>
    </row>
    <row r="494" spans="3:3" ht="14.25" customHeight="1" x14ac:dyDescent="0.45">
      <c r="C494" s="501"/>
    </row>
    <row r="495" spans="3:3" ht="14.25" customHeight="1" x14ac:dyDescent="0.45">
      <c r="C495" s="501"/>
    </row>
    <row r="496" spans="3:3" ht="14.25" customHeight="1" x14ac:dyDescent="0.45">
      <c r="C496" s="501"/>
    </row>
    <row r="497" spans="3:3" ht="14.25" customHeight="1" x14ac:dyDescent="0.45">
      <c r="C497" s="501"/>
    </row>
    <row r="498" spans="3:3" ht="14.25" customHeight="1" x14ac:dyDescent="0.45">
      <c r="C498" s="501"/>
    </row>
    <row r="499" spans="3:3" ht="14.25" customHeight="1" x14ac:dyDescent="0.45">
      <c r="C499" s="501"/>
    </row>
    <row r="500" spans="3:3" ht="14.25" customHeight="1" x14ac:dyDescent="0.45">
      <c r="C500" s="501"/>
    </row>
    <row r="501" spans="3:3" ht="14.25" customHeight="1" x14ac:dyDescent="0.45">
      <c r="C501" s="501"/>
    </row>
    <row r="502" spans="3:3" ht="14.25" customHeight="1" x14ac:dyDescent="0.45">
      <c r="C502" s="501"/>
    </row>
    <row r="503" spans="3:3" ht="14.25" customHeight="1" x14ac:dyDescent="0.45">
      <c r="C503" s="501"/>
    </row>
    <row r="504" spans="3:3" ht="14.25" customHeight="1" x14ac:dyDescent="0.45">
      <c r="C504" s="501"/>
    </row>
    <row r="505" spans="3:3" ht="14.25" customHeight="1" x14ac:dyDescent="0.45">
      <c r="C505" s="501"/>
    </row>
    <row r="506" spans="3:3" ht="14.25" customHeight="1" x14ac:dyDescent="0.45">
      <c r="C506" s="501"/>
    </row>
    <row r="507" spans="3:3" ht="14.25" customHeight="1" x14ac:dyDescent="0.45">
      <c r="C507" s="501"/>
    </row>
    <row r="508" spans="3:3" ht="14.25" customHeight="1" x14ac:dyDescent="0.45">
      <c r="C508" s="501"/>
    </row>
    <row r="509" spans="3:3" ht="14.25" customHeight="1" x14ac:dyDescent="0.45">
      <c r="C509" s="501"/>
    </row>
    <row r="510" spans="3:3" ht="14.25" customHeight="1" x14ac:dyDescent="0.45">
      <c r="C510" s="501"/>
    </row>
    <row r="511" spans="3:3" ht="14.25" customHeight="1" x14ac:dyDescent="0.45">
      <c r="C511" s="501"/>
    </row>
    <row r="512" spans="3:3" ht="14.25" customHeight="1" x14ac:dyDescent="0.45">
      <c r="C512" s="501"/>
    </row>
    <row r="513" spans="3:3" ht="14.25" customHeight="1" x14ac:dyDescent="0.45">
      <c r="C513" s="501"/>
    </row>
    <row r="514" spans="3:3" ht="14.25" customHeight="1" x14ac:dyDescent="0.45">
      <c r="C514" s="501"/>
    </row>
    <row r="515" spans="3:3" ht="14.25" customHeight="1" x14ac:dyDescent="0.45">
      <c r="C515" s="501"/>
    </row>
    <row r="516" spans="3:3" ht="14.25" customHeight="1" x14ac:dyDescent="0.45">
      <c r="C516" s="501"/>
    </row>
    <row r="517" spans="3:3" ht="14.25" customHeight="1" x14ac:dyDescent="0.45">
      <c r="C517" s="501"/>
    </row>
    <row r="518" spans="3:3" ht="14.25" customHeight="1" x14ac:dyDescent="0.45">
      <c r="C518" s="501"/>
    </row>
    <row r="519" spans="3:3" ht="14.25" customHeight="1" x14ac:dyDescent="0.45">
      <c r="C519" s="501"/>
    </row>
    <row r="520" spans="3:3" ht="14.25" customHeight="1" x14ac:dyDescent="0.45">
      <c r="C520" s="501"/>
    </row>
    <row r="521" spans="3:3" ht="14.25" customHeight="1" x14ac:dyDescent="0.45">
      <c r="C521" s="501"/>
    </row>
    <row r="522" spans="3:3" ht="14.25" customHeight="1" x14ac:dyDescent="0.45">
      <c r="C522" s="501"/>
    </row>
    <row r="523" spans="3:3" ht="14.25" customHeight="1" x14ac:dyDescent="0.45">
      <c r="C523" s="501"/>
    </row>
    <row r="524" spans="3:3" ht="14.25" customHeight="1" x14ac:dyDescent="0.45">
      <c r="C524" s="501"/>
    </row>
    <row r="525" spans="3:3" ht="14.25" customHeight="1" x14ac:dyDescent="0.45">
      <c r="C525" s="501"/>
    </row>
    <row r="526" spans="3:3" ht="14.25" customHeight="1" x14ac:dyDescent="0.45">
      <c r="C526" s="501"/>
    </row>
    <row r="527" spans="3:3" ht="14.25" customHeight="1" x14ac:dyDescent="0.45">
      <c r="C527" s="501"/>
    </row>
    <row r="528" spans="3:3" ht="14.25" customHeight="1" x14ac:dyDescent="0.45">
      <c r="C528" s="501"/>
    </row>
    <row r="529" spans="3:3" ht="14.25" customHeight="1" x14ac:dyDescent="0.45">
      <c r="C529" s="501"/>
    </row>
    <row r="530" spans="3:3" ht="14.25" customHeight="1" x14ac:dyDescent="0.45">
      <c r="C530" s="501"/>
    </row>
    <row r="531" spans="3:3" ht="14.25" customHeight="1" x14ac:dyDescent="0.45">
      <c r="C531" s="501"/>
    </row>
    <row r="532" spans="3:3" ht="14.25" customHeight="1" x14ac:dyDescent="0.45">
      <c r="C532" s="501"/>
    </row>
    <row r="533" spans="3:3" ht="14.25" customHeight="1" x14ac:dyDescent="0.45">
      <c r="C533" s="501"/>
    </row>
    <row r="534" spans="3:3" ht="14.25" customHeight="1" x14ac:dyDescent="0.45">
      <c r="C534" s="501"/>
    </row>
    <row r="535" spans="3:3" ht="14.25" customHeight="1" x14ac:dyDescent="0.45">
      <c r="C535" s="501"/>
    </row>
    <row r="536" spans="3:3" ht="14.25" customHeight="1" x14ac:dyDescent="0.45">
      <c r="C536" s="501"/>
    </row>
    <row r="537" spans="3:3" ht="14.25" customHeight="1" x14ac:dyDescent="0.45">
      <c r="C537" s="501"/>
    </row>
    <row r="538" spans="3:3" ht="14.25" customHeight="1" x14ac:dyDescent="0.45">
      <c r="C538" s="501"/>
    </row>
    <row r="539" spans="3:3" ht="14.25" customHeight="1" x14ac:dyDescent="0.45">
      <c r="C539" s="501"/>
    </row>
    <row r="540" spans="3:3" ht="14.25" customHeight="1" x14ac:dyDescent="0.45">
      <c r="C540" s="501"/>
    </row>
    <row r="541" spans="3:3" ht="14.25" customHeight="1" x14ac:dyDescent="0.45">
      <c r="C541" s="501"/>
    </row>
    <row r="542" spans="3:3" ht="14.25" customHeight="1" x14ac:dyDescent="0.45">
      <c r="C542" s="501"/>
    </row>
    <row r="543" spans="3:3" ht="14.25" customHeight="1" x14ac:dyDescent="0.45">
      <c r="C543" s="501"/>
    </row>
    <row r="544" spans="3:3" ht="14.25" customHeight="1" x14ac:dyDescent="0.45">
      <c r="C544" s="501"/>
    </row>
    <row r="545" spans="3:3" ht="14.25" customHeight="1" x14ac:dyDescent="0.45">
      <c r="C545" s="501"/>
    </row>
    <row r="546" spans="3:3" ht="14.25" customHeight="1" x14ac:dyDescent="0.45">
      <c r="C546" s="501"/>
    </row>
    <row r="547" spans="3:3" ht="14.25" customHeight="1" x14ac:dyDescent="0.45"/>
    <row r="548" spans="3:3" ht="14.25" customHeight="1" x14ac:dyDescent="0.45"/>
    <row r="549" spans="3:3" ht="14.25" customHeight="1" x14ac:dyDescent="0.45"/>
    <row r="550" spans="3:3" ht="14.25" customHeight="1" x14ac:dyDescent="0.45"/>
    <row r="551" spans="3:3" ht="14.25" customHeight="1" x14ac:dyDescent="0.45"/>
    <row r="552" spans="3:3" ht="14.25" customHeight="1" x14ac:dyDescent="0.45"/>
    <row r="553" spans="3:3" ht="14.25" customHeight="1" x14ac:dyDescent="0.45"/>
    <row r="554" spans="3:3" ht="14.25" customHeight="1" x14ac:dyDescent="0.45"/>
    <row r="555" spans="3:3" ht="14.25" customHeight="1" x14ac:dyDescent="0.45"/>
    <row r="556" spans="3:3" ht="14.25" customHeight="1" x14ac:dyDescent="0.45"/>
    <row r="557" spans="3:3" ht="14.25" customHeight="1" x14ac:dyDescent="0.45"/>
    <row r="558" spans="3:3" ht="14.25" customHeight="1" x14ac:dyDescent="0.45"/>
    <row r="559" spans="3:3" ht="14.25" customHeight="1" x14ac:dyDescent="0.45"/>
    <row r="560" spans="3:3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  <row r="997" ht="14.25" customHeight="1" x14ac:dyDescent="0.45"/>
    <row r="998" ht="14.25" customHeight="1" x14ac:dyDescent="0.45"/>
    <row r="999" ht="14.25" customHeight="1" x14ac:dyDescent="0.45"/>
    <row r="1000" ht="14.25" customHeight="1" x14ac:dyDescent="0.45"/>
    <row r="1001" ht="14.25" customHeight="1" x14ac:dyDescent="0.45"/>
    <row r="1002" ht="14.25" customHeight="1" x14ac:dyDescent="0.45"/>
    <row r="1003" ht="14.25" customHeight="1" x14ac:dyDescent="0.45"/>
    <row r="1004" ht="14.25" customHeight="1" x14ac:dyDescent="0.45"/>
    <row r="1005" ht="14.25" customHeight="1" x14ac:dyDescent="0.45"/>
    <row r="1006" ht="14.25" customHeight="1" x14ac:dyDescent="0.45"/>
    <row r="1007" ht="14.25" customHeight="1" x14ac:dyDescent="0.45"/>
    <row r="1008" ht="14.25" customHeight="1" x14ac:dyDescent="0.45"/>
    <row r="1009" ht="14.25" customHeight="1" x14ac:dyDescent="0.45"/>
    <row r="1010" ht="14.25" customHeight="1" x14ac:dyDescent="0.45"/>
    <row r="1011" ht="14.25" customHeight="1" x14ac:dyDescent="0.45"/>
    <row r="1012" ht="14.25" customHeight="1" x14ac:dyDescent="0.45"/>
    <row r="1013" ht="14.25" customHeight="1" x14ac:dyDescent="0.45"/>
    <row r="1014" ht="14.25" customHeight="1" x14ac:dyDescent="0.45"/>
    <row r="1015" ht="14.25" customHeight="1" x14ac:dyDescent="0.45"/>
    <row r="1016" ht="14.25" customHeight="1" x14ac:dyDescent="0.45"/>
    <row r="1017" ht="14.25" customHeight="1" x14ac:dyDescent="0.45"/>
    <row r="1018" ht="14.25" customHeight="1" x14ac:dyDescent="0.45"/>
    <row r="1019" ht="14.25" customHeight="1" x14ac:dyDescent="0.45"/>
    <row r="1020" ht="14.25" customHeight="1" x14ac:dyDescent="0.45"/>
    <row r="1021" ht="14.25" customHeight="1" x14ac:dyDescent="0.45"/>
    <row r="1022" ht="14.25" customHeight="1" x14ac:dyDescent="0.45"/>
    <row r="1023" ht="14.25" customHeight="1" x14ac:dyDescent="0.45"/>
    <row r="1024" ht="14.25" customHeight="1" x14ac:dyDescent="0.45"/>
    <row r="1025" ht="14.25" customHeight="1" x14ac:dyDescent="0.45"/>
    <row r="1026" ht="14.25" customHeight="1" x14ac:dyDescent="0.45"/>
    <row r="1027" ht="14.25" customHeight="1" x14ac:dyDescent="0.45"/>
    <row r="1028" ht="14.25" customHeight="1" x14ac:dyDescent="0.45"/>
    <row r="1029" ht="14.25" customHeight="1" x14ac:dyDescent="0.45"/>
    <row r="1030" ht="14.25" customHeight="1" x14ac:dyDescent="0.45"/>
    <row r="1031" ht="14.25" customHeight="1" x14ac:dyDescent="0.45"/>
    <row r="1032" ht="14.25" customHeight="1" x14ac:dyDescent="0.45"/>
    <row r="1033" ht="14.25" customHeight="1" x14ac:dyDescent="0.45"/>
    <row r="1034" ht="14.25" customHeight="1" x14ac:dyDescent="0.45"/>
    <row r="1035" ht="14.25" customHeight="1" x14ac:dyDescent="0.45"/>
    <row r="1036" ht="14.25" customHeight="1" x14ac:dyDescent="0.45"/>
    <row r="1037" ht="14.25" customHeight="1" x14ac:dyDescent="0.45"/>
    <row r="1038" ht="14.25" customHeight="1" x14ac:dyDescent="0.45"/>
    <row r="1039" ht="14.25" customHeight="1" x14ac:dyDescent="0.45"/>
    <row r="1040" ht="14.25" customHeight="1" x14ac:dyDescent="0.45"/>
    <row r="1041" ht="14.25" customHeight="1" x14ac:dyDescent="0.45"/>
    <row r="1042" ht="14.25" customHeight="1" x14ac:dyDescent="0.45"/>
    <row r="1043" ht="14.25" customHeight="1" x14ac:dyDescent="0.45"/>
    <row r="1044" ht="14.25" customHeight="1" x14ac:dyDescent="0.45"/>
    <row r="1045" ht="14.25" customHeight="1" x14ac:dyDescent="0.45"/>
    <row r="1046" ht="14.25" customHeight="1" x14ac:dyDescent="0.45"/>
    <row r="1047" ht="14.25" customHeight="1" x14ac:dyDescent="0.45"/>
    <row r="1048" ht="14.25" customHeight="1" x14ac:dyDescent="0.45"/>
    <row r="1049" ht="14.25" customHeight="1" x14ac:dyDescent="0.45"/>
    <row r="1050" ht="14.25" customHeight="1" x14ac:dyDescent="0.45"/>
    <row r="1051" ht="14.25" customHeight="1" x14ac:dyDescent="0.45"/>
    <row r="1052" ht="14.25" customHeight="1" x14ac:dyDescent="0.45"/>
    <row r="1053" ht="14.25" customHeight="1" x14ac:dyDescent="0.45"/>
    <row r="1054" ht="14.25" customHeight="1" x14ac:dyDescent="0.45"/>
    <row r="1055" ht="14.25" customHeight="1" x14ac:dyDescent="0.45"/>
    <row r="1056" ht="14.25" customHeight="1" x14ac:dyDescent="0.45"/>
    <row r="1057" ht="14.25" customHeight="1" x14ac:dyDescent="0.45"/>
  </sheetData>
  <mergeCells count="14">
    <mergeCell ref="Q334:R334"/>
    <mergeCell ref="T334:V334"/>
    <mergeCell ref="Q1:R1"/>
    <mergeCell ref="T1:V1"/>
    <mergeCell ref="Q28:R28"/>
    <mergeCell ref="T28:V28"/>
    <mergeCell ref="Q67:R67"/>
    <mergeCell ref="T67:V67"/>
    <mergeCell ref="T131:V131"/>
    <mergeCell ref="Q131:R131"/>
    <mergeCell ref="Q224:R224"/>
    <mergeCell ref="T224:V224"/>
    <mergeCell ref="Q278:R278"/>
    <mergeCell ref="T278:V278"/>
  </mergeCells>
  <pageMargins left="0.23622047244094491" right="0.23622047244094491" top="0.35433070866141736" bottom="0.35433070866141736" header="0" footer="0"/>
  <pageSetup paperSize="9" orientation="landscape" r:id="rId1"/>
  <headerFooter>
    <oddFooter>&amp;Rpage &amp;P sur</oddFooter>
  </headerFooter>
  <rowBreaks count="1" manualBreakCount="1">
    <brk id="6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D976"/>
  <sheetViews>
    <sheetView zoomScale="85" zoomScaleNormal="85" workbookViewId="0">
      <pane ySplit="1" topLeftCell="A2" activePane="bottomLeft" state="frozen"/>
      <selection activeCell="M12" sqref="M12"/>
      <selection pane="bottomLeft" activeCell="A2" sqref="A2"/>
    </sheetView>
  </sheetViews>
  <sheetFormatPr baseColWidth="10" defaultColWidth="14.3984375" defaultRowHeight="15" customHeight="1" x14ac:dyDescent="0.45"/>
  <cols>
    <col min="1" max="1" width="20.265625" customWidth="1"/>
    <col min="2" max="2" width="11.1328125" customWidth="1"/>
    <col min="3" max="3" width="14.53125" customWidth="1"/>
    <col min="4" max="4" width="23.73046875" customWidth="1"/>
    <col min="5" max="7" width="17.1328125" customWidth="1"/>
    <col min="8" max="9" width="19.265625" customWidth="1"/>
    <col min="10" max="13" width="9" customWidth="1"/>
    <col min="14" max="14" width="11.53125" customWidth="1"/>
    <col min="15" max="30" width="9" customWidth="1"/>
  </cols>
  <sheetData>
    <row r="1" spans="1:30" ht="52.5" customHeight="1" x14ac:dyDescent="0.45">
      <c r="A1" s="32" t="s">
        <v>117</v>
      </c>
      <c r="B1" s="32" t="s">
        <v>118</v>
      </c>
      <c r="C1" s="33" t="s">
        <v>1505</v>
      </c>
      <c r="D1" s="32" t="s">
        <v>120</v>
      </c>
      <c r="E1" s="32" t="s">
        <v>121</v>
      </c>
      <c r="F1" s="32" t="s">
        <v>122</v>
      </c>
      <c r="G1" s="32" t="s">
        <v>123</v>
      </c>
      <c r="H1" s="32" t="s">
        <v>124</v>
      </c>
      <c r="I1" s="32" t="s">
        <v>2292</v>
      </c>
      <c r="J1" s="32" t="s">
        <v>125</v>
      </c>
      <c r="K1" s="32" t="s">
        <v>126</v>
      </c>
      <c r="L1" s="32" t="s">
        <v>127</v>
      </c>
      <c r="M1" s="162" t="s">
        <v>706</v>
      </c>
      <c r="N1" s="34" t="s">
        <v>128</v>
      </c>
      <c r="O1" s="33" t="s">
        <v>129</v>
      </c>
      <c r="P1" s="33" t="s">
        <v>130</v>
      </c>
      <c r="Q1" s="35" t="s">
        <v>131</v>
      </c>
      <c r="R1" s="829" t="s">
        <v>2293</v>
      </c>
      <c r="S1" s="828"/>
      <c r="T1" s="33" t="s">
        <v>133</v>
      </c>
      <c r="U1" s="830" t="s">
        <v>134</v>
      </c>
      <c r="V1" s="827"/>
      <c r="W1" s="828"/>
      <c r="X1" s="32" t="s">
        <v>1377</v>
      </c>
      <c r="Y1" s="32" t="s">
        <v>1378</v>
      </c>
      <c r="Z1" s="32" t="s">
        <v>1379</v>
      </c>
      <c r="AA1" s="32" t="s">
        <v>1380</v>
      </c>
      <c r="AB1" s="32" t="s">
        <v>1638</v>
      </c>
      <c r="AC1" s="32" t="s">
        <v>1639</v>
      </c>
      <c r="AD1" s="32" t="s">
        <v>140</v>
      </c>
    </row>
    <row r="2" spans="1:30" ht="15" customHeight="1" x14ac:dyDescent="0.45">
      <c r="A2" s="36" t="s">
        <v>2294</v>
      </c>
      <c r="B2" s="36" t="s">
        <v>150</v>
      </c>
      <c r="C2" s="36"/>
      <c r="D2" s="36" t="s">
        <v>2295</v>
      </c>
      <c r="E2" s="36" t="s">
        <v>198</v>
      </c>
      <c r="F2" s="36" t="s">
        <v>158</v>
      </c>
      <c r="G2" s="36" t="s">
        <v>2296</v>
      </c>
      <c r="H2" s="36"/>
      <c r="I2" s="36"/>
      <c r="J2" s="38"/>
      <c r="K2" s="38">
        <v>289</v>
      </c>
      <c r="L2" s="38">
        <v>70</v>
      </c>
      <c r="M2" s="38"/>
      <c r="N2" s="38"/>
      <c r="O2" s="38"/>
      <c r="P2" s="38"/>
      <c r="Q2" s="58">
        <f t="shared" ref="Q2:Q17" si="0">SUM(X2:AD2)</f>
        <v>0</v>
      </c>
      <c r="R2" s="38"/>
      <c r="S2" s="38"/>
      <c r="T2" s="38"/>
      <c r="U2" s="38"/>
      <c r="V2" s="38"/>
      <c r="W2" s="38"/>
      <c r="X2" s="38"/>
      <c r="Y2" s="41"/>
      <c r="Z2" s="41"/>
      <c r="AA2" s="41"/>
      <c r="AB2" s="41"/>
      <c r="AC2" s="41"/>
      <c r="AD2" s="41"/>
    </row>
    <row r="3" spans="1:30" ht="15" customHeight="1" x14ac:dyDescent="0.45">
      <c r="A3" s="36" t="s">
        <v>2294</v>
      </c>
      <c r="B3" s="36" t="s">
        <v>150</v>
      </c>
      <c r="C3" s="36"/>
      <c r="D3" s="36" t="s">
        <v>2297</v>
      </c>
      <c r="E3" s="36" t="s">
        <v>164</v>
      </c>
      <c r="F3" s="36" t="s">
        <v>304</v>
      </c>
      <c r="G3" s="36"/>
      <c r="H3" s="36"/>
      <c r="I3" s="36"/>
      <c r="J3" s="38"/>
      <c r="K3" s="38">
        <v>209</v>
      </c>
      <c r="L3" s="38"/>
      <c r="M3" s="38"/>
      <c r="N3" s="38"/>
      <c r="O3" s="38"/>
      <c r="P3" s="38"/>
      <c r="Q3" s="58">
        <f t="shared" si="0"/>
        <v>0</v>
      </c>
      <c r="R3" s="38"/>
      <c r="S3" s="38"/>
      <c r="T3" s="38"/>
      <c r="U3" s="38"/>
      <c r="V3" s="38"/>
      <c r="W3" s="38"/>
      <c r="X3" s="38"/>
      <c r="Y3" s="41"/>
      <c r="Z3" s="41"/>
      <c r="AA3" s="41"/>
      <c r="AB3" s="41"/>
      <c r="AC3" s="41"/>
      <c r="AD3" s="41"/>
    </row>
    <row r="4" spans="1:30" ht="15" customHeight="1" x14ac:dyDescent="0.45">
      <c r="A4" s="36" t="s">
        <v>2294</v>
      </c>
      <c r="B4" s="36" t="s">
        <v>150</v>
      </c>
      <c r="C4" s="69"/>
      <c r="D4" s="36" t="s">
        <v>2298</v>
      </c>
      <c r="E4" s="36" t="s">
        <v>210</v>
      </c>
      <c r="F4" s="36" t="s">
        <v>2299</v>
      </c>
      <c r="G4" s="36" t="s">
        <v>186</v>
      </c>
      <c r="H4" s="36" t="s">
        <v>948</v>
      </c>
      <c r="I4" s="36"/>
      <c r="J4" s="38"/>
      <c r="K4" s="38">
        <v>289</v>
      </c>
      <c r="L4" s="38">
        <v>230</v>
      </c>
      <c r="M4" s="38"/>
      <c r="N4" s="38"/>
      <c r="O4" s="38"/>
      <c r="P4" s="38"/>
      <c r="Q4" s="58">
        <f t="shared" si="0"/>
        <v>0</v>
      </c>
      <c r="R4" s="38"/>
      <c r="S4" s="38"/>
      <c r="T4" s="38"/>
      <c r="U4" s="38"/>
      <c r="V4" s="38"/>
      <c r="W4" s="38"/>
      <c r="X4" s="38"/>
      <c r="Y4" s="41"/>
      <c r="Z4" s="41"/>
      <c r="AA4" s="41"/>
      <c r="AB4" s="41"/>
      <c r="AC4" s="41"/>
      <c r="AD4" s="41"/>
    </row>
    <row r="5" spans="1:30" ht="15" customHeight="1" x14ac:dyDescent="0.45">
      <c r="A5" s="36" t="s">
        <v>2294</v>
      </c>
      <c r="B5" s="36" t="s">
        <v>150</v>
      </c>
      <c r="C5" s="36"/>
      <c r="D5" s="36" t="s">
        <v>2300</v>
      </c>
      <c r="E5" s="36" t="s">
        <v>2301</v>
      </c>
      <c r="F5" s="36" t="s">
        <v>2302</v>
      </c>
      <c r="G5" s="36" t="s">
        <v>186</v>
      </c>
      <c r="H5" s="36" t="s">
        <v>370</v>
      </c>
      <c r="I5" s="36"/>
      <c r="J5" s="38">
        <v>218.14</v>
      </c>
      <c r="K5" s="38">
        <v>589</v>
      </c>
      <c r="L5" s="39">
        <v>294</v>
      </c>
      <c r="M5" s="39"/>
      <c r="N5" s="38"/>
      <c r="O5" s="38"/>
      <c r="P5" s="38"/>
      <c r="Q5" s="58">
        <f t="shared" si="0"/>
        <v>0</v>
      </c>
      <c r="R5" s="38"/>
      <c r="S5" s="38"/>
      <c r="T5" s="38"/>
      <c r="U5" s="38"/>
      <c r="V5" s="38"/>
      <c r="W5" s="38"/>
      <c r="X5" s="38"/>
      <c r="Y5" s="41"/>
      <c r="Z5" s="41"/>
      <c r="AA5" s="41"/>
      <c r="AB5" s="41"/>
      <c r="AC5" s="43">
        <v>0</v>
      </c>
      <c r="AD5" s="41"/>
    </row>
    <row r="6" spans="1:30" ht="15" customHeight="1" x14ac:dyDescent="0.45">
      <c r="A6" s="36" t="s">
        <v>2294</v>
      </c>
      <c r="B6" s="36" t="s">
        <v>150</v>
      </c>
      <c r="C6" s="36"/>
      <c r="D6" s="36" t="s">
        <v>2303</v>
      </c>
      <c r="E6" s="36" t="s">
        <v>508</v>
      </c>
      <c r="F6" s="36" t="s">
        <v>188</v>
      </c>
      <c r="G6" s="36"/>
      <c r="H6" s="36"/>
      <c r="I6" s="36"/>
      <c r="J6" s="38">
        <v>236.66</v>
      </c>
      <c r="K6" s="38">
        <v>639</v>
      </c>
      <c r="L6" s="39">
        <v>255</v>
      </c>
      <c r="M6" s="39"/>
      <c r="N6" s="38"/>
      <c r="O6" s="38"/>
      <c r="P6" s="38"/>
      <c r="Q6" s="58">
        <f t="shared" si="0"/>
        <v>0</v>
      </c>
      <c r="R6" s="38"/>
      <c r="S6" s="38"/>
      <c r="T6" s="38"/>
      <c r="U6" s="38"/>
      <c r="V6" s="38"/>
      <c r="W6" s="38"/>
      <c r="X6" s="58">
        <v>0</v>
      </c>
      <c r="Y6" s="41"/>
      <c r="Z6" s="41"/>
      <c r="AA6" s="41"/>
      <c r="AB6" s="41"/>
      <c r="AC6" s="41"/>
      <c r="AD6" s="41"/>
    </row>
    <row r="7" spans="1:30" ht="15" customHeight="1" x14ac:dyDescent="0.45">
      <c r="A7" s="36" t="s">
        <v>2294</v>
      </c>
      <c r="B7" s="36" t="s">
        <v>150</v>
      </c>
      <c r="C7" s="36"/>
      <c r="D7" s="36" t="s">
        <v>2304</v>
      </c>
      <c r="E7" s="36" t="s">
        <v>180</v>
      </c>
      <c r="F7" s="36" t="s">
        <v>158</v>
      </c>
      <c r="G7" s="37" t="s">
        <v>2130</v>
      </c>
      <c r="H7" s="36" t="s">
        <v>948</v>
      </c>
      <c r="I7" s="36"/>
      <c r="J7" s="38">
        <v>95.92</v>
      </c>
      <c r="K7" s="38">
        <v>259</v>
      </c>
      <c r="L7" s="39">
        <v>129</v>
      </c>
      <c r="M7" s="39"/>
      <c r="N7" s="38"/>
      <c r="O7" s="38"/>
      <c r="P7" s="38"/>
      <c r="Q7" s="58">
        <f t="shared" si="0"/>
        <v>0</v>
      </c>
      <c r="R7" s="38">
        <f t="shared" ref="R7:R17" si="1">Q7*J7</f>
        <v>0</v>
      </c>
      <c r="S7" s="38">
        <f t="shared" ref="S7:S17" si="2">Q7*K7</f>
        <v>0</v>
      </c>
      <c r="T7" s="38"/>
      <c r="U7" s="38"/>
      <c r="V7" s="38"/>
      <c r="W7" s="38"/>
      <c r="X7" s="38"/>
      <c r="Y7" s="43">
        <v>0</v>
      </c>
      <c r="Z7" s="43">
        <v>0</v>
      </c>
      <c r="AA7" s="41"/>
      <c r="AB7" s="41"/>
      <c r="AC7" s="41"/>
      <c r="AD7" s="41"/>
    </row>
    <row r="8" spans="1:30" ht="15" customHeight="1" x14ac:dyDescent="0.45">
      <c r="A8" s="36" t="s">
        <v>2294</v>
      </c>
      <c r="B8" s="36" t="s">
        <v>150</v>
      </c>
      <c r="C8" s="36"/>
      <c r="D8" s="36" t="s">
        <v>2305</v>
      </c>
      <c r="E8" s="36" t="s">
        <v>157</v>
      </c>
      <c r="F8" s="36" t="s">
        <v>516</v>
      </c>
      <c r="G8" s="36" t="s">
        <v>569</v>
      </c>
      <c r="H8" s="36"/>
      <c r="I8" s="36"/>
      <c r="J8" s="38"/>
      <c r="K8" s="38">
        <v>289</v>
      </c>
      <c r="L8" s="38"/>
      <c r="M8" s="38"/>
      <c r="N8" s="38"/>
      <c r="O8" s="38"/>
      <c r="P8" s="38"/>
      <c r="Q8" s="58">
        <f t="shared" si="0"/>
        <v>0</v>
      </c>
      <c r="R8" s="38">
        <f t="shared" si="1"/>
        <v>0</v>
      </c>
      <c r="S8" s="38">
        <f t="shared" si="2"/>
        <v>0</v>
      </c>
      <c r="T8" s="38"/>
      <c r="U8" s="38"/>
      <c r="V8" s="38"/>
      <c r="W8" s="38"/>
      <c r="X8" s="38"/>
      <c r="Y8" s="41"/>
      <c r="Z8" s="41"/>
      <c r="AA8" s="41"/>
      <c r="AB8" s="41"/>
      <c r="AC8" s="41"/>
      <c r="AD8" s="41"/>
    </row>
    <row r="9" spans="1:30" ht="15" customHeight="1" x14ac:dyDescent="0.45">
      <c r="A9" s="36" t="s">
        <v>2294</v>
      </c>
      <c r="B9" s="36" t="s">
        <v>150</v>
      </c>
      <c r="C9" s="36"/>
      <c r="D9" s="36" t="s">
        <v>2306</v>
      </c>
      <c r="E9" s="36" t="s">
        <v>157</v>
      </c>
      <c r="F9" s="36" t="s">
        <v>188</v>
      </c>
      <c r="G9" s="36" t="s">
        <v>569</v>
      </c>
      <c r="H9" s="36"/>
      <c r="I9" s="36"/>
      <c r="J9" s="38"/>
      <c r="K9" s="38">
        <v>305</v>
      </c>
      <c r="L9" s="38"/>
      <c r="M9" s="38"/>
      <c r="N9" s="38"/>
      <c r="O9" s="38"/>
      <c r="P9" s="38"/>
      <c r="Q9" s="58">
        <f t="shared" si="0"/>
        <v>0</v>
      </c>
      <c r="R9" s="38">
        <f t="shared" si="1"/>
        <v>0</v>
      </c>
      <c r="S9" s="38">
        <f t="shared" si="2"/>
        <v>0</v>
      </c>
      <c r="T9" s="38"/>
      <c r="U9" s="38"/>
      <c r="V9" s="38"/>
      <c r="W9" s="38"/>
      <c r="X9" s="38"/>
      <c r="Y9" s="41"/>
      <c r="Z9" s="41"/>
      <c r="AA9" s="41"/>
      <c r="AB9" s="41"/>
      <c r="AC9" s="41"/>
      <c r="AD9" s="41"/>
    </row>
    <row r="10" spans="1:30" ht="15" customHeight="1" x14ac:dyDescent="0.45">
      <c r="A10" s="36" t="s">
        <v>2294</v>
      </c>
      <c r="B10" s="36" t="s">
        <v>150</v>
      </c>
      <c r="C10" s="36"/>
      <c r="D10" s="36" t="s">
        <v>2306</v>
      </c>
      <c r="E10" s="36" t="s">
        <v>157</v>
      </c>
      <c r="F10" s="36" t="s">
        <v>358</v>
      </c>
      <c r="G10" s="36" t="s">
        <v>569</v>
      </c>
      <c r="H10" s="36"/>
      <c r="I10" s="36"/>
      <c r="J10" s="38"/>
      <c r="K10" s="38">
        <v>305</v>
      </c>
      <c r="L10" s="38"/>
      <c r="M10" s="38"/>
      <c r="N10" s="38"/>
      <c r="O10" s="38"/>
      <c r="P10" s="38"/>
      <c r="Q10" s="58">
        <f t="shared" si="0"/>
        <v>0</v>
      </c>
      <c r="R10" s="38">
        <f t="shared" si="1"/>
        <v>0</v>
      </c>
      <c r="S10" s="38">
        <f t="shared" si="2"/>
        <v>0</v>
      </c>
      <c r="T10" s="38"/>
      <c r="U10" s="38"/>
      <c r="V10" s="38"/>
      <c r="W10" s="38"/>
      <c r="X10" s="38"/>
      <c r="Y10" s="41"/>
      <c r="Z10" s="41"/>
      <c r="AA10" s="41"/>
      <c r="AB10" s="41"/>
      <c r="AC10" s="41"/>
      <c r="AD10" s="41"/>
    </row>
    <row r="11" spans="1:30" ht="15" customHeight="1" x14ac:dyDescent="0.45">
      <c r="A11" s="36" t="s">
        <v>2294</v>
      </c>
      <c r="B11" s="36" t="s">
        <v>150</v>
      </c>
      <c r="C11" s="36"/>
      <c r="D11" s="36" t="s">
        <v>2307</v>
      </c>
      <c r="E11" s="36" t="s">
        <v>157</v>
      </c>
      <c r="F11" s="36" t="s">
        <v>2308</v>
      </c>
      <c r="G11" s="36" t="s">
        <v>2309</v>
      </c>
      <c r="H11" s="36"/>
      <c r="I11" s="36"/>
      <c r="J11" s="38"/>
      <c r="K11" s="38">
        <v>349</v>
      </c>
      <c r="L11" s="38"/>
      <c r="M11" s="38"/>
      <c r="N11" s="38"/>
      <c r="O11" s="38"/>
      <c r="P11" s="38"/>
      <c r="Q11" s="58">
        <f t="shared" si="0"/>
        <v>0</v>
      </c>
      <c r="R11" s="38">
        <f t="shared" si="1"/>
        <v>0</v>
      </c>
      <c r="S11" s="38">
        <f t="shared" si="2"/>
        <v>0</v>
      </c>
      <c r="T11" s="38"/>
      <c r="U11" s="38"/>
      <c r="V11" s="38"/>
      <c r="W11" s="38"/>
      <c r="X11" s="38"/>
      <c r="Y11" s="41"/>
      <c r="Z11" s="41"/>
      <c r="AA11" s="41"/>
      <c r="AB11" s="41"/>
      <c r="AC11" s="41"/>
      <c r="AD11" s="41"/>
    </row>
    <row r="12" spans="1:30" ht="15" customHeight="1" x14ac:dyDescent="0.45">
      <c r="A12" s="36" t="s">
        <v>2294</v>
      </c>
      <c r="B12" s="36" t="s">
        <v>150</v>
      </c>
      <c r="C12" s="36"/>
      <c r="D12" s="36" t="s">
        <v>2310</v>
      </c>
      <c r="E12" s="36" t="s">
        <v>2311</v>
      </c>
      <c r="F12" s="36" t="s">
        <v>2312</v>
      </c>
      <c r="G12" s="36" t="s">
        <v>166</v>
      </c>
      <c r="H12" s="36"/>
      <c r="I12" s="36"/>
      <c r="J12" s="38"/>
      <c r="K12" s="38">
        <v>145</v>
      </c>
      <c r="L12" s="38" t="s">
        <v>3870</v>
      </c>
      <c r="M12" s="38"/>
      <c r="N12" s="38"/>
      <c r="O12" s="38"/>
      <c r="P12" s="38"/>
      <c r="Q12" s="68">
        <f t="shared" si="0"/>
        <v>0</v>
      </c>
      <c r="R12" s="38">
        <f t="shared" si="1"/>
        <v>0</v>
      </c>
      <c r="S12" s="38">
        <f t="shared" si="2"/>
        <v>0</v>
      </c>
      <c r="T12" s="38"/>
      <c r="U12" s="38"/>
      <c r="V12" s="38"/>
      <c r="W12" s="38"/>
      <c r="X12" s="38"/>
      <c r="Y12" s="41"/>
      <c r="Z12" s="41"/>
      <c r="AA12" s="41"/>
      <c r="AB12" s="41"/>
      <c r="AC12" s="41"/>
      <c r="AD12" s="727">
        <v>0</v>
      </c>
    </row>
    <row r="13" spans="1:30" ht="15" customHeight="1" x14ac:dyDescent="0.45">
      <c r="A13" s="36" t="s">
        <v>2294</v>
      </c>
      <c r="B13" s="36" t="s">
        <v>150</v>
      </c>
      <c r="C13" s="36"/>
      <c r="D13" s="36" t="s">
        <v>2313</v>
      </c>
      <c r="E13" s="36" t="s">
        <v>278</v>
      </c>
      <c r="F13" s="36" t="s">
        <v>304</v>
      </c>
      <c r="G13" s="36" t="s">
        <v>166</v>
      </c>
      <c r="H13" s="36"/>
      <c r="I13" s="36"/>
      <c r="J13" s="38"/>
      <c r="K13" s="38">
        <v>209</v>
      </c>
      <c r="L13" s="38"/>
      <c r="M13" s="38"/>
      <c r="N13" s="38"/>
      <c r="O13" s="38"/>
      <c r="P13" s="38"/>
      <c r="Q13" s="58">
        <f t="shared" si="0"/>
        <v>0</v>
      </c>
      <c r="R13" s="38">
        <f t="shared" si="1"/>
        <v>0</v>
      </c>
      <c r="S13" s="38">
        <f t="shared" si="2"/>
        <v>0</v>
      </c>
      <c r="T13" s="38"/>
      <c r="U13" s="38"/>
      <c r="V13" s="38"/>
      <c r="W13" s="38"/>
      <c r="X13" s="38"/>
      <c r="Y13" s="41"/>
      <c r="Z13" s="41"/>
      <c r="AA13" s="41"/>
      <c r="AB13" s="41"/>
      <c r="AC13" s="41"/>
      <c r="AD13" s="41"/>
    </row>
    <row r="14" spans="1:30" ht="15" customHeight="1" x14ac:dyDescent="0.45">
      <c r="A14" s="36" t="s">
        <v>2294</v>
      </c>
      <c r="B14" s="36" t="s">
        <v>150</v>
      </c>
      <c r="C14" s="36"/>
      <c r="D14" s="36" t="s">
        <v>2313</v>
      </c>
      <c r="E14" s="36" t="s">
        <v>278</v>
      </c>
      <c r="F14" s="36" t="s">
        <v>304</v>
      </c>
      <c r="G14" s="36" t="s">
        <v>166</v>
      </c>
      <c r="H14" s="36"/>
      <c r="I14" s="36"/>
      <c r="J14" s="38"/>
      <c r="K14" s="38">
        <v>219</v>
      </c>
      <c r="L14" s="38"/>
      <c r="M14" s="38"/>
      <c r="N14" s="38"/>
      <c r="O14" s="38"/>
      <c r="P14" s="38"/>
      <c r="Q14" s="58">
        <f t="shared" si="0"/>
        <v>0</v>
      </c>
      <c r="R14" s="38">
        <f t="shared" si="1"/>
        <v>0</v>
      </c>
      <c r="S14" s="38">
        <f t="shared" si="2"/>
        <v>0</v>
      </c>
      <c r="T14" s="38"/>
      <c r="U14" s="38"/>
      <c r="V14" s="38"/>
      <c r="W14" s="38"/>
      <c r="X14" s="38"/>
      <c r="Y14" s="41"/>
      <c r="Z14" s="41"/>
      <c r="AA14" s="41"/>
      <c r="AB14" s="41"/>
      <c r="AC14" s="41"/>
      <c r="AD14" s="41"/>
    </row>
    <row r="15" spans="1:30" ht="15" customHeight="1" x14ac:dyDescent="0.45">
      <c r="A15" s="36" t="s">
        <v>2294</v>
      </c>
      <c r="B15" s="36" t="s">
        <v>150</v>
      </c>
      <c r="C15" s="36"/>
      <c r="D15" s="36" t="s">
        <v>2303</v>
      </c>
      <c r="E15" s="36" t="s">
        <v>508</v>
      </c>
      <c r="F15" s="36" t="s">
        <v>358</v>
      </c>
      <c r="G15" s="36" t="s">
        <v>186</v>
      </c>
      <c r="H15" s="36" t="s">
        <v>2314</v>
      </c>
      <c r="I15" s="36"/>
      <c r="J15" s="38">
        <v>236.66</v>
      </c>
      <c r="K15" s="38">
        <v>639</v>
      </c>
      <c r="L15" s="39">
        <v>255</v>
      </c>
      <c r="M15" s="39"/>
      <c r="N15" s="38"/>
      <c r="O15" s="38"/>
      <c r="P15" s="38"/>
      <c r="Q15" s="58">
        <f t="shared" si="0"/>
        <v>0</v>
      </c>
      <c r="R15" s="38">
        <f t="shared" si="1"/>
        <v>0</v>
      </c>
      <c r="S15" s="38">
        <f t="shared" si="2"/>
        <v>0</v>
      </c>
      <c r="T15" s="38"/>
      <c r="U15" s="38"/>
      <c r="V15" s="38"/>
      <c r="W15" s="38"/>
      <c r="X15" s="58">
        <v>0</v>
      </c>
      <c r="Y15" s="41"/>
      <c r="Z15" s="41"/>
      <c r="AA15" s="41"/>
      <c r="AB15" s="41"/>
      <c r="AC15" s="41"/>
      <c r="AD15" s="41"/>
    </row>
    <row r="16" spans="1:30" ht="15" customHeight="1" x14ac:dyDescent="0.45">
      <c r="A16" s="108" t="s">
        <v>2294</v>
      </c>
      <c r="B16" s="108" t="s">
        <v>150</v>
      </c>
      <c r="C16" s="108"/>
      <c r="D16" s="108" t="s">
        <v>2315</v>
      </c>
      <c r="E16" s="108" t="s">
        <v>152</v>
      </c>
      <c r="F16" s="108" t="s">
        <v>158</v>
      </c>
      <c r="G16" s="108" t="s">
        <v>1647</v>
      </c>
      <c r="H16" s="108"/>
      <c r="I16" s="108"/>
      <c r="J16" s="48"/>
      <c r="K16" s="48">
        <v>395</v>
      </c>
      <c r="L16" s="48"/>
      <c r="M16" s="48"/>
      <c r="N16" s="48"/>
      <c r="O16" s="38"/>
      <c r="P16" s="38"/>
      <c r="Q16" s="58">
        <f t="shared" si="0"/>
        <v>0</v>
      </c>
      <c r="R16" s="38">
        <f t="shared" si="1"/>
        <v>0</v>
      </c>
      <c r="S16" s="38">
        <f t="shared" si="2"/>
        <v>0</v>
      </c>
      <c r="T16" s="38"/>
      <c r="U16" s="38"/>
      <c r="V16" s="38"/>
      <c r="W16" s="38"/>
      <c r="X16" s="48"/>
      <c r="Y16" s="110"/>
      <c r="Z16" s="110"/>
      <c r="AA16" s="110"/>
      <c r="AB16" s="110"/>
      <c r="AC16" s="110"/>
      <c r="AD16" s="110"/>
    </row>
    <row r="17" spans="1:30" ht="15" customHeight="1" x14ac:dyDescent="0.45">
      <c r="A17" s="108"/>
      <c r="B17" s="108"/>
      <c r="C17" s="108"/>
      <c r="D17" s="108"/>
      <c r="E17" s="108"/>
      <c r="F17" s="108"/>
      <c r="G17" s="108"/>
      <c r="H17" s="108"/>
      <c r="I17" s="108"/>
      <c r="J17" s="48"/>
      <c r="K17" s="48"/>
      <c r="L17" s="48"/>
      <c r="M17" s="48"/>
      <c r="N17" s="48"/>
      <c r="O17" s="48"/>
      <c r="P17" s="48"/>
      <c r="Q17" s="58">
        <f t="shared" si="0"/>
        <v>0</v>
      </c>
      <c r="R17" s="38">
        <f t="shared" si="1"/>
        <v>0</v>
      </c>
      <c r="S17" s="38">
        <f t="shared" si="2"/>
        <v>0</v>
      </c>
      <c r="T17" s="48"/>
      <c r="U17" s="48"/>
      <c r="V17" s="48"/>
      <c r="W17" s="48"/>
      <c r="X17" s="48"/>
      <c r="Y17" s="110"/>
      <c r="Z17" s="110"/>
      <c r="AA17" s="110"/>
      <c r="AB17" s="110"/>
      <c r="AC17" s="110"/>
      <c r="AD17" s="110"/>
    </row>
    <row r="18" spans="1:30" ht="15" customHeight="1" x14ac:dyDescent="0.45">
      <c r="A18" s="108"/>
      <c r="B18" s="108"/>
      <c r="C18" s="108"/>
      <c r="D18" s="108"/>
      <c r="E18" s="108"/>
      <c r="F18" s="108"/>
      <c r="G18" s="108"/>
      <c r="H18" s="108"/>
      <c r="I18" s="108"/>
      <c r="J18" s="48"/>
      <c r="K18" s="48"/>
      <c r="L18" s="48"/>
      <c r="M18" s="48"/>
      <c r="N18" s="48"/>
      <c r="O18" s="55">
        <f t="shared" ref="O18:W18" si="3">SUM(O2:O17)</f>
        <v>0</v>
      </c>
      <c r="P18" s="55">
        <f t="shared" si="3"/>
        <v>0</v>
      </c>
      <c r="Q18" s="55">
        <f t="shared" si="3"/>
        <v>0</v>
      </c>
      <c r="R18" s="55">
        <f t="shared" si="3"/>
        <v>0</v>
      </c>
      <c r="S18" s="55">
        <f t="shared" si="3"/>
        <v>0</v>
      </c>
      <c r="T18" s="55">
        <f t="shared" si="3"/>
        <v>0</v>
      </c>
      <c r="U18" s="55">
        <f t="shared" si="3"/>
        <v>0</v>
      </c>
      <c r="V18" s="55">
        <f t="shared" si="3"/>
        <v>0</v>
      </c>
      <c r="W18" s="55">
        <f t="shared" si="3"/>
        <v>0</v>
      </c>
      <c r="X18" s="48"/>
      <c r="Y18" s="110"/>
      <c r="Z18" s="110"/>
      <c r="AA18" s="110"/>
      <c r="AB18" s="110"/>
      <c r="AC18" s="110"/>
      <c r="AD18" s="110"/>
    </row>
    <row r="19" spans="1:30" ht="15" customHeight="1" x14ac:dyDescent="0.45">
      <c r="A19" s="108"/>
      <c r="B19" s="108"/>
      <c r="C19" s="108"/>
      <c r="D19" s="108"/>
      <c r="E19" s="108"/>
      <c r="F19" s="108"/>
      <c r="G19" s="108"/>
      <c r="H19" s="108"/>
      <c r="I19" s="10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110"/>
      <c r="Z19" s="110"/>
      <c r="AA19" s="110"/>
      <c r="AB19" s="110"/>
      <c r="AC19" s="110"/>
      <c r="AD19" s="110"/>
    </row>
    <row r="20" spans="1:30" ht="15" customHeight="1" x14ac:dyDescent="0.45">
      <c r="A20" s="108"/>
      <c r="B20" s="108"/>
      <c r="C20" s="108"/>
      <c r="D20" s="108"/>
      <c r="E20" s="108"/>
      <c r="F20" s="108"/>
      <c r="G20" s="108"/>
      <c r="H20" s="108"/>
      <c r="I20" s="108"/>
      <c r="J20" s="48"/>
      <c r="K20" s="48"/>
      <c r="L20" s="48"/>
      <c r="M20" s="48"/>
      <c r="N20" s="48"/>
      <c r="O20" s="341">
        <v>550</v>
      </c>
      <c r="P20" s="48"/>
      <c r="Q20" s="48"/>
      <c r="R20" s="48"/>
      <c r="S20" s="48"/>
      <c r="T20" s="48"/>
      <c r="U20" s="48"/>
      <c r="V20" s="48"/>
      <c r="W20" s="48"/>
      <c r="X20" s="48"/>
      <c r="Y20" s="110"/>
      <c r="Z20" s="110"/>
      <c r="AA20" s="110"/>
      <c r="AB20" s="110"/>
      <c r="AC20" s="110"/>
      <c r="AD20" s="110"/>
    </row>
    <row r="21" spans="1:30" ht="15" customHeight="1" x14ac:dyDescent="0.45">
      <c r="A21" s="108"/>
      <c r="B21" s="108"/>
      <c r="C21" s="108"/>
      <c r="D21" s="108"/>
      <c r="E21" s="108"/>
      <c r="F21" s="108"/>
      <c r="G21" s="108"/>
      <c r="H21" s="108"/>
      <c r="I21" s="10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110"/>
      <c r="Z21" s="110"/>
      <c r="AA21" s="110"/>
      <c r="AB21" s="110"/>
      <c r="AC21" s="110"/>
      <c r="AD21" s="110"/>
    </row>
    <row r="22" spans="1:30" ht="15" customHeight="1" x14ac:dyDescent="0.45">
      <c r="A22" s="108"/>
      <c r="B22" s="108"/>
      <c r="C22" s="108"/>
      <c r="D22" s="108"/>
      <c r="E22" s="108"/>
      <c r="F22" s="108"/>
      <c r="G22" s="108"/>
      <c r="H22" s="108"/>
      <c r="I22" s="10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110"/>
      <c r="Z22" s="110"/>
      <c r="AA22" s="110"/>
      <c r="AB22" s="110"/>
      <c r="AC22" s="110"/>
      <c r="AD22" s="110"/>
    </row>
    <row r="23" spans="1:30" ht="45" customHeight="1" x14ac:dyDescent="0.45">
      <c r="A23" s="32" t="s">
        <v>117</v>
      </c>
      <c r="B23" s="32" t="s">
        <v>118</v>
      </c>
      <c r="C23" s="32"/>
      <c r="D23" s="32" t="s">
        <v>120</v>
      </c>
      <c r="E23" s="32" t="s">
        <v>121</v>
      </c>
      <c r="F23" s="32" t="s">
        <v>122</v>
      </c>
      <c r="G23" s="32" t="s">
        <v>123</v>
      </c>
      <c r="H23" s="32" t="s">
        <v>124</v>
      </c>
      <c r="I23" s="32" t="s">
        <v>2292</v>
      </c>
      <c r="J23" s="32" t="s">
        <v>125</v>
      </c>
      <c r="K23" s="32" t="s">
        <v>126</v>
      </c>
      <c r="L23" s="32" t="s">
        <v>127</v>
      </c>
      <c r="M23" s="32"/>
      <c r="N23" s="34" t="s">
        <v>128</v>
      </c>
      <c r="O23" s="33" t="s">
        <v>129</v>
      </c>
      <c r="P23" s="33" t="s">
        <v>130</v>
      </c>
      <c r="Q23" s="35" t="s">
        <v>131</v>
      </c>
      <c r="R23" s="829" t="s">
        <v>2293</v>
      </c>
      <c r="S23" s="828"/>
      <c r="T23" s="33" t="s">
        <v>133</v>
      </c>
      <c r="U23" s="830" t="s">
        <v>134</v>
      </c>
      <c r="V23" s="827"/>
      <c r="W23" s="828"/>
      <c r="X23" s="32" t="s">
        <v>1377</v>
      </c>
      <c r="Y23" s="32" t="s">
        <v>1378</v>
      </c>
      <c r="Z23" s="32" t="s">
        <v>1379</v>
      </c>
      <c r="AA23" s="32" t="s">
        <v>1380</v>
      </c>
      <c r="AB23" s="32" t="s">
        <v>1638</v>
      </c>
      <c r="AC23" s="32" t="s">
        <v>1639</v>
      </c>
      <c r="AD23" s="32" t="s">
        <v>140</v>
      </c>
    </row>
    <row r="24" spans="1:30" ht="15" customHeight="1" x14ac:dyDescent="0.45">
      <c r="A24" s="342" t="s">
        <v>2294</v>
      </c>
      <c r="B24" s="342" t="s">
        <v>203</v>
      </c>
      <c r="C24" s="342"/>
      <c r="D24" s="342" t="s">
        <v>2316</v>
      </c>
      <c r="E24" s="342" t="s">
        <v>2317</v>
      </c>
      <c r="F24" s="342" t="s">
        <v>188</v>
      </c>
      <c r="G24" s="342" t="s">
        <v>166</v>
      </c>
      <c r="H24" s="342"/>
      <c r="I24" s="342"/>
      <c r="J24" s="55">
        <v>122</v>
      </c>
      <c r="K24" s="256">
        <v>329</v>
      </c>
      <c r="L24" s="341">
        <v>164</v>
      </c>
      <c r="M24" s="341"/>
      <c r="N24" s="256">
        <f>SUM(X24:AD24)</f>
        <v>4</v>
      </c>
      <c r="O24" s="256">
        <f>N24*J24</f>
        <v>488</v>
      </c>
      <c r="P24" s="256"/>
      <c r="Q24" s="341"/>
      <c r="R24" s="256">
        <f>Q25*J24</f>
        <v>0</v>
      </c>
      <c r="S24" s="256"/>
      <c r="T24" s="256"/>
      <c r="U24" s="256">
        <f>T25*J24</f>
        <v>488</v>
      </c>
      <c r="V24" s="256"/>
      <c r="W24" s="256"/>
      <c r="X24" s="256"/>
      <c r="Y24" s="343">
        <v>1</v>
      </c>
      <c r="Z24" s="343">
        <v>2</v>
      </c>
      <c r="AA24" s="343">
        <v>1</v>
      </c>
      <c r="AB24" s="343"/>
      <c r="AC24" s="343"/>
      <c r="AD24" s="343"/>
    </row>
    <row r="25" spans="1:30" ht="15" customHeight="1" x14ac:dyDescent="0.45">
      <c r="A25" s="108"/>
      <c r="B25" s="108"/>
      <c r="C25" s="108"/>
      <c r="D25" s="108"/>
      <c r="E25" s="108"/>
      <c r="F25" s="108"/>
      <c r="G25" s="108"/>
      <c r="H25" s="108"/>
      <c r="I25" s="108"/>
      <c r="J25" s="48"/>
      <c r="K25" s="48"/>
      <c r="L25" s="48"/>
      <c r="M25" s="48"/>
      <c r="N25" s="48"/>
      <c r="O25" s="48"/>
      <c r="P25" s="48">
        <f>N24*K24</f>
        <v>1316</v>
      </c>
      <c r="Q25" s="111">
        <v>0</v>
      </c>
      <c r="R25" s="48"/>
      <c r="S25" s="48">
        <f>Q25*K24</f>
        <v>0</v>
      </c>
      <c r="T25" s="48">
        <f>N24-Q25</f>
        <v>4</v>
      </c>
      <c r="U25" s="48"/>
      <c r="V25" s="48">
        <f>T25*K24</f>
        <v>1316</v>
      </c>
      <c r="W25" s="48"/>
      <c r="X25" s="48"/>
      <c r="Y25" s="109">
        <v>0</v>
      </c>
      <c r="Z25" s="573">
        <v>0</v>
      </c>
      <c r="AA25" s="109">
        <v>0</v>
      </c>
      <c r="AB25" s="110"/>
      <c r="AC25" s="110"/>
      <c r="AD25" s="110"/>
    </row>
    <row r="26" spans="1:30" ht="15" customHeight="1" x14ac:dyDescent="0.45">
      <c r="A26" s="342" t="s">
        <v>2294</v>
      </c>
      <c r="B26" s="342" t="s">
        <v>203</v>
      </c>
      <c r="C26" s="342"/>
      <c r="D26" s="342" t="s">
        <v>2318</v>
      </c>
      <c r="E26" s="342" t="s">
        <v>351</v>
      </c>
      <c r="F26" s="342" t="s">
        <v>442</v>
      </c>
      <c r="G26" s="342" t="s">
        <v>181</v>
      </c>
      <c r="H26" s="342" t="s">
        <v>2319</v>
      </c>
      <c r="I26" s="342"/>
      <c r="J26" s="55">
        <v>194</v>
      </c>
      <c r="K26" s="256">
        <v>529</v>
      </c>
      <c r="L26" s="256">
        <v>264.5</v>
      </c>
      <c r="M26" s="256"/>
      <c r="N26" s="256">
        <f>SUM(X26:AD26)</f>
        <v>4</v>
      </c>
      <c r="O26" s="256">
        <f>N26*J26</f>
        <v>776</v>
      </c>
      <c r="P26" s="256"/>
      <c r="Q26" s="341"/>
      <c r="R26" s="256">
        <f>Q27*J26</f>
        <v>0</v>
      </c>
      <c r="S26" s="256"/>
      <c r="T26" s="256"/>
      <c r="U26" s="256">
        <f>T27*J26</f>
        <v>776</v>
      </c>
      <c r="V26" s="256"/>
      <c r="W26" s="256"/>
      <c r="X26" s="256"/>
      <c r="Y26" s="343">
        <v>1</v>
      </c>
      <c r="Z26" s="343">
        <v>1</v>
      </c>
      <c r="AA26" s="343">
        <v>1</v>
      </c>
      <c r="AB26" s="343">
        <v>1</v>
      </c>
      <c r="AC26" s="343"/>
      <c r="AD26" s="343"/>
    </row>
    <row r="27" spans="1:30" ht="15" customHeight="1" x14ac:dyDescent="0.45">
      <c r="A27" s="108"/>
      <c r="B27" s="108"/>
      <c r="C27" s="108"/>
      <c r="D27" s="116"/>
      <c r="E27" s="108"/>
      <c r="F27" s="108"/>
      <c r="G27" s="108"/>
      <c r="H27" s="108"/>
      <c r="I27" s="108"/>
      <c r="J27" s="48"/>
      <c r="K27" s="48"/>
      <c r="L27" s="48"/>
      <c r="M27" s="48"/>
      <c r="N27" s="48"/>
      <c r="O27" s="48"/>
      <c r="P27" s="48">
        <f>N26*K26</f>
        <v>2116</v>
      </c>
      <c r="Q27" s="111">
        <f>SUM(X27:AD27)</f>
        <v>0</v>
      </c>
      <c r="R27" s="48"/>
      <c r="S27" s="48">
        <f>Q27*K26</f>
        <v>0</v>
      </c>
      <c r="T27" s="48">
        <f>N26-Q27</f>
        <v>4</v>
      </c>
      <c r="U27" s="48"/>
      <c r="V27" s="48">
        <f>T27*K26</f>
        <v>2116</v>
      </c>
      <c r="W27" s="48"/>
      <c r="X27" s="48"/>
      <c r="Y27" s="109">
        <v>0</v>
      </c>
      <c r="Z27" s="109">
        <v>0</v>
      </c>
      <c r="AA27" s="109">
        <v>0</v>
      </c>
      <c r="AB27" s="109">
        <v>0</v>
      </c>
      <c r="AC27" s="110"/>
      <c r="AD27" s="110"/>
    </row>
    <row r="28" spans="1:30" ht="15" customHeight="1" x14ac:dyDescent="0.45">
      <c r="A28" s="342" t="s">
        <v>2294</v>
      </c>
      <c r="B28" s="342" t="s">
        <v>203</v>
      </c>
      <c r="C28" s="342"/>
      <c r="D28" s="342" t="s">
        <v>2320</v>
      </c>
      <c r="E28" s="342" t="s">
        <v>180</v>
      </c>
      <c r="F28" s="342" t="s">
        <v>2321</v>
      </c>
      <c r="G28" s="342" t="s">
        <v>1325</v>
      </c>
      <c r="H28" s="342" t="s">
        <v>2322</v>
      </c>
      <c r="I28" s="342"/>
      <c r="J28" s="55">
        <v>92</v>
      </c>
      <c r="K28" s="256">
        <v>259</v>
      </c>
      <c r="L28" s="341">
        <v>129.5</v>
      </c>
      <c r="M28" s="341"/>
      <c r="N28" s="256">
        <f>SUM(X28:AD28)</f>
        <v>4</v>
      </c>
      <c r="O28" s="256">
        <f>N28*J28</f>
        <v>368</v>
      </c>
      <c r="P28" s="256"/>
      <c r="Q28" s="341"/>
      <c r="R28" s="256">
        <f>Q29*J28</f>
        <v>0</v>
      </c>
      <c r="S28" s="256"/>
      <c r="T28" s="256"/>
      <c r="U28" s="256">
        <f>T29*J28</f>
        <v>368</v>
      </c>
      <c r="V28" s="256"/>
      <c r="W28" s="256"/>
      <c r="X28" s="256"/>
      <c r="Y28" s="343">
        <v>1</v>
      </c>
      <c r="Z28" s="343">
        <v>1</v>
      </c>
      <c r="AA28" s="343">
        <v>1</v>
      </c>
      <c r="AB28" s="343">
        <v>1</v>
      </c>
      <c r="AC28" s="343"/>
      <c r="AD28" s="343"/>
    </row>
    <row r="29" spans="1:30" ht="15" customHeight="1" x14ac:dyDescent="0.45">
      <c r="A29" s="108"/>
      <c r="B29" s="108"/>
      <c r="C29" s="108"/>
      <c r="D29" s="116"/>
      <c r="E29" s="108"/>
      <c r="F29" s="108"/>
      <c r="G29" s="108"/>
      <c r="H29" s="108"/>
      <c r="I29" s="108"/>
      <c r="J29" s="48"/>
      <c r="K29" s="48"/>
      <c r="L29" s="48"/>
      <c r="M29" s="48"/>
      <c r="N29" s="48"/>
      <c r="O29" s="48"/>
      <c r="P29" s="48">
        <f>N28*K28</f>
        <v>1036</v>
      </c>
      <c r="Q29" s="111">
        <f>SUM(X29:AD29)</f>
        <v>0</v>
      </c>
      <c r="R29" s="48"/>
      <c r="S29" s="48">
        <f>Q29*K28</f>
        <v>0</v>
      </c>
      <c r="T29" s="48">
        <f>N28-Q29</f>
        <v>4</v>
      </c>
      <c r="U29" s="48"/>
      <c r="V29" s="48">
        <f>T29*K28</f>
        <v>1036</v>
      </c>
      <c r="W29" s="48"/>
      <c r="X29" s="48"/>
      <c r="Y29" s="110"/>
      <c r="Z29" s="109">
        <v>0</v>
      </c>
      <c r="AA29" s="109">
        <v>0</v>
      </c>
      <c r="AB29" s="109">
        <v>0</v>
      </c>
      <c r="AC29" s="110"/>
      <c r="AD29" s="110"/>
    </row>
    <row r="30" spans="1:30" ht="15" customHeight="1" x14ac:dyDescent="0.45">
      <c r="A30" s="342" t="s">
        <v>2294</v>
      </c>
      <c r="B30" s="342" t="s">
        <v>203</v>
      </c>
      <c r="C30" s="342"/>
      <c r="D30" s="956" t="s">
        <v>2323</v>
      </c>
      <c r="E30" s="342" t="s">
        <v>157</v>
      </c>
      <c r="F30" s="342" t="s">
        <v>188</v>
      </c>
      <c r="G30" s="342" t="s">
        <v>2324</v>
      </c>
      <c r="H30" s="342" t="s">
        <v>162</v>
      </c>
      <c r="I30" s="342"/>
      <c r="J30" s="55">
        <v>97</v>
      </c>
      <c r="K30" s="256">
        <v>260</v>
      </c>
      <c r="L30" s="256">
        <v>156</v>
      </c>
      <c r="M30" s="256"/>
      <c r="N30" s="256">
        <f>SUM(X30:AD30)</f>
        <v>6</v>
      </c>
      <c r="O30" s="256">
        <f>N30*J30</f>
        <v>582</v>
      </c>
      <c r="P30" s="256"/>
      <c r="Q30" s="341"/>
      <c r="R30" s="256">
        <f>Q31*J30</f>
        <v>291</v>
      </c>
      <c r="S30" s="256"/>
      <c r="T30" s="256"/>
      <c r="U30" s="256">
        <f>T31*J30</f>
        <v>291</v>
      </c>
      <c r="V30" s="256"/>
      <c r="W30" s="256"/>
      <c r="X30" s="256"/>
      <c r="Y30" s="343"/>
      <c r="Z30" s="343">
        <v>1</v>
      </c>
      <c r="AA30" s="343">
        <v>2</v>
      </c>
      <c r="AB30" s="343">
        <v>2</v>
      </c>
      <c r="AC30" s="343">
        <v>1</v>
      </c>
      <c r="AD30" s="343"/>
    </row>
    <row r="31" spans="1:30" ht="15" customHeight="1" x14ac:dyDescent="0.45">
      <c r="A31" s="108"/>
      <c r="B31" s="108"/>
      <c r="C31" s="108"/>
      <c r="D31" s="957"/>
      <c r="E31" s="108"/>
      <c r="F31" s="108"/>
      <c r="G31" s="108"/>
      <c r="H31" s="108"/>
      <c r="I31" s="108"/>
      <c r="J31" s="48"/>
      <c r="K31" s="48"/>
      <c r="L31" s="48"/>
      <c r="M31" s="48"/>
      <c r="N31" s="48"/>
      <c r="O31" s="48"/>
      <c r="P31" s="48">
        <f>N30*K30</f>
        <v>1560</v>
      </c>
      <c r="Q31" s="664">
        <f>SUM(X31:AD31)</f>
        <v>3</v>
      </c>
      <c r="R31" s="48"/>
      <c r="S31" s="48">
        <f>Q31*K30</f>
        <v>780</v>
      </c>
      <c r="T31" s="48">
        <f>N30-Q31</f>
        <v>3</v>
      </c>
      <c r="U31" s="48"/>
      <c r="V31" s="48">
        <f>T31*K30</f>
        <v>780</v>
      </c>
      <c r="W31" s="48"/>
      <c r="X31" s="48"/>
      <c r="Y31" s="110"/>
      <c r="Z31" s="666">
        <v>1</v>
      </c>
      <c r="AA31" s="666">
        <v>2</v>
      </c>
      <c r="AB31" s="666">
        <v>0</v>
      </c>
      <c r="AC31" s="666">
        <v>0</v>
      </c>
      <c r="AD31" s="110"/>
    </row>
    <row r="32" spans="1:30" ht="15" customHeight="1" x14ac:dyDescent="0.45">
      <c r="A32" s="342" t="s">
        <v>2294</v>
      </c>
      <c r="B32" s="342" t="s">
        <v>203</v>
      </c>
      <c r="C32" s="342"/>
      <c r="D32" s="956" t="s">
        <v>2325</v>
      </c>
      <c r="E32" s="342" t="s">
        <v>164</v>
      </c>
      <c r="F32" s="342" t="s">
        <v>1335</v>
      </c>
      <c r="G32" s="342" t="s">
        <v>424</v>
      </c>
      <c r="H32" s="342" t="s">
        <v>2326</v>
      </c>
      <c r="I32" s="342"/>
      <c r="J32" s="55">
        <v>99</v>
      </c>
      <c r="K32" s="256">
        <v>269</v>
      </c>
      <c r="L32" s="256">
        <v>134.5</v>
      </c>
      <c r="M32" s="256"/>
      <c r="N32" s="256">
        <f>SUM(X32:AD32)</f>
        <v>4</v>
      </c>
      <c r="O32" s="256">
        <f>N32*J32</f>
        <v>396</v>
      </c>
      <c r="P32" s="256"/>
      <c r="Q32" s="341"/>
      <c r="R32" s="256">
        <f>Q33*J32</f>
        <v>0</v>
      </c>
      <c r="S32" s="256"/>
      <c r="T32" s="256"/>
      <c r="U32" s="256">
        <f>T33*J32</f>
        <v>396</v>
      </c>
      <c r="V32" s="256"/>
      <c r="W32" s="256"/>
      <c r="X32" s="256"/>
      <c r="Y32" s="343"/>
      <c r="Z32" s="343">
        <v>1</v>
      </c>
      <c r="AA32" s="343">
        <v>2</v>
      </c>
      <c r="AB32" s="343">
        <v>1</v>
      </c>
      <c r="AC32" s="343"/>
      <c r="AD32" s="343"/>
    </row>
    <row r="33" spans="1:30" ht="15" customHeight="1" x14ac:dyDescent="0.45">
      <c r="A33" s="108"/>
      <c r="B33" s="108"/>
      <c r="C33" s="108"/>
      <c r="D33" s="116"/>
      <c r="E33" s="108"/>
      <c r="F33" s="108"/>
      <c r="G33" s="108"/>
      <c r="H33" s="108"/>
      <c r="I33" s="108"/>
      <c r="J33" s="48"/>
      <c r="K33" s="48"/>
      <c r="L33" s="48"/>
      <c r="M33" s="48"/>
      <c r="N33" s="48"/>
      <c r="O33" s="48"/>
      <c r="P33" s="48">
        <f>N32*K32</f>
        <v>1076</v>
      </c>
      <c r="Q33" s="664">
        <f>SUM(X33:AD33)</f>
        <v>0</v>
      </c>
      <c r="R33" s="48"/>
      <c r="S33" s="48">
        <f>Q33*K32</f>
        <v>0</v>
      </c>
      <c r="T33" s="48">
        <f>N32-Q33</f>
        <v>4</v>
      </c>
      <c r="U33" s="48"/>
      <c r="V33" s="48">
        <f>T33*K32</f>
        <v>1076</v>
      </c>
      <c r="W33" s="48"/>
      <c r="X33" s="48"/>
      <c r="Y33" s="110"/>
      <c r="Z33" s="138">
        <v>0</v>
      </c>
      <c r="AA33" s="138">
        <v>0</v>
      </c>
      <c r="AB33" s="666">
        <v>0</v>
      </c>
      <c r="AC33" s="110"/>
      <c r="AD33" s="110"/>
    </row>
    <row r="34" spans="1:30" ht="15" customHeight="1" x14ac:dyDescent="0.45">
      <c r="A34" s="108" t="s">
        <v>2294</v>
      </c>
      <c r="B34" s="342" t="s">
        <v>203</v>
      </c>
      <c r="C34" s="342"/>
      <c r="D34" s="342" t="s">
        <v>2327</v>
      </c>
      <c r="E34" s="342" t="s">
        <v>164</v>
      </c>
      <c r="F34" s="342" t="s">
        <v>2328</v>
      </c>
      <c r="G34" s="342" t="s">
        <v>1040</v>
      </c>
      <c r="H34" s="342"/>
      <c r="I34" s="342"/>
      <c r="J34" s="55">
        <v>109</v>
      </c>
      <c r="K34" s="256">
        <v>229</v>
      </c>
      <c r="L34" s="256"/>
      <c r="M34" s="256"/>
      <c r="N34" s="256">
        <f>SUM(X34:AD34)</f>
        <v>4</v>
      </c>
      <c r="O34" s="256">
        <f>N34*J34</f>
        <v>436</v>
      </c>
      <c r="P34" s="256"/>
      <c r="Q34" s="341"/>
      <c r="R34" s="256">
        <f>Q35*J34</f>
        <v>0</v>
      </c>
      <c r="S34" s="256"/>
      <c r="T34" s="256"/>
      <c r="U34" s="256">
        <f>T35*J34</f>
        <v>436</v>
      </c>
      <c r="V34" s="256"/>
      <c r="W34" s="256"/>
      <c r="X34" s="256"/>
      <c r="Y34" s="343"/>
      <c r="Z34" s="343">
        <v>1</v>
      </c>
      <c r="AA34" s="343">
        <v>2</v>
      </c>
      <c r="AB34" s="343">
        <v>1</v>
      </c>
      <c r="AC34" s="343"/>
      <c r="AD34" s="343"/>
    </row>
    <row r="35" spans="1:30" ht="15" customHeight="1" x14ac:dyDescent="0.45">
      <c r="A35" s="108"/>
      <c r="B35" s="108"/>
      <c r="C35" s="108"/>
      <c r="D35" s="108"/>
      <c r="E35" s="108"/>
      <c r="F35" s="108"/>
      <c r="G35" s="108"/>
      <c r="H35" s="108"/>
      <c r="I35" s="108"/>
      <c r="J35" s="48"/>
      <c r="K35" s="48"/>
      <c r="L35" s="48"/>
      <c r="M35" s="48"/>
      <c r="N35" s="48"/>
      <c r="O35" s="48"/>
      <c r="P35" s="48">
        <f>N34*K34</f>
        <v>916</v>
      </c>
      <c r="Q35" s="345">
        <f>SUM(X35:AD35)</f>
        <v>0</v>
      </c>
      <c r="R35" s="48"/>
      <c r="S35" s="48">
        <f>Q35*K34</f>
        <v>0</v>
      </c>
      <c r="T35" s="48">
        <f>N34-Q35</f>
        <v>4</v>
      </c>
      <c r="U35" s="48"/>
      <c r="V35" s="48">
        <f>T35*K34</f>
        <v>916</v>
      </c>
      <c r="W35" s="48"/>
      <c r="X35" s="48"/>
      <c r="Y35" s="110"/>
      <c r="Z35" s="346">
        <v>0</v>
      </c>
      <c r="AA35" s="346">
        <v>0</v>
      </c>
      <c r="AB35" s="346">
        <v>0</v>
      </c>
      <c r="AC35" s="110"/>
      <c r="AD35" s="110"/>
    </row>
    <row r="36" spans="1:30" ht="15" customHeight="1" x14ac:dyDescent="0.45">
      <c r="A36" s="342" t="s">
        <v>2294</v>
      </c>
      <c r="B36" s="342" t="s">
        <v>203</v>
      </c>
      <c r="C36" s="342"/>
      <c r="D36" s="342" t="s">
        <v>2329</v>
      </c>
      <c r="E36" s="342" t="s">
        <v>697</v>
      </c>
      <c r="F36" s="342" t="s">
        <v>2330</v>
      </c>
      <c r="G36" s="342" t="s">
        <v>2331</v>
      </c>
      <c r="H36" s="342"/>
      <c r="I36" s="342"/>
      <c r="J36" s="55">
        <v>132</v>
      </c>
      <c r="K36" s="256">
        <v>369</v>
      </c>
      <c r="L36" s="341">
        <v>221</v>
      </c>
      <c r="M36" s="341"/>
      <c r="N36" s="256">
        <f>SUM(X36:AD36)</f>
        <v>3</v>
      </c>
      <c r="O36" s="256">
        <f>N36*J36</f>
        <v>396</v>
      </c>
      <c r="P36" s="256"/>
      <c r="Q36" s="341"/>
      <c r="R36" s="256">
        <f>Q37*J36</f>
        <v>0</v>
      </c>
      <c r="S36" s="256"/>
      <c r="T36" s="256"/>
      <c r="U36" s="256">
        <f>T37*J36</f>
        <v>396</v>
      </c>
      <c r="V36" s="256"/>
      <c r="W36" s="256"/>
      <c r="X36" s="256"/>
      <c r="Y36" s="343"/>
      <c r="Z36" s="343">
        <v>2</v>
      </c>
      <c r="AA36" s="343">
        <v>1</v>
      </c>
      <c r="AB36" s="343"/>
      <c r="AC36" s="343"/>
      <c r="AD36" s="343"/>
    </row>
    <row r="37" spans="1:30" ht="15" customHeight="1" x14ac:dyDescent="0.45">
      <c r="A37" s="108"/>
      <c r="B37" s="108"/>
      <c r="C37" s="108"/>
      <c r="D37" s="108"/>
      <c r="E37" s="108"/>
      <c r="F37" s="108"/>
      <c r="G37" s="108"/>
      <c r="H37" s="108"/>
      <c r="I37" s="108"/>
      <c r="J37" s="48"/>
      <c r="K37" s="48"/>
      <c r="L37" s="48"/>
      <c r="M37" s="48"/>
      <c r="N37" s="48"/>
      <c r="O37" s="48"/>
      <c r="P37" s="48">
        <f>N36*K36</f>
        <v>1107</v>
      </c>
      <c r="Q37" s="345">
        <f>SUM(X37:AD37)</f>
        <v>0</v>
      </c>
      <c r="R37" s="48"/>
      <c r="S37" s="48">
        <f>Q37*K36</f>
        <v>0</v>
      </c>
      <c r="T37" s="48">
        <f>N36-Q37</f>
        <v>3</v>
      </c>
      <c r="U37" s="48"/>
      <c r="V37" s="48">
        <f>T37*K36</f>
        <v>1107</v>
      </c>
      <c r="W37" s="48"/>
      <c r="X37" s="48"/>
      <c r="Y37" s="110"/>
      <c r="Z37" s="346">
        <v>0</v>
      </c>
      <c r="AA37" s="346">
        <v>0</v>
      </c>
      <c r="AB37" s="110"/>
      <c r="AC37" s="110"/>
      <c r="AD37" s="110"/>
    </row>
    <row r="38" spans="1:30" ht="15" customHeight="1" x14ac:dyDescent="0.45">
      <c r="A38" s="342" t="s">
        <v>2294</v>
      </c>
      <c r="B38" s="342" t="s">
        <v>203</v>
      </c>
      <c r="C38" s="342"/>
      <c r="D38" s="956" t="s">
        <v>2332</v>
      </c>
      <c r="E38" s="342" t="s">
        <v>164</v>
      </c>
      <c r="F38" s="342" t="s">
        <v>427</v>
      </c>
      <c r="G38" s="342" t="s">
        <v>1014</v>
      </c>
      <c r="H38" s="342" t="s">
        <v>2326</v>
      </c>
      <c r="I38" s="342"/>
      <c r="J38" s="55">
        <v>80</v>
      </c>
      <c r="K38" s="256">
        <v>239</v>
      </c>
      <c r="L38" s="341"/>
      <c r="M38" s="256"/>
      <c r="N38" s="256">
        <f>SUM(X38:AD38)</f>
        <v>3</v>
      </c>
      <c r="O38" s="256">
        <f>N38*J38</f>
        <v>240</v>
      </c>
      <c r="P38" s="256"/>
      <c r="Q38" s="341"/>
      <c r="R38" s="256">
        <f>Q39*J38</f>
        <v>0</v>
      </c>
      <c r="S38" s="256"/>
      <c r="T38" s="256"/>
      <c r="U38" s="256">
        <f>T39*J38</f>
        <v>240</v>
      </c>
      <c r="V38" s="256"/>
      <c r="W38" s="256"/>
      <c r="X38" s="256"/>
      <c r="Y38" s="343"/>
      <c r="Z38" s="343">
        <v>1</v>
      </c>
      <c r="AA38" s="343">
        <v>1</v>
      </c>
      <c r="AB38" s="343">
        <v>1</v>
      </c>
      <c r="AC38" s="343"/>
      <c r="AD38" s="343"/>
    </row>
    <row r="39" spans="1:30" ht="15" customHeight="1" x14ac:dyDescent="0.45">
      <c r="A39" s="108"/>
      <c r="B39" s="108"/>
      <c r="C39" s="108"/>
      <c r="D39" s="108"/>
      <c r="E39" s="108"/>
      <c r="F39" s="108"/>
      <c r="G39" s="108"/>
      <c r="H39" s="108"/>
      <c r="I39" s="108"/>
      <c r="J39" s="48"/>
      <c r="K39" s="48"/>
      <c r="L39" s="48"/>
      <c r="M39" s="48"/>
      <c r="N39" s="48"/>
      <c r="O39" s="48"/>
      <c r="P39" s="48">
        <f>N38*K38</f>
        <v>717</v>
      </c>
      <c r="Q39" s="667">
        <f>SUM(X39:AD39)</f>
        <v>0</v>
      </c>
      <c r="R39" s="48"/>
      <c r="S39" s="48">
        <f>Q39*K38</f>
        <v>0</v>
      </c>
      <c r="T39" s="48">
        <f>N38-Q39</f>
        <v>3</v>
      </c>
      <c r="U39" s="48"/>
      <c r="V39" s="48">
        <f>T39*K38</f>
        <v>717</v>
      </c>
      <c r="W39" s="48"/>
      <c r="X39" s="48"/>
      <c r="Y39" s="110"/>
      <c r="Z39" s="109">
        <v>0</v>
      </c>
      <c r="AA39" s="109">
        <v>0</v>
      </c>
      <c r="AB39" s="958">
        <v>0</v>
      </c>
      <c r="AC39" s="110"/>
      <c r="AD39" s="110"/>
    </row>
    <row r="40" spans="1:30" ht="15" customHeight="1" x14ac:dyDescent="0.45">
      <c r="A40" s="342" t="s">
        <v>2294</v>
      </c>
      <c r="B40" s="342" t="s">
        <v>203</v>
      </c>
      <c r="C40" s="342"/>
      <c r="D40" s="342" t="s">
        <v>2333</v>
      </c>
      <c r="E40" s="342" t="s">
        <v>164</v>
      </c>
      <c r="F40" s="342" t="s">
        <v>176</v>
      </c>
      <c r="G40" s="342" t="s">
        <v>1014</v>
      </c>
      <c r="H40" s="342"/>
      <c r="I40" s="342"/>
      <c r="J40" s="55">
        <v>88</v>
      </c>
      <c r="K40" s="256">
        <v>249</v>
      </c>
      <c r="L40" s="256"/>
      <c r="M40" s="256"/>
      <c r="N40" s="256">
        <f>SUM(X40:AD40)</f>
        <v>3</v>
      </c>
      <c r="O40" s="256">
        <f>N40*J40</f>
        <v>264</v>
      </c>
      <c r="P40" s="256"/>
      <c r="Q40" s="341"/>
      <c r="R40" s="256">
        <f>Q41*J40</f>
        <v>0</v>
      </c>
      <c r="S40" s="256"/>
      <c r="T40" s="256"/>
      <c r="U40" s="256">
        <f>T41*J40</f>
        <v>264</v>
      </c>
      <c r="V40" s="256"/>
      <c r="W40" s="256"/>
      <c r="X40" s="256"/>
      <c r="Y40" s="343"/>
      <c r="Z40" s="343">
        <v>1</v>
      </c>
      <c r="AA40" s="343">
        <v>1</v>
      </c>
      <c r="AB40" s="343">
        <v>1</v>
      </c>
      <c r="AC40" s="343"/>
      <c r="AD40" s="343"/>
    </row>
    <row r="41" spans="1:30" ht="15" customHeight="1" x14ac:dyDescent="0.45">
      <c r="A41" s="108"/>
      <c r="B41" s="108"/>
      <c r="C41" s="108"/>
      <c r="D41" s="108"/>
      <c r="E41" s="108"/>
      <c r="F41" s="108"/>
      <c r="G41" s="108"/>
      <c r="H41" s="108"/>
      <c r="I41" s="108"/>
      <c r="J41" s="48"/>
      <c r="K41" s="48"/>
      <c r="L41" s="48"/>
      <c r="M41" s="48"/>
      <c r="N41" s="48"/>
      <c r="O41" s="48"/>
      <c r="P41" s="48">
        <f>N40*K40</f>
        <v>747</v>
      </c>
      <c r="Q41" s="345">
        <f>SUM(X41:AD41)</f>
        <v>0</v>
      </c>
      <c r="R41" s="48"/>
      <c r="S41" s="48">
        <f>Q41*K40</f>
        <v>0</v>
      </c>
      <c r="T41" s="48">
        <f>N40-Q41</f>
        <v>3</v>
      </c>
      <c r="U41" s="48"/>
      <c r="V41" s="48">
        <f>T41*K40</f>
        <v>747</v>
      </c>
      <c r="W41" s="48"/>
      <c r="X41" s="48"/>
      <c r="Y41" s="110"/>
      <c r="Z41" s="346">
        <v>0</v>
      </c>
      <c r="AA41" s="346">
        <v>0</v>
      </c>
      <c r="AB41" s="346">
        <v>0</v>
      </c>
      <c r="AC41" s="110"/>
      <c r="AD41" s="110"/>
    </row>
    <row r="42" spans="1:30" ht="15" customHeight="1" x14ac:dyDescent="0.45">
      <c r="A42" s="342" t="s">
        <v>2294</v>
      </c>
      <c r="B42" s="342" t="s">
        <v>203</v>
      </c>
      <c r="C42" s="342"/>
      <c r="D42" s="347" t="s">
        <v>2334</v>
      </c>
      <c r="E42" s="347" t="s">
        <v>164</v>
      </c>
      <c r="F42" s="347" t="s">
        <v>2335</v>
      </c>
      <c r="G42" s="347" t="s">
        <v>1636</v>
      </c>
      <c r="H42" s="342" t="s">
        <v>2336</v>
      </c>
      <c r="I42" s="342"/>
      <c r="J42" s="55">
        <v>82</v>
      </c>
      <c r="K42" s="256">
        <v>229</v>
      </c>
      <c r="L42" s="256"/>
      <c r="M42" s="256"/>
      <c r="N42" s="256">
        <f>SUM(X42:AD42)</f>
        <v>4</v>
      </c>
      <c r="O42" s="256">
        <f>N42*J42</f>
        <v>328</v>
      </c>
      <c r="P42" s="256"/>
      <c r="Q42" s="341"/>
      <c r="R42" s="256">
        <f>Q43*J42</f>
        <v>0</v>
      </c>
      <c r="S42" s="256"/>
      <c r="T42" s="256"/>
      <c r="U42" s="256">
        <f>T43*J42</f>
        <v>328</v>
      </c>
      <c r="V42" s="256"/>
      <c r="W42" s="256"/>
      <c r="X42" s="256"/>
      <c r="Y42" s="343"/>
      <c r="Z42" s="343">
        <v>2</v>
      </c>
      <c r="AA42" s="343">
        <v>2</v>
      </c>
      <c r="AB42" s="343"/>
      <c r="AC42" s="343"/>
      <c r="AD42" s="343"/>
    </row>
    <row r="43" spans="1:30" ht="15" customHeight="1" x14ac:dyDescent="0.45">
      <c r="A43" s="108"/>
      <c r="B43" s="108"/>
      <c r="C43" s="108"/>
      <c r="D43" s="108"/>
      <c r="E43" s="108"/>
      <c r="F43" s="108"/>
      <c r="G43" s="108"/>
      <c r="H43" s="108"/>
      <c r="I43" s="108"/>
      <c r="J43" s="48"/>
      <c r="K43" s="48"/>
      <c r="L43" s="48"/>
      <c r="M43" s="48"/>
      <c r="N43" s="48"/>
      <c r="O43" s="48"/>
      <c r="P43" s="48">
        <f>N42*K42</f>
        <v>916</v>
      </c>
      <c r="Q43" s="345">
        <f>SUM(X43:AD43)</f>
        <v>0</v>
      </c>
      <c r="R43" s="48"/>
      <c r="S43" s="48">
        <f>Q43*K42</f>
        <v>0</v>
      </c>
      <c r="T43" s="48">
        <f>N42-Q43</f>
        <v>4</v>
      </c>
      <c r="U43" s="48"/>
      <c r="V43" s="48">
        <f>T43*K42</f>
        <v>916</v>
      </c>
      <c r="W43" s="48"/>
      <c r="X43" s="48"/>
      <c r="Y43" s="110"/>
      <c r="Z43" s="346">
        <v>0</v>
      </c>
      <c r="AA43" s="958">
        <v>0</v>
      </c>
      <c r="AB43" s="110"/>
      <c r="AC43" s="110"/>
      <c r="AD43" s="110"/>
    </row>
    <row r="44" spans="1:30" ht="15" customHeight="1" x14ac:dyDescent="0.45">
      <c r="A44" s="342" t="s">
        <v>2294</v>
      </c>
      <c r="B44" s="342" t="s">
        <v>203</v>
      </c>
      <c r="C44" s="342"/>
      <c r="D44" s="347" t="s">
        <v>2334</v>
      </c>
      <c r="E44" s="347" t="s">
        <v>164</v>
      </c>
      <c r="F44" s="347" t="s">
        <v>2337</v>
      </c>
      <c r="G44" s="347" t="s">
        <v>1636</v>
      </c>
      <c r="H44" s="342" t="s">
        <v>2336</v>
      </c>
      <c r="I44" s="342"/>
      <c r="J44" s="55">
        <v>82</v>
      </c>
      <c r="K44" s="256">
        <v>229</v>
      </c>
      <c r="L44" s="256"/>
      <c r="M44" s="256"/>
      <c r="N44" s="256">
        <f>SUM(X44:AD44)</f>
        <v>4</v>
      </c>
      <c r="O44" s="256">
        <f>N44*J44</f>
        <v>328</v>
      </c>
      <c r="P44" s="256"/>
      <c r="Q44" s="341"/>
      <c r="R44" s="256">
        <f>Q45*J44</f>
        <v>0</v>
      </c>
      <c r="S44" s="256"/>
      <c r="T44" s="256"/>
      <c r="U44" s="256">
        <f>T45*J44</f>
        <v>328</v>
      </c>
      <c r="V44" s="256"/>
      <c r="W44" s="256"/>
      <c r="X44" s="256"/>
      <c r="Y44" s="343"/>
      <c r="Z44" s="343">
        <v>2</v>
      </c>
      <c r="AA44" s="343">
        <v>2</v>
      </c>
      <c r="AB44" s="343"/>
      <c r="AC44" s="343"/>
      <c r="AD44" s="343"/>
    </row>
    <row r="45" spans="1:30" ht="15" customHeight="1" x14ac:dyDescent="0.45">
      <c r="A45" s="108"/>
      <c r="B45" s="108"/>
      <c r="C45" s="108"/>
      <c r="D45" s="108"/>
      <c r="E45" s="108"/>
      <c r="F45" s="108"/>
      <c r="G45" s="108"/>
      <c r="H45" s="108"/>
      <c r="I45" s="108"/>
      <c r="J45" s="48"/>
      <c r="K45" s="48"/>
      <c r="L45" s="48"/>
      <c r="M45" s="48"/>
      <c r="N45" s="48"/>
      <c r="O45" s="48"/>
      <c r="P45" s="48">
        <f>N44*K44</f>
        <v>916</v>
      </c>
      <c r="Q45" s="679">
        <f>SUM(X45:AD45)</f>
        <v>0</v>
      </c>
      <c r="R45" s="48"/>
      <c r="S45" s="48">
        <f>Q45*K44</f>
        <v>0</v>
      </c>
      <c r="T45" s="48">
        <f>N44-Q45</f>
        <v>4</v>
      </c>
      <c r="U45" s="48"/>
      <c r="V45" s="48">
        <f>T45*K44</f>
        <v>916</v>
      </c>
      <c r="W45" s="48"/>
      <c r="X45" s="48"/>
      <c r="Y45" s="110"/>
      <c r="Z45" s="346">
        <v>0</v>
      </c>
      <c r="AA45" s="958">
        <v>0</v>
      </c>
      <c r="AB45" s="110"/>
      <c r="AC45" s="110"/>
      <c r="AD45" s="110"/>
    </row>
    <row r="46" spans="1:30" ht="15" customHeight="1" x14ac:dyDescent="0.45">
      <c r="A46" s="342" t="s">
        <v>2294</v>
      </c>
      <c r="B46" s="342" t="s">
        <v>203</v>
      </c>
      <c r="C46" s="342"/>
      <c r="D46" s="342" t="s">
        <v>2338</v>
      </c>
      <c r="E46" s="342" t="s">
        <v>278</v>
      </c>
      <c r="F46" s="342" t="s">
        <v>2330</v>
      </c>
      <c r="G46" s="342" t="s">
        <v>1040</v>
      </c>
      <c r="H46" s="342"/>
      <c r="I46" s="342"/>
      <c r="J46" s="55">
        <v>88</v>
      </c>
      <c r="K46" s="256">
        <v>239</v>
      </c>
      <c r="L46" s="256"/>
      <c r="M46" s="256"/>
      <c r="N46" s="256">
        <f>SUM(X46:AD46)</f>
        <v>4</v>
      </c>
      <c r="O46" s="256">
        <f>N46*J46</f>
        <v>352</v>
      </c>
      <c r="P46" s="256"/>
      <c r="Q46" s="341"/>
      <c r="R46" s="256">
        <f>Q47*J46</f>
        <v>0</v>
      </c>
      <c r="S46" s="256"/>
      <c r="T46" s="256"/>
      <c r="U46" s="256">
        <f>T47*J46</f>
        <v>352</v>
      </c>
      <c r="V46" s="256"/>
      <c r="W46" s="256"/>
      <c r="X46" s="256"/>
      <c r="Y46" s="343"/>
      <c r="Z46" s="343">
        <v>1</v>
      </c>
      <c r="AA46" s="343">
        <v>2</v>
      </c>
      <c r="AB46" s="343">
        <v>1</v>
      </c>
      <c r="AC46" s="343"/>
      <c r="AD46" s="343"/>
    </row>
    <row r="47" spans="1:30" ht="15" customHeight="1" x14ac:dyDescent="0.45">
      <c r="A47" s="108"/>
      <c r="B47" s="108"/>
      <c r="C47" s="108"/>
      <c r="D47" s="108"/>
      <c r="E47" s="108"/>
      <c r="F47" s="108"/>
      <c r="G47" s="108"/>
      <c r="H47" s="108"/>
      <c r="I47" s="108"/>
      <c r="J47" s="48"/>
      <c r="K47" s="48"/>
      <c r="L47" s="48"/>
      <c r="M47" s="48"/>
      <c r="N47" s="48"/>
      <c r="O47" s="48"/>
      <c r="P47" s="48">
        <f>N46*K46</f>
        <v>956</v>
      </c>
      <c r="Q47" s="345">
        <f>SUM(X47:AD47)</f>
        <v>0</v>
      </c>
      <c r="R47" s="48"/>
      <c r="S47" s="48">
        <f>Q47*K46</f>
        <v>0</v>
      </c>
      <c r="T47" s="48">
        <f>N46-Q47</f>
        <v>4</v>
      </c>
      <c r="U47" s="48"/>
      <c r="V47" s="48">
        <f>T47*K46</f>
        <v>956</v>
      </c>
      <c r="W47" s="48"/>
      <c r="X47" s="48"/>
      <c r="Y47" s="110"/>
      <c r="Z47" s="346">
        <v>0</v>
      </c>
      <c r="AA47" s="346">
        <v>0</v>
      </c>
      <c r="AB47" s="346">
        <v>0</v>
      </c>
      <c r="AC47" s="110"/>
      <c r="AD47" s="110"/>
    </row>
    <row r="48" spans="1:30" ht="15" customHeight="1" x14ac:dyDescent="0.45">
      <c r="A48" s="342" t="s">
        <v>2294</v>
      </c>
      <c r="B48" s="342" t="s">
        <v>203</v>
      </c>
      <c r="C48" s="342"/>
      <c r="D48" s="342" t="s">
        <v>2339</v>
      </c>
      <c r="E48" s="342" t="s">
        <v>164</v>
      </c>
      <c r="F48" s="342" t="s">
        <v>2340</v>
      </c>
      <c r="G48" s="342" t="s">
        <v>166</v>
      </c>
      <c r="H48" s="342"/>
      <c r="I48" s="342"/>
      <c r="J48" s="55">
        <v>80</v>
      </c>
      <c r="K48" s="256">
        <v>219</v>
      </c>
      <c r="L48" s="341">
        <v>109</v>
      </c>
      <c r="M48" s="341"/>
      <c r="N48" s="256">
        <f>SUM(X48:AD48)</f>
        <v>4</v>
      </c>
      <c r="O48" s="256">
        <f>N48*J48</f>
        <v>320</v>
      </c>
      <c r="P48" s="256"/>
      <c r="Q48" s="341"/>
      <c r="R48" s="256">
        <f>Q49*J48</f>
        <v>0</v>
      </c>
      <c r="S48" s="256"/>
      <c r="T48" s="256"/>
      <c r="U48" s="256">
        <f>T49*J48</f>
        <v>320</v>
      </c>
      <c r="V48" s="256"/>
      <c r="W48" s="256"/>
      <c r="X48" s="256"/>
      <c r="Y48" s="343"/>
      <c r="Z48" s="343">
        <v>1</v>
      </c>
      <c r="AA48" s="343">
        <v>2</v>
      </c>
      <c r="AB48" s="343">
        <v>1</v>
      </c>
      <c r="AC48" s="343"/>
      <c r="AD48" s="343"/>
    </row>
    <row r="49" spans="1:30" ht="15" customHeight="1" x14ac:dyDescent="0.45">
      <c r="A49" s="108"/>
      <c r="B49" s="108"/>
      <c r="C49" s="108"/>
      <c r="D49" s="108"/>
      <c r="E49" s="108"/>
      <c r="F49" s="108"/>
      <c r="G49" s="108"/>
      <c r="H49" s="108"/>
      <c r="I49" s="108"/>
      <c r="J49" s="48"/>
      <c r="K49" s="48"/>
      <c r="L49" s="48"/>
      <c r="M49" s="48"/>
      <c r="N49" s="48"/>
      <c r="O49" s="48"/>
      <c r="P49" s="48">
        <f>N48*K48</f>
        <v>876</v>
      </c>
      <c r="Q49" s="111">
        <f>SUM(X49:AD49)</f>
        <v>0</v>
      </c>
      <c r="R49" s="48"/>
      <c r="S49" s="48">
        <f>Q49*K48</f>
        <v>0</v>
      </c>
      <c r="T49" s="48">
        <f>N48-Q49</f>
        <v>4</v>
      </c>
      <c r="U49" s="48"/>
      <c r="V49" s="48">
        <f>T49*K48</f>
        <v>876</v>
      </c>
      <c r="W49" s="48"/>
      <c r="X49" s="48"/>
      <c r="Y49" s="110"/>
      <c r="Z49" s="109">
        <v>0</v>
      </c>
      <c r="AA49" s="109">
        <v>0</v>
      </c>
      <c r="AB49" s="109">
        <v>0</v>
      </c>
      <c r="AC49" s="110"/>
      <c r="AD49" s="110"/>
    </row>
    <row r="50" spans="1:30" ht="15" customHeight="1" x14ac:dyDescent="0.45">
      <c r="A50" s="342" t="s">
        <v>2294</v>
      </c>
      <c r="B50" s="342" t="s">
        <v>203</v>
      </c>
      <c r="C50" s="342"/>
      <c r="D50" s="956" t="s">
        <v>2341</v>
      </c>
      <c r="E50" s="342" t="s">
        <v>399</v>
      </c>
      <c r="F50" s="342" t="s">
        <v>347</v>
      </c>
      <c r="G50" s="342"/>
      <c r="H50" s="342"/>
      <c r="I50" s="342"/>
      <c r="J50" s="55">
        <v>29</v>
      </c>
      <c r="K50" s="256">
        <v>79</v>
      </c>
      <c r="L50" s="256"/>
      <c r="M50" s="256"/>
      <c r="N50" s="256">
        <f>SUM(X50:AD50)</f>
        <v>2</v>
      </c>
      <c r="O50" s="256">
        <f>N50*J50</f>
        <v>58</v>
      </c>
      <c r="P50" s="256"/>
      <c r="Q50" s="341"/>
      <c r="R50" s="256">
        <f>Q51*J50</f>
        <v>29</v>
      </c>
      <c r="S50" s="256"/>
      <c r="T50" s="256"/>
      <c r="U50" s="256">
        <f>T51*J50</f>
        <v>29</v>
      </c>
      <c r="V50" s="256"/>
      <c r="W50" s="256"/>
      <c r="X50" s="256"/>
      <c r="Y50" s="343"/>
      <c r="Z50" s="343"/>
      <c r="AA50" s="343"/>
      <c r="AB50" s="343"/>
      <c r="AC50" s="343"/>
      <c r="AD50" s="343">
        <v>2</v>
      </c>
    </row>
    <row r="51" spans="1:30" ht="15" customHeight="1" x14ac:dyDescent="0.45">
      <c r="A51" s="108"/>
      <c r="B51" s="108"/>
      <c r="C51" s="108"/>
      <c r="D51" s="108"/>
      <c r="E51" s="108"/>
      <c r="F51" s="108"/>
      <c r="G51" s="108"/>
      <c r="H51" s="108"/>
      <c r="I51" s="108"/>
      <c r="J51" s="48"/>
      <c r="K51" s="48"/>
      <c r="L51" s="48"/>
      <c r="M51" s="48"/>
      <c r="N51" s="48"/>
      <c r="O51" s="48"/>
      <c r="P51" s="48">
        <f>N50*K50</f>
        <v>158</v>
      </c>
      <c r="Q51" s="664">
        <f>SUM(X51:AD51)</f>
        <v>1</v>
      </c>
      <c r="R51" s="48"/>
      <c r="S51" s="48">
        <f>Q51*K50</f>
        <v>79</v>
      </c>
      <c r="T51" s="48">
        <f>N50-Q51</f>
        <v>1</v>
      </c>
      <c r="U51" s="48"/>
      <c r="V51" s="48">
        <f>T51*K50</f>
        <v>79</v>
      </c>
      <c r="W51" s="48"/>
      <c r="X51" s="48"/>
      <c r="Y51" s="110"/>
      <c r="Z51" s="110"/>
      <c r="AA51" s="110"/>
      <c r="AB51" s="110"/>
      <c r="AC51" s="110"/>
      <c r="AD51" s="666">
        <v>1</v>
      </c>
    </row>
    <row r="52" spans="1:30" ht="15" customHeight="1" x14ac:dyDescent="0.45">
      <c r="A52" s="342" t="s">
        <v>2294</v>
      </c>
      <c r="B52" s="342" t="s">
        <v>203</v>
      </c>
      <c r="C52" s="342"/>
      <c r="D52" s="342" t="s">
        <v>2342</v>
      </c>
      <c r="E52" s="342" t="s">
        <v>399</v>
      </c>
      <c r="F52" s="342" t="s">
        <v>442</v>
      </c>
      <c r="G52" s="342"/>
      <c r="H52" s="342"/>
      <c r="I52" s="342"/>
      <c r="J52" s="55">
        <v>42</v>
      </c>
      <c r="K52" s="256"/>
      <c r="L52" s="256"/>
      <c r="M52" s="256"/>
      <c r="N52" s="256">
        <f>SUM(X52:AD52)</f>
        <v>2</v>
      </c>
      <c r="O52" s="256">
        <f>N52*J52</f>
        <v>84</v>
      </c>
      <c r="P52" s="256"/>
      <c r="Q52" s="341"/>
      <c r="R52" s="256">
        <f>Q53*J52</f>
        <v>0</v>
      </c>
      <c r="S52" s="256"/>
      <c r="T52" s="256"/>
      <c r="U52" s="256">
        <f>T53*J52</f>
        <v>84</v>
      </c>
      <c r="V52" s="256"/>
      <c r="W52" s="256"/>
      <c r="X52" s="256"/>
      <c r="Y52" s="343"/>
      <c r="Z52" s="343"/>
      <c r="AA52" s="343"/>
      <c r="AB52" s="343"/>
      <c r="AC52" s="343"/>
      <c r="AD52" s="343">
        <v>2</v>
      </c>
    </row>
    <row r="53" spans="1:30" ht="15" customHeight="1" x14ac:dyDescent="0.45">
      <c r="A53" s="108"/>
      <c r="B53" s="108"/>
      <c r="C53" s="108"/>
      <c r="D53" s="108"/>
      <c r="E53" s="108"/>
      <c r="F53" s="108"/>
      <c r="G53" s="108"/>
      <c r="H53" s="108"/>
      <c r="I53" s="108"/>
      <c r="J53" s="48"/>
      <c r="K53" s="48"/>
      <c r="L53" s="48"/>
      <c r="M53" s="48"/>
      <c r="N53" s="48"/>
      <c r="O53" s="48"/>
      <c r="P53" s="48">
        <f>N52*K52</f>
        <v>0</v>
      </c>
      <c r="Q53" s="345">
        <f>SUM(X53:AD53)</f>
        <v>0</v>
      </c>
      <c r="R53" s="48"/>
      <c r="S53" s="48">
        <f>Q53*K52</f>
        <v>0</v>
      </c>
      <c r="T53" s="48">
        <f>N52-Q53</f>
        <v>2</v>
      </c>
      <c r="U53" s="48"/>
      <c r="V53" s="48">
        <f>T53*K52</f>
        <v>0</v>
      </c>
      <c r="W53" s="48"/>
      <c r="X53" s="48"/>
      <c r="Y53" s="110"/>
      <c r="Z53" s="110"/>
      <c r="AA53" s="110"/>
      <c r="AB53" s="110"/>
      <c r="AC53" s="110"/>
      <c r="AD53" s="346">
        <v>0</v>
      </c>
    </row>
    <row r="54" spans="1:30" ht="15" customHeight="1" x14ac:dyDescent="0.45">
      <c r="A54" s="108"/>
      <c r="B54" s="108"/>
      <c r="C54" s="108"/>
      <c r="D54" s="108"/>
      <c r="E54" s="108"/>
      <c r="F54" s="108"/>
      <c r="G54" s="108"/>
      <c r="H54" s="108"/>
      <c r="I54" s="10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110"/>
      <c r="Z54" s="110"/>
      <c r="AA54" s="110"/>
      <c r="AB54" s="110"/>
      <c r="AC54" s="110"/>
      <c r="AD54" s="110"/>
    </row>
    <row r="55" spans="1:30" ht="15" customHeight="1" x14ac:dyDescent="0.45">
      <c r="A55" s="108"/>
      <c r="B55" s="108"/>
      <c r="C55" s="108"/>
      <c r="D55" s="108"/>
      <c r="E55" s="108"/>
      <c r="F55" s="108"/>
      <c r="G55" s="108"/>
      <c r="H55" s="108"/>
      <c r="I55" s="108"/>
      <c r="J55" s="48"/>
      <c r="K55" s="48"/>
      <c r="L55" s="48"/>
      <c r="M55" s="48"/>
      <c r="N55" s="348">
        <f t="shared" ref="N55:W55" si="4">SUM(N24:N53)</f>
        <v>55</v>
      </c>
      <c r="O55" s="348">
        <f t="shared" si="4"/>
        <v>5416</v>
      </c>
      <c r="P55" s="348">
        <f t="shared" si="4"/>
        <v>14413</v>
      </c>
      <c r="Q55" s="715">
        <f t="shared" si="4"/>
        <v>4</v>
      </c>
      <c r="R55" s="715">
        <f t="shared" si="4"/>
        <v>320</v>
      </c>
      <c r="S55" s="348">
        <f t="shared" si="4"/>
        <v>859</v>
      </c>
      <c r="T55" s="348">
        <f t="shared" si="4"/>
        <v>51</v>
      </c>
      <c r="U55" s="348">
        <f t="shared" si="4"/>
        <v>5096</v>
      </c>
      <c r="V55" s="348">
        <f t="shared" si="4"/>
        <v>13554</v>
      </c>
      <c r="W55" s="348">
        <f t="shared" si="4"/>
        <v>0</v>
      </c>
      <c r="X55" s="48"/>
      <c r="Y55" s="110"/>
      <c r="Z55" s="110"/>
      <c r="AA55" s="110"/>
      <c r="AB55" s="110"/>
      <c r="AC55" s="110"/>
      <c r="AD55" s="110"/>
    </row>
    <row r="56" spans="1:30" ht="15" customHeight="1" x14ac:dyDescent="0.45">
      <c r="A56" s="108"/>
      <c r="B56" s="108"/>
      <c r="C56" s="108"/>
      <c r="D56" s="108"/>
      <c r="E56" s="108"/>
      <c r="F56" s="108"/>
      <c r="G56" s="108"/>
      <c r="H56" s="108"/>
      <c r="I56" s="108"/>
      <c r="J56" s="48"/>
      <c r="K56" s="48"/>
      <c r="L56" s="48" t="s">
        <v>323</v>
      </c>
      <c r="M56" s="48"/>
      <c r="N56" s="349">
        <f t="shared" ref="N56:P56" si="5">Q55+T55</f>
        <v>55</v>
      </c>
      <c r="O56" s="349">
        <f t="shared" si="5"/>
        <v>5416</v>
      </c>
      <c r="P56" s="349">
        <f t="shared" si="5"/>
        <v>14413</v>
      </c>
      <c r="Q56" s="48"/>
      <c r="R56" s="48"/>
      <c r="S56" s="48"/>
      <c r="T56" s="48"/>
      <c r="U56" s="48"/>
      <c r="V56" s="48"/>
      <c r="W56" s="48"/>
      <c r="X56" s="48"/>
      <c r="Y56" s="110"/>
      <c r="Z56" s="110"/>
      <c r="AA56" s="110"/>
      <c r="AB56" s="110"/>
      <c r="AC56" s="110"/>
      <c r="AD56" s="110"/>
    </row>
    <row r="57" spans="1:30" ht="15" customHeight="1" x14ac:dyDescent="0.45">
      <c r="A57" s="108"/>
      <c r="B57" s="108"/>
      <c r="C57" s="108"/>
      <c r="D57" s="108"/>
      <c r="E57" s="108"/>
      <c r="F57" s="108"/>
      <c r="G57" s="108"/>
      <c r="H57" s="108"/>
      <c r="I57" s="108"/>
      <c r="J57" s="48"/>
      <c r="K57" s="48"/>
      <c r="L57" s="38" t="s">
        <v>2084</v>
      </c>
      <c r="M57" s="48"/>
      <c r="N57" s="48"/>
      <c r="O57" s="48"/>
      <c r="P57" s="48"/>
      <c r="Q57" s="48"/>
      <c r="R57" s="350">
        <f>R55/O55</f>
        <v>5.9084194977843424E-2</v>
      </c>
      <c r="S57" s="48"/>
      <c r="T57" s="48"/>
      <c r="U57" s="350">
        <f>U55/O55</f>
        <v>0.94091580502215655</v>
      </c>
      <c r="V57" s="48"/>
      <c r="W57" s="48"/>
      <c r="X57" s="48"/>
      <c r="Y57" s="110"/>
      <c r="Z57" s="110"/>
      <c r="AA57" s="110"/>
      <c r="AB57" s="110"/>
      <c r="AC57" s="110"/>
      <c r="AD57" s="110"/>
    </row>
    <row r="58" spans="1:30" ht="15" customHeight="1" x14ac:dyDescent="0.45">
      <c r="A58" s="108"/>
      <c r="B58" s="108"/>
      <c r="C58" s="108"/>
      <c r="D58" s="108"/>
      <c r="E58" s="108"/>
      <c r="F58" s="108"/>
      <c r="G58" s="108"/>
      <c r="H58" s="108"/>
      <c r="I58" s="108"/>
      <c r="J58" s="48"/>
      <c r="K58" s="48"/>
      <c r="L58" s="38" t="s">
        <v>2085</v>
      </c>
      <c r="M58" s="48"/>
      <c r="N58" s="48"/>
      <c r="O58" s="48"/>
      <c r="P58" s="48"/>
      <c r="Q58" s="48"/>
      <c r="R58" s="48"/>
      <c r="S58" s="48"/>
      <c r="T58" s="48"/>
      <c r="U58" s="48"/>
      <c r="V58" s="351">
        <f>V55/U55</f>
        <v>2.6597331240188384</v>
      </c>
      <c r="W58" s="48"/>
      <c r="X58" s="48"/>
      <c r="Y58" s="110"/>
      <c r="Z58" s="110"/>
      <c r="AA58" s="110"/>
      <c r="AB58" s="110"/>
      <c r="AC58" s="110"/>
      <c r="AD58" s="110"/>
    </row>
    <row r="59" spans="1:30" ht="15" customHeight="1" x14ac:dyDescent="0.45">
      <c r="A59" s="108"/>
      <c r="B59" s="108"/>
      <c r="C59" s="108"/>
      <c r="D59" s="108"/>
      <c r="E59" s="108"/>
      <c r="F59" s="108"/>
      <c r="G59" s="108"/>
      <c r="H59" s="108"/>
      <c r="I59" s="10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110"/>
      <c r="Z59" s="110"/>
      <c r="AA59" s="110"/>
      <c r="AB59" s="110"/>
      <c r="AC59" s="110"/>
      <c r="AD59" s="110"/>
    </row>
    <row r="60" spans="1:30" ht="45.75" customHeight="1" x14ac:dyDescent="0.45">
      <c r="A60" s="32" t="s">
        <v>117</v>
      </c>
      <c r="B60" s="32" t="s">
        <v>118</v>
      </c>
      <c r="C60" s="33" t="s">
        <v>1505</v>
      </c>
      <c r="D60" s="32" t="s">
        <v>120</v>
      </c>
      <c r="E60" s="32" t="s">
        <v>121</v>
      </c>
      <c r="F60" s="32" t="s">
        <v>122</v>
      </c>
      <c r="G60" s="32" t="s">
        <v>123</v>
      </c>
      <c r="H60" s="32" t="s">
        <v>124</v>
      </c>
      <c r="I60" s="32" t="s">
        <v>2292</v>
      </c>
      <c r="J60" s="32" t="s">
        <v>125</v>
      </c>
      <c r="K60" s="32" t="s">
        <v>126</v>
      </c>
      <c r="L60" s="32" t="s">
        <v>127</v>
      </c>
      <c r="M60" s="162" t="s">
        <v>706</v>
      </c>
      <c r="N60" s="34" t="s">
        <v>128</v>
      </c>
      <c r="O60" s="33" t="s">
        <v>129</v>
      </c>
      <c r="P60" s="33" t="s">
        <v>130</v>
      </c>
      <c r="Q60" s="35" t="s">
        <v>131</v>
      </c>
      <c r="R60" s="829" t="s">
        <v>2293</v>
      </c>
      <c r="S60" s="828"/>
      <c r="T60" s="33" t="s">
        <v>133</v>
      </c>
      <c r="U60" s="830" t="s">
        <v>134</v>
      </c>
      <c r="V60" s="827"/>
      <c r="W60" s="828"/>
      <c r="X60" s="32" t="s">
        <v>1377</v>
      </c>
      <c r="Y60" s="32" t="s">
        <v>1378</v>
      </c>
      <c r="Z60" s="32" t="s">
        <v>1379</v>
      </c>
      <c r="AA60" s="32" t="s">
        <v>1380</v>
      </c>
      <c r="AB60" s="32" t="s">
        <v>1638</v>
      </c>
      <c r="AC60" s="32" t="s">
        <v>1639</v>
      </c>
      <c r="AD60" s="32" t="s">
        <v>140</v>
      </c>
    </row>
    <row r="61" spans="1:30" ht="15" customHeight="1" x14ac:dyDescent="0.45">
      <c r="A61" s="352" t="s">
        <v>2294</v>
      </c>
      <c r="B61" s="352" t="s">
        <v>8</v>
      </c>
      <c r="C61" s="352"/>
      <c r="D61" s="352" t="s">
        <v>2343</v>
      </c>
      <c r="E61" s="352" t="s">
        <v>2136</v>
      </c>
      <c r="F61" s="352" t="s">
        <v>176</v>
      </c>
      <c r="G61" s="352" t="s">
        <v>186</v>
      </c>
      <c r="H61" s="352" t="s">
        <v>351</v>
      </c>
      <c r="I61" s="352"/>
      <c r="J61" s="80">
        <v>217</v>
      </c>
      <c r="K61" s="80">
        <v>590</v>
      </c>
      <c r="L61" s="341">
        <v>295</v>
      </c>
      <c r="M61" s="353">
        <v>586</v>
      </c>
      <c r="N61" s="80">
        <v>4</v>
      </c>
      <c r="O61" s="80">
        <f>N61*J61</f>
        <v>868</v>
      </c>
      <c r="P61" s="80"/>
      <c r="Q61" s="80"/>
      <c r="R61" s="80">
        <f>Q62*J61</f>
        <v>0</v>
      </c>
      <c r="S61" s="80"/>
      <c r="T61" s="80"/>
      <c r="U61" s="80">
        <f>T62*J61</f>
        <v>868</v>
      </c>
      <c r="V61" s="80"/>
      <c r="W61" s="80"/>
      <c r="X61" s="80"/>
      <c r="Y61" s="354"/>
      <c r="Z61" s="354">
        <v>1</v>
      </c>
      <c r="AA61" s="354">
        <v>2</v>
      </c>
      <c r="AB61" s="354">
        <v>1</v>
      </c>
      <c r="AC61" s="354"/>
      <c r="AD61" s="354"/>
    </row>
    <row r="62" spans="1:30" ht="15" customHeight="1" x14ac:dyDescent="0.45">
      <c r="A62" s="108"/>
      <c r="B62" s="108"/>
      <c r="C62" s="108"/>
      <c r="D62" s="116"/>
      <c r="E62" s="108"/>
      <c r="F62" s="108"/>
      <c r="G62" s="108"/>
      <c r="H62" s="108"/>
      <c r="I62" s="108"/>
      <c r="J62" s="48"/>
      <c r="K62" s="48"/>
      <c r="L62" s="48"/>
      <c r="M62" s="48"/>
      <c r="N62" s="48"/>
      <c r="O62" s="48"/>
      <c r="P62" s="48">
        <f>N61*K61</f>
        <v>2360</v>
      </c>
      <c r="Q62" s="111">
        <f>SUM(X62:AD62)</f>
        <v>0</v>
      </c>
      <c r="R62" s="48"/>
      <c r="S62" s="48">
        <f>Q62*K61</f>
        <v>0</v>
      </c>
      <c r="T62" s="48">
        <f>N61-Q62</f>
        <v>4</v>
      </c>
      <c r="U62" s="48"/>
      <c r="V62" s="48">
        <f>T62*K61</f>
        <v>2360</v>
      </c>
      <c r="W62" s="48"/>
      <c r="X62" s="48"/>
      <c r="Y62" s="110"/>
      <c r="Z62" s="109">
        <v>0</v>
      </c>
      <c r="AA62" s="109">
        <v>0</v>
      </c>
      <c r="AB62" s="109">
        <v>0</v>
      </c>
      <c r="AC62" s="110"/>
      <c r="AD62" s="110"/>
    </row>
    <row r="63" spans="1:30" ht="15" customHeight="1" x14ac:dyDescent="0.45">
      <c r="A63" s="108"/>
      <c r="B63" s="108"/>
      <c r="C63" s="108"/>
      <c r="D63" s="108"/>
      <c r="E63" s="108"/>
      <c r="F63" s="108"/>
      <c r="G63" s="108"/>
      <c r="H63" s="108"/>
      <c r="I63" s="10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110"/>
      <c r="Z63" s="110"/>
      <c r="AA63" s="110"/>
      <c r="AB63" s="110"/>
      <c r="AC63" s="110"/>
      <c r="AD63" s="110"/>
    </row>
    <row r="64" spans="1:30" ht="15" customHeight="1" x14ac:dyDescent="0.45">
      <c r="A64" s="352" t="s">
        <v>2294</v>
      </c>
      <c r="B64" s="352" t="s">
        <v>8</v>
      </c>
      <c r="C64" s="352"/>
      <c r="D64" s="355" t="s">
        <v>2344</v>
      </c>
      <c r="E64" s="352" t="s">
        <v>2136</v>
      </c>
      <c r="F64" s="352" t="s">
        <v>716</v>
      </c>
      <c r="G64" s="352" t="s">
        <v>522</v>
      </c>
      <c r="H64" s="356" t="s">
        <v>2345</v>
      </c>
      <c r="I64" s="352"/>
      <c r="J64" s="80">
        <v>207</v>
      </c>
      <c r="K64" s="80">
        <v>620</v>
      </c>
      <c r="L64" s="341">
        <v>372</v>
      </c>
      <c r="M64" s="353">
        <v>559</v>
      </c>
      <c r="N64" s="80">
        <v>3</v>
      </c>
      <c r="O64" s="80">
        <f>N64*J64</f>
        <v>621</v>
      </c>
      <c r="P64" s="80"/>
      <c r="Q64" s="80"/>
      <c r="R64" s="80">
        <f>Q65*J64</f>
        <v>0</v>
      </c>
      <c r="S64" s="80"/>
      <c r="T64" s="80"/>
      <c r="U64" s="80">
        <f>T65*J64</f>
        <v>621</v>
      </c>
      <c r="V64" s="80"/>
      <c r="W64" s="80"/>
      <c r="X64" s="80"/>
      <c r="Y64" s="354"/>
      <c r="Z64" s="354">
        <v>1</v>
      </c>
      <c r="AA64" s="354">
        <v>2</v>
      </c>
      <c r="AB64" s="354"/>
      <c r="AC64" s="354"/>
      <c r="AD64" s="354"/>
    </row>
    <row r="65" spans="1:30" ht="15" customHeight="1" x14ac:dyDescent="0.45">
      <c r="A65" s="108"/>
      <c r="B65" s="108"/>
      <c r="C65" s="108"/>
      <c r="D65" s="487"/>
      <c r="E65" s="108"/>
      <c r="F65" s="108"/>
      <c r="G65" s="108"/>
      <c r="H65" s="108"/>
      <c r="I65" s="108"/>
      <c r="J65" s="48"/>
      <c r="K65" s="48"/>
      <c r="L65" s="357">
        <v>391.3</v>
      </c>
      <c r="M65" s="48"/>
      <c r="N65" s="48"/>
      <c r="O65" s="48"/>
      <c r="P65" s="48">
        <f>N64*K64</f>
        <v>1860</v>
      </c>
      <c r="Q65" s="344">
        <f>SUM(X65:AD65)</f>
        <v>0</v>
      </c>
      <c r="R65" s="48"/>
      <c r="S65" s="48">
        <f>Q65*K64</f>
        <v>0</v>
      </c>
      <c r="T65" s="48">
        <f>N64-Q65</f>
        <v>3</v>
      </c>
      <c r="U65" s="48"/>
      <c r="V65" s="48">
        <f>T65*K64</f>
        <v>1860</v>
      </c>
      <c r="W65" s="48"/>
      <c r="X65" s="48"/>
      <c r="Y65" s="110"/>
      <c r="Z65" s="138">
        <v>0</v>
      </c>
      <c r="AA65" s="138">
        <v>0</v>
      </c>
      <c r="AB65" s="110"/>
      <c r="AC65" s="110"/>
      <c r="AD65" s="110"/>
    </row>
    <row r="66" spans="1:30" ht="15" customHeight="1" x14ac:dyDescent="0.45">
      <c r="A66" s="108"/>
      <c r="B66" s="108"/>
      <c r="C66" s="108"/>
      <c r="D66" s="108"/>
      <c r="E66" s="108"/>
      <c r="F66" s="108"/>
      <c r="G66" s="108"/>
      <c r="H66" s="108"/>
      <c r="I66" s="10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110"/>
      <c r="Z66" s="958"/>
      <c r="AA66" s="110"/>
      <c r="AB66" s="110"/>
      <c r="AC66" s="110"/>
      <c r="AD66" s="110"/>
    </row>
    <row r="67" spans="1:30" ht="15" customHeight="1" x14ac:dyDescent="0.45">
      <c r="A67" s="352" t="s">
        <v>2294</v>
      </c>
      <c r="B67" s="352" t="s">
        <v>8</v>
      </c>
      <c r="C67" s="352"/>
      <c r="D67" s="352" t="s">
        <v>2346</v>
      </c>
      <c r="E67" s="352" t="s">
        <v>508</v>
      </c>
      <c r="F67" s="352" t="s">
        <v>716</v>
      </c>
      <c r="G67" s="352" t="s">
        <v>2347</v>
      </c>
      <c r="H67" s="352" t="s">
        <v>2348</v>
      </c>
      <c r="I67" s="352"/>
      <c r="J67" s="80">
        <v>215</v>
      </c>
      <c r="K67" s="80">
        <v>599</v>
      </c>
      <c r="L67" s="341">
        <v>239.6</v>
      </c>
      <c r="M67" s="80"/>
      <c r="N67" s="80">
        <v>4</v>
      </c>
      <c r="O67" s="80">
        <f>N67*J67</f>
        <v>860</v>
      </c>
      <c r="P67" s="80"/>
      <c r="Q67" s="80"/>
      <c r="R67" s="80">
        <f>Q68*J67</f>
        <v>0</v>
      </c>
      <c r="S67" s="80"/>
      <c r="T67" s="80"/>
      <c r="U67" s="80">
        <f>T68*J67</f>
        <v>860</v>
      </c>
      <c r="V67" s="80"/>
      <c r="W67" s="80"/>
      <c r="X67" s="80"/>
      <c r="Y67" s="354"/>
      <c r="Z67" s="354">
        <v>2</v>
      </c>
      <c r="AA67" s="354">
        <v>2</v>
      </c>
      <c r="AB67" s="354"/>
      <c r="AC67" s="354"/>
      <c r="AD67" s="354"/>
    </row>
    <row r="68" spans="1:30" ht="15" customHeight="1" x14ac:dyDescent="0.45">
      <c r="A68" s="108"/>
      <c r="B68" s="108"/>
      <c r="C68" s="108"/>
      <c r="D68" s="487"/>
      <c r="E68" s="108"/>
      <c r="F68" s="108"/>
      <c r="G68" s="108"/>
      <c r="H68" s="108"/>
      <c r="I68" s="108"/>
      <c r="J68" s="48"/>
      <c r="K68" s="48" t="s">
        <v>705</v>
      </c>
      <c r="L68" s="48"/>
      <c r="M68" s="48"/>
      <c r="N68" s="48"/>
      <c r="O68" s="48"/>
      <c r="P68" s="48">
        <f>N67*K67</f>
        <v>2396</v>
      </c>
      <c r="Q68" s="344">
        <f>SUM(X68:AD68)</f>
        <v>0</v>
      </c>
      <c r="R68" s="48"/>
      <c r="S68" s="48">
        <f>Q68*K67</f>
        <v>0</v>
      </c>
      <c r="T68" s="48">
        <f>N67-Q68</f>
        <v>4</v>
      </c>
      <c r="U68" s="48"/>
      <c r="V68" s="48">
        <f>T68*K67</f>
        <v>2396</v>
      </c>
      <c r="W68" s="48"/>
      <c r="X68" s="48"/>
      <c r="Y68" s="110"/>
      <c r="Z68" s="138">
        <v>0</v>
      </c>
      <c r="AA68" s="138">
        <v>0</v>
      </c>
      <c r="AB68" s="110"/>
      <c r="AC68" s="110"/>
      <c r="AD68" s="110"/>
    </row>
    <row r="69" spans="1:30" ht="15" customHeight="1" x14ac:dyDescent="0.45">
      <c r="A69" s="108"/>
      <c r="B69" s="108"/>
      <c r="C69" s="108"/>
      <c r="D69" s="108"/>
      <c r="E69" s="108"/>
      <c r="F69" s="108"/>
      <c r="G69" s="108"/>
      <c r="H69" s="108"/>
      <c r="I69" s="10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110"/>
      <c r="Z69" s="110"/>
      <c r="AA69" s="110"/>
      <c r="AB69" s="110"/>
      <c r="AC69" s="110"/>
      <c r="AD69" s="110"/>
    </row>
    <row r="70" spans="1:30" ht="15" customHeight="1" x14ac:dyDescent="0.45">
      <c r="A70" s="352" t="s">
        <v>2294</v>
      </c>
      <c r="B70" s="352" t="s">
        <v>8</v>
      </c>
      <c r="C70" s="352"/>
      <c r="D70" s="352" t="s">
        <v>2349</v>
      </c>
      <c r="E70" s="352" t="s">
        <v>180</v>
      </c>
      <c r="F70" s="352" t="s">
        <v>158</v>
      </c>
      <c r="G70" s="352" t="s">
        <v>186</v>
      </c>
      <c r="H70" s="352" t="s">
        <v>2350</v>
      </c>
      <c r="I70" s="352"/>
      <c r="J70" s="80">
        <v>103</v>
      </c>
      <c r="K70" s="80">
        <v>290</v>
      </c>
      <c r="L70" s="80"/>
      <c r="M70" s="80"/>
      <c r="N70" s="80">
        <v>7</v>
      </c>
      <c r="O70" s="80">
        <f>N70*J70</f>
        <v>721</v>
      </c>
      <c r="P70" s="80"/>
      <c r="Q70" s="80"/>
      <c r="R70" s="80">
        <f>Q71*J70</f>
        <v>0</v>
      </c>
      <c r="S70" s="80"/>
      <c r="T70" s="80"/>
      <c r="U70" s="80">
        <f>T71*J70</f>
        <v>721</v>
      </c>
      <c r="V70" s="80"/>
      <c r="W70" s="80"/>
      <c r="X70" s="80"/>
      <c r="Y70" s="354">
        <v>2</v>
      </c>
      <c r="Z70" s="354">
        <v>2</v>
      </c>
      <c r="AA70" s="354">
        <v>2</v>
      </c>
      <c r="AB70" s="354">
        <v>1</v>
      </c>
      <c r="AC70" s="354"/>
      <c r="AD70" s="354"/>
    </row>
    <row r="71" spans="1:30" ht="15" customHeight="1" x14ac:dyDescent="0.45">
      <c r="A71" s="108"/>
      <c r="B71" s="108"/>
      <c r="C71" s="108"/>
      <c r="D71" s="116"/>
      <c r="E71" s="358"/>
      <c r="F71" s="358"/>
      <c r="G71" s="358"/>
      <c r="H71" s="358"/>
      <c r="I71" s="358"/>
      <c r="J71" s="359"/>
      <c r="K71" s="359"/>
      <c r="L71" s="359"/>
      <c r="M71" s="359"/>
      <c r="N71" s="359"/>
      <c r="O71" s="48"/>
      <c r="P71" s="48">
        <f>N70*K70</f>
        <v>2030</v>
      </c>
      <c r="Q71" s="344">
        <f>SUM(X71:AD71)</f>
        <v>0</v>
      </c>
      <c r="R71" s="48"/>
      <c r="S71" s="48">
        <f>Q71*K70</f>
        <v>0</v>
      </c>
      <c r="T71" s="48">
        <f>N70-Q71</f>
        <v>7</v>
      </c>
      <c r="U71" s="48"/>
      <c r="V71" s="48">
        <f>T71*K70</f>
        <v>2030</v>
      </c>
      <c r="W71" s="48"/>
      <c r="X71" s="48"/>
      <c r="Y71" s="138">
        <v>0</v>
      </c>
      <c r="Z71" s="138">
        <v>0</v>
      </c>
      <c r="AA71" s="138">
        <v>0</v>
      </c>
      <c r="AB71" s="138">
        <v>0</v>
      </c>
      <c r="AC71" s="110"/>
      <c r="AD71" s="110"/>
    </row>
    <row r="72" spans="1:30" ht="15" customHeight="1" x14ac:dyDescent="0.45">
      <c r="A72" s="108"/>
      <c r="B72" s="108"/>
      <c r="C72" s="108"/>
      <c r="D72" s="358"/>
      <c r="E72" s="358"/>
      <c r="F72" s="358"/>
      <c r="G72" s="358"/>
      <c r="H72" s="358"/>
      <c r="I72" s="358"/>
      <c r="J72" s="359"/>
      <c r="K72" s="359"/>
      <c r="L72" s="359"/>
      <c r="M72" s="359"/>
      <c r="N72" s="359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110"/>
      <c r="Z72" s="110"/>
      <c r="AA72" s="958"/>
      <c r="AB72" s="110"/>
      <c r="AC72" s="110"/>
      <c r="AD72" s="110"/>
    </row>
    <row r="73" spans="1:30" ht="15" customHeight="1" x14ac:dyDescent="0.45">
      <c r="A73" s="352" t="s">
        <v>2294</v>
      </c>
      <c r="B73" s="352" t="s">
        <v>8</v>
      </c>
      <c r="C73" s="352"/>
      <c r="D73" s="956" t="s">
        <v>2351</v>
      </c>
      <c r="E73" s="352" t="s">
        <v>157</v>
      </c>
      <c r="F73" s="352" t="s">
        <v>188</v>
      </c>
      <c r="G73" s="352" t="s">
        <v>1368</v>
      </c>
      <c r="H73" s="356" t="s">
        <v>2352</v>
      </c>
      <c r="I73" s="352"/>
      <c r="J73" s="80">
        <v>134</v>
      </c>
      <c r="K73" s="80">
        <v>399</v>
      </c>
      <c r="L73" s="341">
        <v>159.6</v>
      </c>
      <c r="M73" s="80"/>
      <c r="N73" s="80">
        <v>3</v>
      </c>
      <c r="O73" s="80">
        <f>N73*J73</f>
        <v>402</v>
      </c>
      <c r="P73" s="80"/>
      <c r="Q73" s="80"/>
      <c r="R73" s="80">
        <f>Q74*J73</f>
        <v>0</v>
      </c>
      <c r="S73" s="80"/>
      <c r="T73" s="80"/>
      <c r="U73" s="80">
        <f>T74*J73</f>
        <v>402</v>
      </c>
      <c r="V73" s="80"/>
      <c r="W73" s="80"/>
      <c r="X73" s="80"/>
      <c r="Y73" s="354"/>
      <c r="Z73" s="354">
        <v>1</v>
      </c>
      <c r="AA73" s="354">
        <v>1</v>
      </c>
      <c r="AB73" s="354">
        <v>1</v>
      </c>
      <c r="AC73" s="354"/>
      <c r="AD73" s="354"/>
    </row>
    <row r="74" spans="1:30" ht="15" customHeight="1" x14ac:dyDescent="0.45">
      <c r="A74" s="108"/>
      <c r="B74" s="108"/>
      <c r="C74" s="108"/>
      <c r="D74" s="116"/>
      <c r="E74" s="108"/>
      <c r="F74" s="108"/>
      <c r="G74" s="108"/>
      <c r="H74" s="108"/>
      <c r="I74" s="108"/>
      <c r="J74" s="48"/>
      <c r="K74" s="48"/>
      <c r="L74" s="48"/>
      <c r="M74" s="48"/>
      <c r="N74" s="48"/>
      <c r="O74" s="48"/>
      <c r="P74" s="48">
        <f>N73*K73</f>
        <v>1197</v>
      </c>
      <c r="Q74" s="664">
        <f>SUM(X74:AD74)</f>
        <v>0</v>
      </c>
      <c r="R74" s="48"/>
      <c r="S74" s="48">
        <f>Q74*K73</f>
        <v>0</v>
      </c>
      <c r="T74" s="48">
        <f>N73-Q74</f>
        <v>3</v>
      </c>
      <c r="U74" s="48"/>
      <c r="V74" s="48">
        <f>T74*K73</f>
        <v>1197</v>
      </c>
      <c r="W74" s="48"/>
      <c r="X74" s="48"/>
      <c r="Y74" s="110"/>
      <c r="Z74" s="138">
        <v>0</v>
      </c>
      <c r="AA74" s="138">
        <v>0</v>
      </c>
      <c r="AB74" s="958">
        <v>0</v>
      </c>
      <c r="AC74" s="110"/>
      <c r="AD74" s="110"/>
    </row>
    <row r="75" spans="1:30" ht="15" customHeight="1" x14ac:dyDescent="0.45">
      <c r="A75" s="108"/>
      <c r="B75" s="108"/>
      <c r="C75" s="108"/>
      <c r="D75" s="108"/>
      <c r="E75" s="108"/>
      <c r="F75" s="108"/>
      <c r="G75" s="108"/>
      <c r="H75" s="108"/>
      <c r="I75" s="10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110"/>
      <c r="Z75" s="110"/>
      <c r="AA75" s="110"/>
      <c r="AB75" s="110"/>
      <c r="AC75" s="110"/>
      <c r="AD75" s="110"/>
    </row>
    <row r="76" spans="1:30" ht="15" customHeight="1" x14ac:dyDescent="0.45">
      <c r="A76" s="352" t="s">
        <v>2294</v>
      </c>
      <c r="B76" s="352" t="s">
        <v>8</v>
      </c>
      <c r="C76" s="352"/>
      <c r="D76" s="352" t="s">
        <v>2353</v>
      </c>
      <c r="E76" s="352" t="s">
        <v>157</v>
      </c>
      <c r="F76" s="352" t="s">
        <v>195</v>
      </c>
      <c r="G76" s="352" t="s">
        <v>502</v>
      </c>
      <c r="H76" s="352" t="s">
        <v>2354</v>
      </c>
      <c r="I76" s="352"/>
      <c r="J76" s="80">
        <v>113</v>
      </c>
      <c r="K76" s="80">
        <v>309</v>
      </c>
      <c r="L76" s="341">
        <v>154.5</v>
      </c>
      <c r="M76" s="80"/>
      <c r="N76" s="80">
        <v>5</v>
      </c>
      <c r="O76" s="80">
        <f>N76*J76</f>
        <v>565</v>
      </c>
      <c r="P76" s="80"/>
      <c r="Q76" s="80"/>
      <c r="R76" s="80">
        <f>Q77*J76</f>
        <v>0</v>
      </c>
      <c r="S76" s="80"/>
      <c r="T76" s="80"/>
      <c r="U76" s="80">
        <f>T77*J76</f>
        <v>565</v>
      </c>
      <c r="V76" s="80"/>
      <c r="W76" s="80"/>
      <c r="X76" s="80"/>
      <c r="Y76" s="354"/>
      <c r="Z76" s="354">
        <v>2</v>
      </c>
      <c r="AA76" s="354">
        <v>2</v>
      </c>
      <c r="AB76" s="354">
        <v>1</v>
      </c>
      <c r="AC76" s="354"/>
      <c r="AD76" s="354"/>
    </row>
    <row r="77" spans="1:30" ht="15" customHeight="1" x14ac:dyDescent="0.45">
      <c r="A77" s="108"/>
      <c r="B77" s="108"/>
      <c r="C77" s="108"/>
      <c r="D77" s="116"/>
      <c r="E77" s="108"/>
      <c r="F77" s="108"/>
      <c r="G77" s="108"/>
      <c r="H77" s="108"/>
      <c r="I77" s="108"/>
      <c r="J77" s="48"/>
      <c r="K77" s="48"/>
      <c r="L77" s="48"/>
      <c r="M77" s="48"/>
      <c r="N77" s="48"/>
      <c r="O77" s="48"/>
      <c r="P77" s="48">
        <f>N76*K76</f>
        <v>1545</v>
      </c>
      <c r="Q77" s="111">
        <f>SUM(X77:AD77)</f>
        <v>0</v>
      </c>
      <c r="R77" s="48"/>
      <c r="S77" s="48">
        <f>Q77*K76</f>
        <v>0</v>
      </c>
      <c r="T77" s="48">
        <f>N76-Q77</f>
        <v>5</v>
      </c>
      <c r="U77" s="48"/>
      <c r="V77" s="48">
        <f>T77*K76</f>
        <v>1545</v>
      </c>
      <c r="W77" s="48"/>
      <c r="X77" s="48"/>
      <c r="Y77" s="110"/>
      <c r="Z77" s="109">
        <v>0</v>
      </c>
      <c r="AA77" s="109">
        <v>0</v>
      </c>
      <c r="AB77" s="109">
        <v>0</v>
      </c>
    </row>
    <row r="78" spans="1:30" ht="15" customHeight="1" x14ac:dyDescent="0.45">
      <c r="A78" s="108"/>
      <c r="B78" s="108"/>
      <c r="C78" s="108"/>
      <c r="D78" s="108"/>
      <c r="E78" s="108"/>
      <c r="F78" s="108"/>
      <c r="G78" s="108"/>
      <c r="H78" s="108"/>
      <c r="I78" s="10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110"/>
      <c r="Z78" s="110"/>
      <c r="AA78" s="110"/>
      <c r="AB78" s="110"/>
    </row>
    <row r="79" spans="1:30" ht="15" customHeight="1" x14ac:dyDescent="0.45">
      <c r="A79" s="352" t="s">
        <v>2294</v>
      </c>
      <c r="B79" s="352" t="s">
        <v>8</v>
      </c>
      <c r="C79" s="352"/>
      <c r="D79" s="360" t="s">
        <v>2355</v>
      </c>
      <c r="E79" s="360" t="s">
        <v>157</v>
      </c>
      <c r="F79" s="360"/>
      <c r="G79" s="360"/>
      <c r="H79" s="360"/>
      <c r="I79" s="360"/>
      <c r="J79" s="361"/>
      <c r="K79" s="361"/>
      <c r="L79" s="361"/>
      <c r="M79" s="361"/>
      <c r="N79" s="361">
        <v>3</v>
      </c>
      <c r="O79" s="80">
        <f>N79*J79</f>
        <v>0</v>
      </c>
      <c r="P79" s="80"/>
      <c r="Q79" s="80"/>
      <c r="R79" s="80">
        <f>Q80*J79</f>
        <v>0</v>
      </c>
      <c r="S79" s="80"/>
      <c r="T79" s="80"/>
      <c r="U79" s="80">
        <f>T80*J79</f>
        <v>0</v>
      </c>
      <c r="V79" s="80"/>
      <c r="W79" s="80"/>
      <c r="X79" s="80"/>
      <c r="Y79" s="354"/>
      <c r="Z79" s="354"/>
      <c r="AA79" s="354"/>
      <c r="AB79" s="354"/>
    </row>
    <row r="80" spans="1:30" ht="15" customHeight="1" x14ac:dyDescent="0.45">
      <c r="A80" s="108"/>
      <c r="B80" s="108"/>
      <c r="C80" s="108"/>
      <c r="D80" s="358"/>
      <c r="E80" s="358"/>
      <c r="F80" s="358"/>
      <c r="G80" s="358"/>
      <c r="H80" s="358"/>
      <c r="I80" s="358"/>
      <c r="J80" s="359"/>
      <c r="K80" s="359"/>
      <c r="L80" s="359"/>
      <c r="M80" s="359"/>
      <c r="N80" s="359"/>
      <c r="O80" s="48"/>
      <c r="P80" s="48">
        <f>N79*K79</f>
        <v>0</v>
      </c>
      <c r="Q80" s="341">
        <f>SUM(X80:AD80)</f>
        <v>0</v>
      </c>
      <c r="R80" s="48"/>
      <c r="S80" s="48">
        <f>Q80*K79</f>
        <v>0</v>
      </c>
      <c r="T80" s="48">
        <f>N79-Q80</f>
        <v>3</v>
      </c>
      <c r="U80" s="48"/>
      <c r="V80" s="48">
        <f>T80*K79</f>
        <v>0</v>
      </c>
      <c r="W80" s="48"/>
      <c r="X80" s="48"/>
      <c r="Y80" s="110"/>
      <c r="Z80" s="826" t="s">
        <v>392</v>
      </c>
      <c r="AA80" s="827"/>
      <c r="AB80" s="828"/>
    </row>
    <row r="81" spans="1:30" ht="15" customHeight="1" x14ac:dyDescent="0.45">
      <c r="A81" s="108"/>
      <c r="B81" s="108"/>
      <c r="C81" s="108"/>
      <c r="D81" s="358"/>
      <c r="E81" s="358"/>
      <c r="F81" s="358"/>
      <c r="G81" s="358"/>
      <c r="H81" s="358"/>
      <c r="I81" s="358"/>
      <c r="J81" s="359"/>
      <c r="K81" s="359"/>
      <c r="L81" s="359"/>
      <c r="M81" s="359"/>
      <c r="N81" s="359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110"/>
      <c r="Z81" s="110"/>
      <c r="AA81" s="110"/>
      <c r="AB81" s="110"/>
    </row>
    <row r="82" spans="1:30" ht="15" customHeight="1" x14ac:dyDescent="0.45">
      <c r="A82" s="352" t="s">
        <v>2294</v>
      </c>
      <c r="B82" s="352" t="s">
        <v>8</v>
      </c>
      <c r="C82" s="352"/>
      <c r="D82" s="352" t="s">
        <v>2356</v>
      </c>
      <c r="E82" s="352" t="s">
        <v>164</v>
      </c>
      <c r="F82" s="352" t="s">
        <v>2357</v>
      </c>
      <c r="G82" s="362" t="s">
        <v>2358</v>
      </c>
      <c r="H82" s="352" t="s">
        <v>2326</v>
      </c>
      <c r="I82" s="352"/>
      <c r="J82" s="80">
        <v>101</v>
      </c>
      <c r="K82" s="80">
        <v>299</v>
      </c>
      <c r="L82" s="80"/>
      <c r="M82" s="80"/>
      <c r="N82" s="80">
        <v>6</v>
      </c>
      <c r="O82" s="80">
        <f>N82*J82</f>
        <v>606</v>
      </c>
      <c r="P82" s="80"/>
      <c r="Q82" s="80"/>
      <c r="R82" s="80">
        <f>Q83*J82</f>
        <v>0</v>
      </c>
      <c r="S82" s="80"/>
      <c r="T82" s="80"/>
      <c r="U82" s="80">
        <f>T83*J82</f>
        <v>606</v>
      </c>
      <c r="V82" s="80"/>
      <c r="W82" s="80"/>
      <c r="X82" s="80"/>
      <c r="Y82" s="354">
        <v>1</v>
      </c>
      <c r="Z82" s="354">
        <v>2</v>
      </c>
      <c r="AA82" s="354">
        <v>2</v>
      </c>
      <c r="AB82" s="354">
        <v>1</v>
      </c>
    </row>
    <row r="83" spans="1:30" ht="15" customHeight="1" x14ac:dyDescent="0.45">
      <c r="A83" s="108"/>
      <c r="B83" s="108"/>
      <c r="C83" s="108"/>
      <c r="D83" s="116"/>
      <c r="E83" s="108"/>
      <c r="F83" s="108"/>
      <c r="G83" s="108"/>
      <c r="H83" s="108"/>
      <c r="I83" s="108"/>
      <c r="J83" s="48"/>
      <c r="K83" s="48"/>
      <c r="L83" s="48"/>
      <c r="M83" s="48"/>
      <c r="N83" s="48"/>
      <c r="O83" s="48"/>
      <c r="P83" s="48">
        <f>N82*K82</f>
        <v>1794</v>
      </c>
      <c r="Q83" s="344">
        <f>SUM(X83:AD83)</f>
        <v>0</v>
      </c>
      <c r="R83" s="48"/>
      <c r="S83" s="48">
        <f>Q83*K82</f>
        <v>0</v>
      </c>
      <c r="T83" s="48">
        <f>N82-Q83</f>
        <v>6</v>
      </c>
      <c r="U83" s="48"/>
      <c r="V83" s="48">
        <f>T83*K82</f>
        <v>1794</v>
      </c>
      <c r="W83" s="48"/>
      <c r="X83" s="48"/>
      <c r="Y83" s="138">
        <v>0</v>
      </c>
      <c r="Z83" s="138">
        <v>0</v>
      </c>
      <c r="AA83" s="138">
        <v>0</v>
      </c>
      <c r="AB83" s="138">
        <v>0</v>
      </c>
    </row>
    <row r="84" spans="1:30" ht="15" customHeight="1" x14ac:dyDescent="0.45">
      <c r="A84" s="108"/>
      <c r="B84" s="108"/>
      <c r="C84" s="108"/>
      <c r="D84" s="108"/>
      <c r="E84" s="108"/>
      <c r="F84" s="108"/>
      <c r="G84" s="108"/>
      <c r="H84" s="108"/>
      <c r="I84" s="10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110"/>
      <c r="Z84" s="110"/>
      <c r="AA84" s="958"/>
      <c r="AB84" s="110"/>
    </row>
    <row r="85" spans="1:30" ht="15" customHeight="1" x14ac:dyDescent="0.45">
      <c r="A85" s="352" t="s">
        <v>2294</v>
      </c>
      <c r="B85" s="352" t="s">
        <v>8</v>
      </c>
      <c r="C85" s="352"/>
      <c r="D85" s="352" t="s">
        <v>2359</v>
      </c>
      <c r="E85" s="352" t="s">
        <v>164</v>
      </c>
      <c r="F85" s="352" t="s">
        <v>165</v>
      </c>
      <c r="G85" s="352" t="s">
        <v>2360</v>
      </c>
      <c r="H85" s="352" t="s">
        <v>239</v>
      </c>
      <c r="I85" s="352"/>
      <c r="J85" s="80">
        <v>84</v>
      </c>
      <c r="K85" s="80">
        <v>255</v>
      </c>
      <c r="L85" s="80"/>
      <c r="M85" s="80"/>
      <c r="N85" s="80">
        <v>5</v>
      </c>
      <c r="O85" s="80">
        <f>N85*J85</f>
        <v>420</v>
      </c>
      <c r="P85" s="80"/>
      <c r="Q85" s="80"/>
      <c r="R85" s="80">
        <f>Q86*J85</f>
        <v>0</v>
      </c>
      <c r="S85" s="80"/>
      <c r="T85" s="80"/>
      <c r="U85" s="80">
        <f>T86*J85</f>
        <v>420</v>
      </c>
      <c r="V85" s="80"/>
      <c r="W85" s="80"/>
      <c r="X85" s="80"/>
      <c r="Y85" s="354"/>
      <c r="Z85" s="354">
        <v>2</v>
      </c>
      <c r="AA85" s="354">
        <v>2</v>
      </c>
      <c r="AB85" s="354">
        <v>1</v>
      </c>
    </row>
    <row r="86" spans="1:30" ht="15" customHeight="1" x14ac:dyDescent="0.45">
      <c r="A86" s="108"/>
      <c r="B86" s="108"/>
      <c r="C86" s="108"/>
      <c r="D86" s="108"/>
      <c r="E86" s="108"/>
      <c r="F86" s="108"/>
      <c r="G86" s="108"/>
      <c r="H86" s="108"/>
      <c r="I86" s="108"/>
      <c r="J86" s="48"/>
      <c r="K86" s="48"/>
      <c r="L86" s="48"/>
      <c r="M86" s="48"/>
      <c r="N86" s="48"/>
      <c r="O86" s="48"/>
      <c r="P86" s="48">
        <f>N85*K85</f>
        <v>1275</v>
      </c>
      <c r="Q86" s="111">
        <f>SUM(X86:AD86)</f>
        <v>0</v>
      </c>
      <c r="R86" s="48"/>
      <c r="S86" s="48">
        <f>Q86*K85</f>
        <v>0</v>
      </c>
      <c r="T86" s="48">
        <f>N85-Q86</f>
        <v>5</v>
      </c>
      <c r="U86" s="48"/>
      <c r="V86" s="48">
        <f>T86*K85</f>
        <v>1275</v>
      </c>
      <c r="W86" s="48"/>
      <c r="X86" s="48"/>
      <c r="Y86" s="110"/>
      <c r="Z86" s="346">
        <v>0</v>
      </c>
      <c r="AA86" s="346">
        <v>0</v>
      </c>
      <c r="AB86" s="346">
        <v>0</v>
      </c>
    </row>
    <row r="87" spans="1:30" ht="15" customHeight="1" x14ac:dyDescent="0.45">
      <c r="A87" s="108"/>
      <c r="B87" s="108"/>
      <c r="C87" s="108"/>
      <c r="D87" s="108"/>
      <c r="E87" s="108"/>
      <c r="F87" s="108"/>
      <c r="G87" s="108"/>
      <c r="H87" s="108"/>
      <c r="I87" s="10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110"/>
      <c r="Z87" s="110"/>
      <c r="AA87" s="110"/>
      <c r="AB87" s="110"/>
    </row>
    <row r="88" spans="1:30" ht="15" customHeight="1" x14ac:dyDescent="0.45">
      <c r="A88" s="352" t="s">
        <v>2294</v>
      </c>
      <c r="B88" s="352" t="s">
        <v>8</v>
      </c>
      <c r="C88" s="352"/>
      <c r="D88" s="352" t="s">
        <v>2361</v>
      </c>
      <c r="E88" s="352" t="s">
        <v>164</v>
      </c>
      <c r="F88" s="352" t="s">
        <v>458</v>
      </c>
      <c r="G88" s="352" t="s">
        <v>942</v>
      </c>
      <c r="H88" s="352" t="s">
        <v>697</v>
      </c>
      <c r="I88" s="352" t="s">
        <v>2362</v>
      </c>
      <c r="J88" s="80">
        <v>124</v>
      </c>
      <c r="K88" s="80">
        <v>369</v>
      </c>
      <c r="L88" s="341">
        <v>184.5</v>
      </c>
      <c r="M88" s="353">
        <v>335</v>
      </c>
      <c r="N88" s="80">
        <v>4</v>
      </c>
      <c r="O88" s="80">
        <f>N88*J88</f>
        <v>496</v>
      </c>
      <c r="P88" s="80"/>
      <c r="Q88" s="80"/>
      <c r="R88" s="80">
        <f>Q89*J88</f>
        <v>0</v>
      </c>
      <c r="S88" s="80"/>
      <c r="T88" s="80"/>
      <c r="U88" s="80">
        <f>T89*J88</f>
        <v>496</v>
      </c>
      <c r="V88" s="80"/>
      <c r="W88" s="80"/>
      <c r="X88" s="80"/>
      <c r="Y88" s="354"/>
      <c r="Z88" s="354">
        <v>1</v>
      </c>
      <c r="AA88" s="354">
        <v>2</v>
      </c>
      <c r="AB88" s="354">
        <v>1</v>
      </c>
    </row>
    <row r="89" spans="1:30" ht="15" customHeight="1" x14ac:dyDescent="0.45">
      <c r="A89" s="108"/>
      <c r="B89" s="108"/>
      <c r="C89" s="108"/>
      <c r="D89" s="116"/>
      <c r="E89" s="108"/>
      <c r="F89" s="108"/>
      <c r="G89" s="108"/>
      <c r="H89" s="108"/>
      <c r="I89" s="108"/>
      <c r="J89" s="48"/>
      <c r="K89" s="48"/>
      <c r="L89" s="48"/>
      <c r="M89" s="48"/>
      <c r="N89" s="48"/>
      <c r="O89" s="48"/>
      <c r="P89" s="48">
        <f>N88*K88</f>
        <v>1476</v>
      </c>
      <c r="Q89" s="111">
        <f>SUM(X89:AD89)</f>
        <v>0</v>
      </c>
      <c r="R89" s="48"/>
      <c r="S89" s="48">
        <f>Q89*K88</f>
        <v>0</v>
      </c>
      <c r="T89" s="48">
        <f>N88-Q89</f>
        <v>4</v>
      </c>
      <c r="U89" s="48"/>
      <c r="V89" s="48">
        <f>T89*K88</f>
        <v>1476</v>
      </c>
      <c r="W89" s="48"/>
      <c r="X89" s="48"/>
      <c r="Y89" s="110"/>
      <c r="Z89" s="109">
        <v>0</v>
      </c>
      <c r="AA89" s="109">
        <v>0</v>
      </c>
      <c r="AB89" s="109">
        <v>0</v>
      </c>
    </row>
    <row r="90" spans="1:30" ht="15" customHeight="1" x14ac:dyDescent="0.45">
      <c r="A90" s="108"/>
      <c r="B90" s="108"/>
      <c r="C90" s="108"/>
      <c r="D90" s="108"/>
      <c r="E90" s="108"/>
      <c r="F90" s="108"/>
      <c r="G90" s="108"/>
      <c r="H90" s="108"/>
      <c r="I90" s="10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110"/>
      <c r="Z90" s="110"/>
      <c r="AA90" s="110"/>
      <c r="AB90" s="110"/>
    </row>
    <row r="91" spans="1:30" ht="15" customHeight="1" x14ac:dyDescent="0.45">
      <c r="A91" s="352" t="s">
        <v>2294</v>
      </c>
      <c r="B91" s="352" t="s">
        <v>8</v>
      </c>
      <c r="C91" s="352"/>
      <c r="D91" s="352" t="s">
        <v>2363</v>
      </c>
      <c r="E91" s="352" t="s">
        <v>278</v>
      </c>
      <c r="F91" s="352" t="s">
        <v>158</v>
      </c>
      <c r="G91" s="352" t="s">
        <v>2364</v>
      </c>
      <c r="H91" s="352" t="s">
        <v>169</v>
      </c>
      <c r="I91" s="352"/>
      <c r="J91" s="80">
        <v>109</v>
      </c>
      <c r="K91" s="80">
        <v>297</v>
      </c>
      <c r="L91" s="80"/>
      <c r="M91" s="80"/>
      <c r="N91" s="80">
        <v>4</v>
      </c>
      <c r="O91" s="80">
        <f>N91*J91</f>
        <v>436</v>
      </c>
      <c r="P91" s="80"/>
      <c r="Q91" s="80"/>
      <c r="R91" s="80">
        <f>Q92*J91</f>
        <v>0</v>
      </c>
      <c r="S91" s="80"/>
      <c r="T91" s="80"/>
      <c r="U91" s="80">
        <f>T92*J91</f>
        <v>436</v>
      </c>
      <c r="V91" s="80"/>
      <c r="W91" s="80"/>
      <c r="X91" s="80"/>
      <c r="Y91" s="354">
        <v>1</v>
      </c>
      <c r="Z91" s="354">
        <v>2</v>
      </c>
      <c r="AA91" s="354">
        <v>1</v>
      </c>
      <c r="AB91" s="354"/>
    </row>
    <row r="92" spans="1:30" ht="15" customHeight="1" x14ac:dyDescent="0.45">
      <c r="A92" s="108"/>
      <c r="B92" s="108"/>
      <c r="C92" s="108"/>
      <c r="D92" s="116"/>
      <c r="E92" s="108"/>
      <c r="F92" s="108"/>
      <c r="G92" s="108"/>
      <c r="H92" s="108"/>
      <c r="I92" s="108"/>
      <c r="J92" s="48"/>
      <c r="K92" s="48"/>
      <c r="L92" s="48"/>
      <c r="M92" s="48"/>
      <c r="N92" s="48"/>
      <c r="O92" s="48"/>
      <c r="P92" s="48">
        <f>N91*K91</f>
        <v>1188</v>
      </c>
      <c r="Q92" s="111">
        <f>SUM(X92:AD92)</f>
        <v>0</v>
      </c>
      <c r="R92" s="48"/>
      <c r="S92" s="48">
        <f>Q92*K91</f>
        <v>0</v>
      </c>
      <c r="T92" s="48">
        <f>N91-Q92</f>
        <v>4</v>
      </c>
      <c r="U92" s="48"/>
      <c r="V92" s="48">
        <f>T92*K91</f>
        <v>1188</v>
      </c>
      <c r="W92" s="48"/>
      <c r="X92" s="48"/>
      <c r="Y92" s="109">
        <v>0</v>
      </c>
      <c r="Z92" s="109">
        <v>0</v>
      </c>
      <c r="AA92" s="109">
        <v>0</v>
      </c>
      <c r="AB92" s="110"/>
    </row>
    <row r="93" spans="1:30" ht="14.25" customHeight="1" x14ac:dyDescent="0.45">
      <c r="AA93" s="930"/>
    </row>
    <row r="94" spans="1:30" ht="15" customHeight="1" x14ac:dyDescent="0.45">
      <c r="A94" s="352" t="s">
        <v>2294</v>
      </c>
      <c r="B94" s="352" t="s">
        <v>8</v>
      </c>
      <c r="C94" s="352"/>
      <c r="D94" s="352" t="s">
        <v>2365</v>
      </c>
      <c r="E94" s="352" t="s">
        <v>2366</v>
      </c>
      <c r="F94" s="352" t="s">
        <v>716</v>
      </c>
      <c r="G94" s="352" t="s">
        <v>186</v>
      </c>
      <c r="H94" s="352" t="s">
        <v>2367</v>
      </c>
      <c r="I94" s="352" t="s">
        <v>2362</v>
      </c>
      <c r="J94" s="80">
        <v>65</v>
      </c>
      <c r="K94" s="80">
        <v>195</v>
      </c>
      <c r="L94" s="341">
        <v>78</v>
      </c>
      <c r="M94" s="80"/>
      <c r="N94" s="80">
        <v>4</v>
      </c>
      <c r="O94" s="80">
        <f>N94*J94</f>
        <v>260</v>
      </c>
      <c r="P94" s="80"/>
      <c r="Q94" s="80"/>
      <c r="R94" s="80">
        <f>Q95*J94</f>
        <v>65</v>
      </c>
      <c r="S94" s="80"/>
      <c r="T94" s="80"/>
      <c r="U94" s="80">
        <f>T95*J94</f>
        <v>195</v>
      </c>
      <c r="V94" s="80"/>
      <c r="W94" s="80"/>
      <c r="X94" s="80"/>
      <c r="Y94" s="354">
        <v>1</v>
      </c>
      <c r="Z94" s="363" t="s">
        <v>2368</v>
      </c>
      <c r="AA94" s="354">
        <v>1</v>
      </c>
      <c r="AB94" s="354"/>
      <c r="AC94" s="354"/>
      <c r="AD94" s="354"/>
    </row>
    <row r="95" spans="1:30" ht="15" customHeight="1" x14ac:dyDescent="0.45">
      <c r="A95" s="108"/>
      <c r="B95" s="108"/>
      <c r="C95" s="108"/>
      <c r="D95" s="959"/>
      <c r="E95" s="108"/>
      <c r="F95" s="108"/>
      <c r="G95" s="108"/>
      <c r="H95" s="108"/>
      <c r="I95" s="108"/>
      <c r="J95" s="48"/>
      <c r="K95" s="48"/>
      <c r="L95" s="48"/>
      <c r="M95" s="48"/>
      <c r="N95" s="48"/>
      <c r="O95" s="48"/>
      <c r="P95" s="48">
        <f>N94*K94</f>
        <v>780</v>
      </c>
      <c r="Q95" s="664">
        <f>SUM(X95:AD95)</f>
        <v>1</v>
      </c>
      <c r="R95" s="48"/>
      <c r="S95" s="48">
        <f>Q95*K94</f>
        <v>195</v>
      </c>
      <c r="T95" s="48">
        <f>N94-Q95</f>
        <v>3</v>
      </c>
      <c r="U95" s="48"/>
      <c r="V95" s="48">
        <f>T95*K94</f>
        <v>585</v>
      </c>
      <c r="W95" s="48"/>
      <c r="X95" s="48"/>
      <c r="Y95" s="138">
        <v>0</v>
      </c>
      <c r="Z95" s="678">
        <v>1</v>
      </c>
      <c r="AA95" s="138">
        <v>0</v>
      </c>
      <c r="AB95" s="110"/>
      <c r="AC95" s="110"/>
      <c r="AD95" s="110"/>
    </row>
    <row r="96" spans="1:30" ht="15" customHeight="1" x14ac:dyDescent="0.45">
      <c r="A96" s="108"/>
      <c r="B96" s="108"/>
      <c r="C96" s="108"/>
      <c r="D96" s="108"/>
      <c r="E96" s="108"/>
      <c r="F96" s="108"/>
      <c r="G96" s="108"/>
      <c r="H96" s="108"/>
      <c r="I96" s="10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110"/>
      <c r="Z96" s="110"/>
      <c r="AA96" s="958"/>
      <c r="AB96" s="110"/>
      <c r="AC96" s="110"/>
      <c r="AD96" s="110"/>
    </row>
    <row r="97" spans="1:30" ht="15" customHeight="1" x14ac:dyDescent="0.45">
      <c r="A97" s="352" t="s">
        <v>2294</v>
      </c>
      <c r="B97" s="352" t="s">
        <v>8</v>
      </c>
      <c r="C97" s="352"/>
      <c r="D97" s="352" t="s">
        <v>2369</v>
      </c>
      <c r="E97" s="352" t="s">
        <v>399</v>
      </c>
      <c r="F97" s="352" t="s">
        <v>2370</v>
      </c>
      <c r="G97" s="352" t="s">
        <v>1504</v>
      </c>
      <c r="H97" s="352"/>
      <c r="I97" s="352" t="s">
        <v>2371</v>
      </c>
      <c r="J97" s="80">
        <v>63</v>
      </c>
      <c r="K97" s="80">
        <v>189</v>
      </c>
      <c r="L97" s="80"/>
      <c r="M97" s="353">
        <v>170</v>
      </c>
      <c r="N97" s="80">
        <v>2</v>
      </c>
      <c r="O97" s="80">
        <f>N97*J97</f>
        <v>126</v>
      </c>
      <c r="P97" s="80"/>
      <c r="Q97" s="80"/>
      <c r="R97" s="80">
        <f>Q98*J97</f>
        <v>0</v>
      </c>
      <c r="S97" s="80"/>
      <c r="T97" s="80"/>
      <c r="U97" s="80">
        <f>T98*J97</f>
        <v>126</v>
      </c>
      <c r="V97" s="80"/>
      <c r="W97" s="80"/>
      <c r="X97" s="80"/>
      <c r="Y97" s="354"/>
      <c r="Z97" s="354"/>
      <c r="AA97" s="354"/>
      <c r="AB97" s="354"/>
      <c r="AC97" s="354"/>
      <c r="AD97" s="354">
        <v>2</v>
      </c>
    </row>
    <row r="98" spans="1:30" ht="15" customHeight="1" x14ac:dyDescent="0.45">
      <c r="A98" s="108"/>
      <c r="B98" s="108"/>
      <c r="C98" s="108"/>
      <c r="D98" s="116"/>
      <c r="E98" s="108"/>
      <c r="F98" s="108"/>
      <c r="G98" s="108"/>
      <c r="H98" s="108"/>
      <c r="I98" s="108"/>
      <c r="J98" s="48"/>
      <c r="K98" s="48"/>
      <c r="L98" s="48"/>
      <c r="M98" s="48"/>
      <c r="N98" s="48"/>
      <c r="O98" s="48"/>
      <c r="P98" s="48">
        <f>N97*K97</f>
        <v>378</v>
      </c>
      <c r="Q98" s="344">
        <f>SUM(X98:AD98)</f>
        <v>0</v>
      </c>
      <c r="R98" s="48"/>
      <c r="S98" s="48">
        <f>Q98*K97</f>
        <v>0</v>
      </c>
      <c r="T98" s="48">
        <f>N97-Q98</f>
        <v>2</v>
      </c>
      <c r="U98" s="48"/>
      <c r="V98" s="48">
        <f>T98*K97</f>
        <v>378</v>
      </c>
      <c r="W98" s="48"/>
      <c r="X98" s="48"/>
      <c r="Y98" s="110"/>
      <c r="Z98" s="110"/>
      <c r="AA98" s="110"/>
      <c r="AB98" s="110"/>
      <c r="AC98" s="110"/>
      <c r="AD98" s="138">
        <v>0</v>
      </c>
    </row>
    <row r="99" spans="1:30" ht="15" customHeight="1" x14ac:dyDescent="0.45">
      <c r="A99" s="108"/>
      <c r="B99" s="108"/>
      <c r="C99" s="108"/>
      <c r="D99" s="108"/>
      <c r="E99" s="108"/>
      <c r="F99" s="108"/>
      <c r="G99" s="108"/>
      <c r="H99" s="108"/>
      <c r="I99" s="10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110"/>
      <c r="Z99" s="110"/>
      <c r="AA99" s="110"/>
      <c r="AB99" s="110"/>
      <c r="AC99" s="110"/>
      <c r="AD99" s="958"/>
    </row>
    <row r="100" spans="1:30" ht="15" customHeight="1" x14ac:dyDescent="0.45">
      <c r="A100" s="352" t="s">
        <v>2294</v>
      </c>
      <c r="B100" s="352" t="s">
        <v>8</v>
      </c>
      <c r="C100" s="352"/>
      <c r="D100" s="77" t="s">
        <v>2372</v>
      </c>
      <c r="E100" s="77" t="s">
        <v>184</v>
      </c>
      <c r="F100" s="77" t="s">
        <v>358</v>
      </c>
      <c r="G100" s="77" t="s">
        <v>1368</v>
      </c>
      <c r="H100" s="77"/>
      <c r="I100" s="77" t="s">
        <v>2362</v>
      </c>
      <c r="J100" s="81">
        <v>69</v>
      </c>
      <c r="K100" s="81">
        <v>209</v>
      </c>
      <c r="L100" s="81"/>
      <c r="M100" s="81"/>
      <c r="N100" s="81">
        <v>2</v>
      </c>
      <c r="O100" s="80">
        <f>N100*J100</f>
        <v>138</v>
      </c>
      <c r="P100" s="80"/>
      <c r="Q100" s="81"/>
      <c r="R100" s="80">
        <f>Q101*J100</f>
        <v>0</v>
      </c>
      <c r="S100" s="80"/>
      <c r="T100" s="80"/>
      <c r="U100" s="80">
        <f>T101*J100</f>
        <v>138</v>
      </c>
      <c r="V100" s="80"/>
      <c r="W100" s="80"/>
      <c r="X100" s="81"/>
      <c r="Y100" s="82"/>
      <c r="Z100" s="82"/>
      <c r="AA100" s="82"/>
      <c r="AB100" s="82"/>
      <c r="AC100" s="82"/>
      <c r="AD100" s="82">
        <v>2</v>
      </c>
    </row>
    <row r="101" spans="1:30" ht="15" customHeight="1" x14ac:dyDescent="0.45">
      <c r="A101" s="108"/>
      <c r="B101" s="108"/>
      <c r="C101" s="108"/>
      <c r="D101" s="485"/>
      <c r="E101" s="36"/>
      <c r="F101" s="36"/>
      <c r="G101" s="36"/>
      <c r="H101" s="36"/>
      <c r="I101" s="36"/>
      <c r="J101" s="38"/>
      <c r="K101" s="38"/>
      <c r="L101" s="38"/>
      <c r="M101" s="38"/>
      <c r="N101" s="38"/>
      <c r="O101" s="48"/>
      <c r="P101" s="48">
        <f>N100*K100</f>
        <v>418</v>
      </c>
      <c r="Q101" s="344">
        <f>SUM(X101:AD101)</f>
        <v>0</v>
      </c>
      <c r="R101" s="48"/>
      <c r="S101" s="48">
        <f>Q101*K100</f>
        <v>0</v>
      </c>
      <c r="T101" s="48">
        <f>N100-Q101</f>
        <v>2</v>
      </c>
      <c r="U101" s="48"/>
      <c r="V101" s="48">
        <f>T101*K100</f>
        <v>418</v>
      </c>
      <c r="W101" s="48"/>
      <c r="X101" s="38"/>
      <c r="Y101" s="41"/>
      <c r="Z101" s="41"/>
      <c r="AA101" s="41"/>
      <c r="AB101" s="41"/>
      <c r="AC101" s="41"/>
      <c r="AD101" s="47">
        <v>0</v>
      </c>
    </row>
    <row r="102" spans="1:30" ht="15" customHeight="1" x14ac:dyDescent="0.45">
      <c r="A102" s="108"/>
      <c r="B102" s="36"/>
      <c r="C102" s="36"/>
      <c r="D102" s="36"/>
      <c r="E102" s="36"/>
      <c r="F102" s="36"/>
      <c r="G102" s="36"/>
      <c r="H102" s="36"/>
      <c r="I102" s="36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41"/>
      <c r="Z102" s="41"/>
      <c r="AA102" s="41"/>
      <c r="AB102" s="41"/>
      <c r="AC102" s="41"/>
      <c r="AD102" s="41"/>
    </row>
    <row r="103" spans="1:30" ht="15" customHeight="1" x14ac:dyDescent="0.45">
      <c r="A103" s="108"/>
      <c r="B103" s="36"/>
      <c r="C103" s="36"/>
      <c r="D103" s="36"/>
      <c r="E103" s="36"/>
      <c r="F103" s="36"/>
      <c r="G103" s="36"/>
      <c r="H103" s="36"/>
      <c r="I103" s="36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41"/>
      <c r="Z103" s="41"/>
      <c r="AA103" s="41"/>
      <c r="AB103" s="41"/>
      <c r="AC103" s="41"/>
      <c r="AD103" s="41"/>
    </row>
    <row r="104" spans="1:30" ht="15" customHeight="1" x14ac:dyDescent="0.45">
      <c r="A104" s="92"/>
      <c r="B104" s="92"/>
      <c r="C104" s="92"/>
      <c r="D104" s="92"/>
      <c r="E104" s="92"/>
      <c r="F104" s="92"/>
      <c r="G104" s="92"/>
      <c r="H104" s="92"/>
      <c r="I104" s="92"/>
      <c r="J104" s="93"/>
      <c r="K104" s="93"/>
      <c r="L104" s="93"/>
      <c r="M104" s="93"/>
      <c r="N104" s="93">
        <f t="shared" ref="N104:W104" si="6">SUM(N61:N103)</f>
        <v>56</v>
      </c>
      <c r="O104" s="93">
        <f t="shared" si="6"/>
        <v>6519</v>
      </c>
      <c r="P104" s="93">
        <f t="shared" si="6"/>
        <v>18697</v>
      </c>
      <c r="Q104" s="710">
        <f t="shared" si="6"/>
        <v>1</v>
      </c>
      <c r="R104" s="708">
        <f t="shared" si="6"/>
        <v>65</v>
      </c>
      <c r="S104" s="93">
        <f t="shared" si="6"/>
        <v>195</v>
      </c>
      <c r="T104" s="93">
        <f t="shared" si="6"/>
        <v>55</v>
      </c>
      <c r="U104" s="93">
        <f t="shared" si="6"/>
        <v>6454</v>
      </c>
      <c r="V104" s="93">
        <f t="shared" si="6"/>
        <v>18502</v>
      </c>
      <c r="W104" s="93">
        <f t="shared" si="6"/>
        <v>0</v>
      </c>
      <c r="X104" s="93"/>
      <c r="Y104" s="94"/>
      <c r="Z104" s="94"/>
      <c r="AA104" s="94"/>
      <c r="AB104" s="94"/>
      <c r="AC104" s="94"/>
      <c r="AD104" s="94"/>
    </row>
    <row r="105" spans="1:30" ht="15" customHeight="1" x14ac:dyDescent="0.45">
      <c r="A105" s="95"/>
      <c r="B105" s="95"/>
      <c r="C105" s="95"/>
      <c r="D105" s="95"/>
      <c r="E105" s="95"/>
      <c r="F105" s="95"/>
      <c r="G105" s="95"/>
      <c r="H105" s="95"/>
      <c r="I105" s="95"/>
      <c r="J105" s="9"/>
      <c r="K105" s="9"/>
      <c r="L105" s="9"/>
      <c r="M105" s="9"/>
      <c r="N105" s="9"/>
      <c r="O105" s="9">
        <f t="shared" ref="O105:P105" si="7">R104+U104</f>
        <v>6519</v>
      </c>
      <c r="P105" s="9">
        <f t="shared" si="7"/>
        <v>18697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30" ht="15" customHeight="1" x14ac:dyDescent="0.45">
      <c r="A106" s="95"/>
      <c r="B106" s="95"/>
      <c r="C106" s="95"/>
      <c r="D106" s="95"/>
      <c r="E106" s="95"/>
      <c r="F106" s="95"/>
      <c r="G106" s="95"/>
      <c r="H106" s="95"/>
      <c r="I106" s="95"/>
      <c r="J106" s="9"/>
      <c r="K106" s="9"/>
      <c r="L106" s="38" t="s">
        <v>2084</v>
      </c>
      <c r="M106" s="9"/>
      <c r="N106" s="9"/>
      <c r="O106" s="9"/>
      <c r="P106" s="9"/>
      <c r="Q106" s="97">
        <f t="shared" ref="Q106:R106" si="8">Q104/N104</f>
        <v>1.7857142857142856E-2</v>
      </c>
      <c r="R106" s="97">
        <f t="shared" si="8"/>
        <v>9.970854425525387E-3</v>
      </c>
      <c r="S106" s="9"/>
      <c r="T106" s="97">
        <f t="shared" ref="T106:U106" si="9">T104/N104</f>
        <v>0.9821428571428571</v>
      </c>
      <c r="U106" s="97">
        <f t="shared" si="9"/>
        <v>0.99002914557447463</v>
      </c>
      <c r="V106" s="9"/>
      <c r="W106" s="9"/>
      <c r="X106" s="9"/>
      <c r="Y106" s="9"/>
      <c r="Z106" s="9"/>
      <c r="AA106" s="9"/>
      <c r="AB106" s="9"/>
    </row>
    <row r="107" spans="1:30" ht="15" customHeight="1" x14ac:dyDescent="0.45">
      <c r="A107" s="95"/>
      <c r="B107" s="95"/>
      <c r="C107" s="95"/>
      <c r="D107" s="95"/>
      <c r="E107" s="95"/>
      <c r="F107" s="95"/>
      <c r="G107" s="95"/>
      <c r="H107" s="95"/>
      <c r="I107" s="95"/>
      <c r="J107" s="9"/>
      <c r="K107" s="9"/>
      <c r="L107" s="38" t="s">
        <v>2085</v>
      </c>
      <c r="M107" s="9"/>
      <c r="N107" s="9"/>
      <c r="O107" s="9"/>
      <c r="P107" s="9"/>
      <c r="Q107" s="9"/>
      <c r="R107" s="9"/>
      <c r="S107" s="9"/>
      <c r="T107" s="9"/>
      <c r="U107" s="9"/>
      <c r="V107" s="98">
        <f>V104/U104</f>
        <v>2.8667493027579796</v>
      </c>
      <c r="W107" s="9"/>
      <c r="X107" s="9"/>
      <c r="Y107" s="9"/>
      <c r="Z107" s="9"/>
      <c r="AA107" s="9"/>
      <c r="AB107" s="9"/>
    </row>
    <row r="108" spans="1:30" ht="14.25" customHeight="1" x14ac:dyDescent="0.45"/>
    <row r="109" spans="1:30" ht="14.25" customHeight="1" x14ac:dyDescent="0.45"/>
    <row r="110" spans="1:30" ht="36" customHeight="1" x14ac:dyDescent="0.45">
      <c r="A110" s="32" t="s">
        <v>117</v>
      </c>
      <c r="B110" s="32" t="s">
        <v>118</v>
      </c>
      <c r="C110" s="33" t="s">
        <v>1505</v>
      </c>
      <c r="D110" s="32" t="s">
        <v>120</v>
      </c>
      <c r="E110" s="32" t="s">
        <v>121</v>
      </c>
      <c r="F110" s="32" t="s">
        <v>122</v>
      </c>
      <c r="G110" s="32" t="s">
        <v>123</v>
      </c>
      <c r="H110" s="32" t="s">
        <v>124</v>
      </c>
      <c r="I110" s="32" t="s">
        <v>2292</v>
      </c>
      <c r="J110" s="32" t="s">
        <v>125</v>
      </c>
      <c r="K110" s="32" t="s">
        <v>126</v>
      </c>
      <c r="L110" s="32" t="s">
        <v>127</v>
      </c>
      <c r="M110" s="162" t="s">
        <v>706</v>
      </c>
      <c r="N110" s="34" t="s">
        <v>128</v>
      </c>
      <c r="O110" s="33" t="s">
        <v>129</v>
      </c>
      <c r="P110" s="33" t="s">
        <v>130</v>
      </c>
      <c r="Q110" s="35" t="s">
        <v>131</v>
      </c>
      <c r="R110" s="829" t="s">
        <v>2293</v>
      </c>
      <c r="S110" s="828"/>
      <c r="T110" s="33" t="s">
        <v>133</v>
      </c>
      <c r="U110" s="830" t="s">
        <v>134</v>
      </c>
      <c r="V110" s="827"/>
      <c r="W110" s="828"/>
      <c r="X110" s="32" t="s">
        <v>1377</v>
      </c>
      <c r="Y110" s="32" t="s">
        <v>1378</v>
      </c>
      <c r="Z110" s="32" t="s">
        <v>1379</v>
      </c>
      <c r="AA110" s="32" t="s">
        <v>1380</v>
      </c>
      <c r="AB110" s="32" t="s">
        <v>1638</v>
      </c>
      <c r="AC110" s="32" t="s">
        <v>1639</v>
      </c>
      <c r="AD110" s="32" t="s">
        <v>140</v>
      </c>
    </row>
    <row r="111" spans="1:30" ht="15" customHeight="1" x14ac:dyDescent="0.45">
      <c r="A111" s="364" t="s">
        <v>2294</v>
      </c>
      <c r="B111" s="364" t="s">
        <v>9</v>
      </c>
      <c r="C111" s="365">
        <v>45317</v>
      </c>
      <c r="D111" s="364" t="s">
        <v>2373</v>
      </c>
      <c r="E111" s="364" t="s">
        <v>307</v>
      </c>
      <c r="F111" s="364" t="s">
        <v>2374</v>
      </c>
      <c r="G111" s="364" t="s">
        <v>2375</v>
      </c>
      <c r="H111" s="364" t="s">
        <v>2319</v>
      </c>
      <c r="I111" s="364"/>
      <c r="J111" s="203">
        <v>90</v>
      </c>
      <c r="K111" s="203">
        <v>259</v>
      </c>
      <c r="L111" s="203"/>
      <c r="M111" s="366"/>
      <c r="N111" s="203">
        <f>SUM(X111:AD111)</f>
        <v>3</v>
      </c>
      <c r="O111" s="203">
        <f>N111*J111</f>
        <v>270</v>
      </c>
      <c r="P111" s="203"/>
      <c r="Q111" s="203"/>
      <c r="R111" s="203">
        <f>Q112*J111</f>
        <v>0</v>
      </c>
      <c r="S111" s="203"/>
      <c r="T111" s="203"/>
      <c r="U111" s="203">
        <f>T112*J111</f>
        <v>270</v>
      </c>
      <c r="V111" s="203"/>
      <c r="W111" s="203"/>
      <c r="X111" s="203">
        <v>1</v>
      </c>
      <c r="Y111" s="367">
        <v>1</v>
      </c>
      <c r="Z111" s="367">
        <v>1</v>
      </c>
      <c r="AA111" s="367"/>
      <c r="AB111" s="367"/>
      <c r="AC111" s="367"/>
      <c r="AD111" s="367"/>
    </row>
    <row r="112" spans="1:30" ht="15" customHeight="1" x14ac:dyDescent="0.45">
      <c r="A112" s="108"/>
      <c r="B112" s="108"/>
      <c r="C112" s="108"/>
      <c r="D112" s="116"/>
      <c r="E112" s="108"/>
      <c r="F112" s="108"/>
      <c r="G112" s="108"/>
      <c r="H112" s="108"/>
      <c r="I112" s="108"/>
      <c r="J112" s="48"/>
      <c r="K112" s="48"/>
      <c r="L112" s="48"/>
      <c r="M112" s="357"/>
      <c r="N112" s="48"/>
      <c r="O112" s="48"/>
      <c r="P112" s="48">
        <f>N111*K111</f>
        <v>777</v>
      </c>
      <c r="Q112" s="111">
        <f>SUM(X112:AD112)</f>
        <v>0</v>
      </c>
      <c r="R112" s="48"/>
      <c r="S112" s="48">
        <f>Q112*K111</f>
        <v>0</v>
      </c>
      <c r="T112" s="48">
        <f>N111-Q112</f>
        <v>3</v>
      </c>
      <c r="U112" s="48"/>
      <c r="V112" s="48">
        <f>T112*K111</f>
        <v>777</v>
      </c>
      <c r="W112" s="48"/>
      <c r="X112" s="111">
        <v>0</v>
      </c>
      <c r="Y112" s="109">
        <v>0</v>
      </c>
      <c r="Z112" s="109">
        <v>0</v>
      </c>
      <c r="AA112" s="110"/>
      <c r="AB112" s="110"/>
      <c r="AC112" s="110"/>
      <c r="AD112" s="110"/>
    </row>
    <row r="113" spans="1:30" ht="15" customHeight="1" x14ac:dyDescent="0.45">
      <c r="A113" s="108"/>
      <c r="B113" s="108"/>
      <c r="C113" s="108"/>
      <c r="D113" s="108"/>
      <c r="E113" s="108"/>
      <c r="F113" s="108"/>
      <c r="G113" s="108"/>
      <c r="H113" s="108"/>
      <c r="I113" s="108"/>
      <c r="J113" s="48"/>
      <c r="K113" s="48"/>
      <c r="L113" s="48"/>
      <c r="M113" s="357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110"/>
      <c r="Z113" s="110"/>
      <c r="AA113" s="110"/>
      <c r="AB113" s="110"/>
      <c r="AC113" s="110"/>
      <c r="AD113" s="110"/>
    </row>
    <row r="114" spans="1:30" ht="15" customHeight="1" x14ac:dyDescent="0.45">
      <c r="A114" s="364" t="s">
        <v>2294</v>
      </c>
      <c r="B114" s="364" t="s">
        <v>9</v>
      </c>
      <c r="C114" s="365">
        <v>45317</v>
      </c>
      <c r="D114" s="355" t="s">
        <v>2376</v>
      </c>
      <c r="E114" s="364" t="s">
        <v>214</v>
      </c>
      <c r="F114" s="364" t="s">
        <v>2377</v>
      </c>
      <c r="G114" s="364" t="s">
        <v>2378</v>
      </c>
      <c r="H114" s="364" t="s">
        <v>492</v>
      </c>
      <c r="I114" s="364"/>
      <c r="J114" s="203">
        <v>155</v>
      </c>
      <c r="K114" s="203">
        <v>439</v>
      </c>
      <c r="L114" s="203"/>
      <c r="M114" s="366">
        <v>419</v>
      </c>
      <c r="N114" s="203">
        <f>SUM(X114:AD114)</f>
        <v>2</v>
      </c>
      <c r="O114" s="203">
        <f>N114*J114</f>
        <v>310</v>
      </c>
      <c r="P114" s="203"/>
      <c r="Q114" s="203"/>
      <c r="R114" s="203">
        <f>Q115*J114</f>
        <v>0</v>
      </c>
      <c r="S114" s="203"/>
      <c r="T114" s="203"/>
      <c r="U114" s="203">
        <f>T115*J114</f>
        <v>310</v>
      </c>
      <c r="V114" s="203"/>
      <c r="W114" s="203"/>
      <c r="X114" s="203"/>
      <c r="Y114" s="367"/>
      <c r="Z114" s="367">
        <v>1</v>
      </c>
      <c r="AA114" s="367">
        <v>1</v>
      </c>
      <c r="AB114" s="367"/>
      <c r="AC114" s="367"/>
      <c r="AD114" s="367"/>
    </row>
    <row r="115" spans="1:30" ht="15" customHeight="1" x14ac:dyDescent="0.45">
      <c r="A115" s="108"/>
      <c r="B115" s="108"/>
      <c r="C115" s="108"/>
      <c r="D115" s="116"/>
      <c r="E115" s="108"/>
      <c r="F115" s="108"/>
      <c r="G115" s="108"/>
      <c r="H115" s="108"/>
      <c r="I115" s="108"/>
      <c r="J115" s="48"/>
      <c r="K115" s="48"/>
      <c r="L115" s="48"/>
      <c r="M115" s="357"/>
      <c r="N115" s="48"/>
      <c r="O115" s="48"/>
      <c r="P115" s="48">
        <f>N114*K114</f>
        <v>878</v>
      </c>
      <c r="Q115" s="111">
        <f>SUM(X115:AD115)</f>
        <v>0</v>
      </c>
      <c r="R115" s="48"/>
      <c r="S115" s="48">
        <f>Q115*K114</f>
        <v>0</v>
      </c>
      <c r="T115" s="48">
        <f>N114-Q115</f>
        <v>2</v>
      </c>
      <c r="U115" s="48"/>
      <c r="V115" s="48">
        <f>T115*K114</f>
        <v>878</v>
      </c>
      <c r="W115" s="48"/>
      <c r="X115" s="48"/>
      <c r="Y115" s="110"/>
      <c r="Z115" s="109">
        <v>0</v>
      </c>
      <c r="AA115" s="109">
        <v>0</v>
      </c>
      <c r="AB115" s="110"/>
      <c r="AC115" s="110"/>
      <c r="AD115" s="110"/>
    </row>
    <row r="116" spans="1:30" ht="15" customHeight="1" x14ac:dyDescent="0.45">
      <c r="A116" s="108"/>
      <c r="B116" s="108"/>
      <c r="C116" s="108"/>
      <c r="D116" s="108"/>
      <c r="E116" s="108"/>
      <c r="F116" s="108"/>
      <c r="G116" s="108"/>
      <c r="H116" s="108"/>
      <c r="I116" s="108"/>
      <c r="J116" s="48"/>
      <c r="K116" s="48"/>
      <c r="L116" s="48"/>
      <c r="M116" s="357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110"/>
      <c r="Z116" s="110"/>
      <c r="AA116" s="110"/>
      <c r="AB116" s="110"/>
      <c r="AC116" s="110"/>
      <c r="AD116" s="110"/>
    </row>
    <row r="117" spans="1:30" ht="15" customHeight="1" x14ac:dyDescent="0.45">
      <c r="A117" s="364" t="s">
        <v>2294</v>
      </c>
      <c r="B117" s="364" t="s">
        <v>9</v>
      </c>
      <c r="C117" s="365">
        <v>45351</v>
      </c>
      <c r="D117" s="364" t="s">
        <v>2379</v>
      </c>
      <c r="E117" s="364" t="s">
        <v>351</v>
      </c>
      <c r="F117" s="364" t="s">
        <v>215</v>
      </c>
      <c r="G117" s="364" t="s">
        <v>2380</v>
      </c>
      <c r="H117" s="364" t="s">
        <v>2045</v>
      </c>
      <c r="I117" s="364"/>
      <c r="J117" s="203">
        <v>163</v>
      </c>
      <c r="K117" s="203">
        <v>439</v>
      </c>
      <c r="L117" s="203"/>
      <c r="M117" s="366">
        <v>440</v>
      </c>
      <c r="N117" s="203">
        <f>SUM(X117:AD117)</f>
        <v>2</v>
      </c>
      <c r="O117" s="203">
        <f>N117*J117</f>
        <v>326</v>
      </c>
      <c r="P117" s="203"/>
      <c r="Q117" s="203"/>
      <c r="R117" s="203">
        <f>Q118*J117</f>
        <v>0</v>
      </c>
      <c r="S117" s="203"/>
      <c r="T117" s="203"/>
      <c r="U117" s="203">
        <f>T118*J117</f>
        <v>326</v>
      </c>
      <c r="V117" s="203"/>
      <c r="W117" s="203"/>
      <c r="X117" s="203"/>
      <c r="Y117" s="367"/>
      <c r="Z117" s="367">
        <v>2</v>
      </c>
      <c r="AA117" s="367"/>
      <c r="AB117" s="367"/>
      <c r="AC117" s="367"/>
      <c r="AD117" s="367"/>
    </row>
    <row r="118" spans="1:30" ht="15" customHeight="1" x14ac:dyDescent="0.45">
      <c r="A118" s="108"/>
      <c r="B118" s="108"/>
      <c r="C118" s="108"/>
      <c r="D118" s="108"/>
      <c r="E118" s="108"/>
      <c r="F118" s="108"/>
      <c r="G118" s="108"/>
      <c r="H118" s="108"/>
      <c r="I118" s="108"/>
      <c r="J118" s="48"/>
      <c r="K118" s="48"/>
      <c r="L118" s="48"/>
      <c r="M118" s="357"/>
      <c r="N118" s="48"/>
      <c r="O118" s="48"/>
      <c r="P118" s="48">
        <f>N117*K117</f>
        <v>878</v>
      </c>
      <c r="Q118" s="111">
        <f>SUM(X118:AD118)</f>
        <v>0</v>
      </c>
      <c r="R118" s="48"/>
      <c r="S118" s="48">
        <f>Q118*K117</f>
        <v>0</v>
      </c>
      <c r="T118" s="48">
        <f>N117-Q118</f>
        <v>2</v>
      </c>
      <c r="U118" s="48"/>
      <c r="V118" s="48">
        <f>T118*K117</f>
        <v>878</v>
      </c>
      <c r="W118" s="48"/>
      <c r="X118" s="48"/>
      <c r="Y118" s="110"/>
      <c r="Z118" s="109">
        <v>0</v>
      </c>
      <c r="AA118" s="110"/>
      <c r="AB118" s="110"/>
      <c r="AC118" s="110"/>
      <c r="AD118" s="110"/>
    </row>
    <row r="119" spans="1:30" ht="15" customHeight="1" x14ac:dyDescent="0.45">
      <c r="A119" s="108"/>
      <c r="B119" s="108"/>
      <c r="C119" s="108"/>
      <c r="D119" s="108"/>
      <c r="E119" s="108"/>
      <c r="F119" s="108"/>
      <c r="G119" s="108"/>
      <c r="H119" s="108"/>
      <c r="I119" s="108"/>
      <c r="J119" s="48"/>
      <c r="K119" s="48"/>
      <c r="L119" s="48"/>
      <c r="M119" s="357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110"/>
      <c r="Z119" s="110"/>
      <c r="AA119" s="110"/>
      <c r="AB119" s="110"/>
      <c r="AC119" s="110"/>
      <c r="AD119" s="110"/>
    </row>
    <row r="120" spans="1:30" ht="15" customHeight="1" x14ac:dyDescent="0.45">
      <c r="A120" s="364" t="s">
        <v>2294</v>
      </c>
      <c r="B120" s="364" t="s">
        <v>9</v>
      </c>
      <c r="C120" s="365">
        <v>45317</v>
      </c>
      <c r="D120" s="355" t="s">
        <v>2381</v>
      </c>
      <c r="E120" s="364" t="s">
        <v>368</v>
      </c>
      <c r="F120" s="364" t="s">
        <v>2382</v>
      </c>
      <c r="G120" s="364" t="s">
        <v>1018</v>
      </c>
      <c r="H120" s="364" t="s">
        <v>1913</v>
      </c>
      <c r="I120" s="364"/>
      <c r="J120" s="203">
        <v>168</v>
      </c>
      <c r="K120" s="203">
        <v>479</v>
      </c>
      <c r="L120" s="203"/>
      <c r="M120" s="366">
        <v>454</v>
      </c>
      <c r="N120" s="203">
        <f>SUM(X120:AD120)</f>
        <v>3</v>
      </c>
      <c r="O120" s="203">
        <f>N120*J120</f>
        <v>504</v>
      </c>
      <c r="P120" s="203"/>
      <c r="Q120" s="203"/>
      <c r="R120" s="203">
        <f>Q121*J120</f>
        <v>0</v>
      </c>
      <c r="S120" s="203"/>
      <c r="T120" s="203"/>
      <c r="U120" s="203">
        <f>T121*J120</f>
        <v>504</v>
      </c>
      <c r="V120" s="203"/>
      <c r="W120" s="203"/>
      <c r="X120" s="203"/>
      <c r="Y120" s="367">
        <v>1</v>
      </c>
      <c r="Z120" s="367">
        <v>1</v>
      </c>
      <c r="AA120" s="367">
        <v>1</v>
      </c>
      <c r="AB120" s="367"/>
      <c r="AC120" s="367"/>
      <c r="AD120" s="367"/>
    </row>
    <row r="121" spans="1:30" ht="15" customHeight="1" x14ac:dyDescent="0.45">
      <c r="A121" s="108"/>
      <c r="B121" s="108"/>
      <c r="C121" s="108"/>
      <c r="D121" s="960"/>
      <c r="E121" s="358"/>
      <c r="F121" s="358"/>
      <c r="G121" s="358"/>
      <c r="H121" s="358"/>
      <c r="I121" s="358"/>
      <c r="J121" s="359"/>
      <c r="K121" s="359"/>
      <c r="L121" s="359"/>
      <c r="M121" s="368"/>
      <c r="N121" s="359"/>
      <c r="O121" s="48"/>
      <c r="P121" s="48">
        <f>N120*K120</f>
        <v>1437</v>
      </c>
      <c r="Q121" s="688">
        <f>SUM(X121:AD121)</f>
        <v>0</v>
      </c>
      <c r="R121" s="48"/>
      <c r="S121" s="48">
        <f>Q121*K120</f>
        <v>0</v>
      </c>
      <c r="T121" s="48">
        <f>N120-Q121</f>
        <v>3</v>
      </c>
      <c r="U121" s="48"/>
      <c r="V121" s="48">
        <f>T121*K120</f>
        <v>1437</v>
      </c>
      <c r="W121" s="48"/>
      <c r="X121" s="48"/>
      <c r="Y121" s="109">
        <v>0</v>
      </c>
      <c r="Z121" s="109">
        <v>0</v>
      </c>
      <c r="AA121" s="958">
        <v>0</v>
      </c>
      <c r="AB121" s="110"/>
      <c r="AC121" s="110"/>
      <c r="AD121" s="110"/>
    </row>
    <row r="122" spans="1:30" ht="15" customHeight="1" x14ac:dyDescent="0.45">
      <c r="A122" s="108"/>
      <c r="B122" s="108"/>
      <c r="C122" s="108"/>
      <c r="D122" s="358"/>
      <c r="E122" s="358"/>
      <c r="F122" s="358"/>
      <c r="G122" s="358"/>
      <c r="H122" s="358"/>
      <c r="I122" s="358"/>
      <c r="J122" s="359"/>
      <c r="K122" s="359"/>
      <c r="L122" s="359"/>
      <c r="M122" s="368"/>
      <c r="N122" s="359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110"/>
      <c r="Z122" s="958"/>
      <c r="AA122" s="110"/>
      <c r="AB122" s="110"/>
      <c r="AC122" s="110"/>
      <c r="AD122" s="110"/>
    </row>
    <row r="123" spans="1:30" ht="15" customHeight="1" x14ac:dyDescent="0.45">
      <c r="A123" s="364" t="s">
        <v>2294</v>
      </c>
      <c r="B123" s="364" t="s">
        <v>9</v>
      </c>
      <c r="C123" s="365">
        <v>45351</v>
      </c>
      <c r="D123" s="364" t="s">
        <v>2383</v>
      </c>
      <c r="E123" s="364" t="s">
        <v>368</v>
      </c>
      <c r="F123" s="364" t="s">
        <v>2374</v>
      </c>
      <c r="G123" s="364" t="s">
        <v>2375</v>
      </c>
      <c r="H123" s="364" t="s">
        <v>978</v>
      </c>
      <c r="I123" s="364"/>
      <c r="J123" s="203">
        <v>160</v>
      </c>
      <c r="K123" s="203">
        <v>435</v>
      </c>
      <c r="L123" s="203"/>
      <c r="M123" s="366"/>
      <c r="N123" s="203">
        <f>SUM(X123:AD123)</f>
        <v>3</v>
      </c>
      <c r="O123" s="203">
        <f>N123*J123</f>
        <v>480</v>
      </c>
      <c r="P123" s="203"/>
      <c r="Q123" s="203"/>
      <c r="R123" s="203">
        <f>Q124*J123</f>
        <v>0</v>
      </c>
      <c r="S123" s="203"/>
      <c r="T123" s="203"/>
      <c r="U123" s="203">
        <f>T124*J123</f>
        <v>480</v>
      </c>
      <c r="V123" s="203"/>
      <c r="W123" s="203"/>
      <c r="X123" s="203"/>
      <c r="Y123" s="367">
        <v>1</v>
      </c>
      <c r="Z123" s="367">
        <v>1</v>
      </c>
      <c r="AA123" s="367">
        <v>1</v>
      </c>
      <c r="AB123" s="367"/>
      <c r="AC123" s="367"/>
      <c r="AD123" s="367"/>
    </row>
    <row r="124" spans="1:30" ht="15" customHeight="1" x14ac:dyDescent="0.45">
      <c r="A124" s="108"/>
      <c r="B124" s="108"/>
      <c r="C124" s="108"/>
      <c r="D124" s="108"/>
      <c r="E124" s="108"/>
      <c r="F124" s="108"/>
      <c r="G124" s="108"/>
      <c r="H124" s="108"/>
      <c r="I124" s="108"/>
      <c r="J124" s="48"/>
      <c r="K124" s="48"/>
      <c r="L124" s="48"/>
      <c r="M124" s="357"/>
      <c r="N124" s="48"/>
      <c r="O124" s="48"/>
      <c r="P124" s="48">
        <f>N123*K123</f>
        <v>1305</v>
      </c>
      <c r="Q124" s="111">
        <f>SUM(X124:AD124)</f>
        <v>0</v>
      </c>
      <c r="R124" s="48"/>
      <c r="S124" s="48">
        <f>Q124*K123</f>
        <v>0</v>
      </c>
      <c r="T124" s="48">
        <f>N123-Q124</f>
        <v>3</v>
      </c>
      <c r="U124" s="48"/>
      <c r="V124" s="48">
        <f>T124*K123</f>
        <v>1305</v>
      </c>
      <c r="W124" s="48"/>
      <c r="X124" s="48"/>
      <c r="Y124" s="109">
        <v>0</v>
      </c>
      <c r="Z124" s="109">
        <v>0</v>
      </c>
      <c r="AA124" s="109">
        <v>0</v>
      </c>
      <c r="AB124" s="110"/>
      <c r="AC124" s="110"/>
      <c r="AD124" s="110"/>
    </row>
    <row r="125" spans="1:30" ht="14.25" customHeight="1" x14ac:dyDescent="0.4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883"/>
      <c r="AA125" s="19"/>
      <c r="AB125" s="19"/>
      <c r="AC125" s="19"/>
      <c r="AD125" s="19"/>
    </row>
    <row r="126" spans="1:30" ht="15" customHeight="1" x14ac:dyDescent="0.45">
      <c r="A126" s="370" t="s">
        <v>2294</v>
      </c>
      <c r="B126" s="370" t="s">
        <v>9</v>
      </c>
      <c r="C126" s="371">
        <v>45317</v>
      </c>
      <c r="D126" s="370" t="s">
        <v>2384</v>
      </c>
      <c r="E126" s="370" t="s">
        <v>508</v>
      </c>
      <c r="F126" s="370" t="s">
        <v>1863</v>
      </c>
      <c r="G126" s="370" t="s">
        <v>2385</v>
      </c>
      <c r="H126" s="370" t="s">
        <v>255</v>
      </c>
      <c r="I126" s="370"/>
      <c r="J126" s="372">
        <v>221</v>
      </c>
      <c r="K126" s="372">
        <v>629</v>
      </c>
      <c r="L126" s="372"/>
      <c r="M126" s="373">
        <v>597</v>
      </c>
      <c r="N126" s="372">
        <f>SUM(X126:AD126)</f>
        <v>4</v>
      </c>
      <c r="O126" s="372">
        <f>N126*J126</f>
        <v>884</v>
      </c>
      <c r="P126" s="372"/>
      <c r="Q126" s="372"/>
      <c r="R126" s="372">
        <f>Q127*J126</f>
        <v>0</v>
      </c>
      <c r="S126" s="372"/>
      <c r="T126" s="372"/>
      <c r="U126" s="372">
        <f>T127*J126</f>
        <v>884</v>
      </c>
      <c r="V126" s="372"/>
      <c r="W126" s="372"/>
      <c r="X126" s="372"/>
      <c r="Y126" s="374">
        <v>2</v>
      </c>
      <c r="Z126" s="374">
        <v>1</v>
      </c>
      <c r="AA126" s="374">
        <v>1</v>
      </c>
      <c r="AB126" s="374"/>
    </row>
    <row r="127" spans="1:30" ht="15" customHeight="1" x14ac:dyDescent="0.45">
      <c r="A127" s="108"/>
      <c r="B127" s="108"/>
      <c r="C127" s="108"/>
      <c r="D127" s="116"/>
      <c r="E127" s="108"/>
      <c r="F127" s="108"/>
      <c r="G127" s="108"/>
      <c r="H127" s="108"/>
      <c r="I127" s="108"/>
      <c r="J127" s="48"/>
      <c r="K127" s="48"/>
      <c r="L127" s="48"/>
      <c r="M127" s="357"/>
      <c r="N127" s="48"/>
      <c r="O127" s="48"/>
      <c r="P127" s="48">
        <f>N126*K126</f>
        <v>2516</v>
      </c>
      <c r="Q127" s="111">
        <f>SUM(X127:AD127)</f>
        <v>0</v>
      </c>
      <c r="R127" s="48"/>
      <c r="S127" s="48">
        <f>Q127*K126</f>
        <v>0</v>
      </c>
      <c r="T127" s="48">
        <f>N126-Q127</f>
        <v>4</v>
      </c>
      <c r="U127" s="48"/>
      <c r="V127" s="48">
        <f>T127*K126</f>
        <v>2516</v>
      </c>
      <c r="W127" s="48"/>
      <c r="X127" s="48"/>
      <c r="Y127" s="109">
        <v>0</v>
      </c>
      <c r="Z127" s="109">
        <v>0</v>
      </c>
      <c r="AA127" s="109">
        <v>0</v>
      </c>
      <c r="AB127" s="110"/>
    </row>
    <row r="128" spans="1:30" ht="15" customHeight="1" x14ac:dyDescent="0.45">
      <c r="A128" s="108"/>
      <c r="B128" s="108"/>
      <c r="C128" s="108"/>
      <c r="D128" s="108"/>
      <c r="E128" s="108"/>
      <c r="F128" s="108"/>
      <c r="G128" s="108"/>
      <c r="H128" s="108"/>
      <c r="I128" s="108"/>
      <c r="J128" s="48"/>
      <c r="K128" s="48"/>
      <c r="L128" s="48"/>
      <c r="M128" s="357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110"/>
      <c r="Z128" s="110"/>
      <c r="AA128" s="110"/>
      <c r="AB128" s="110"/>
    </row>
    <row r="129" spans="1:28" ht="15" customHeight="1" x14ac:dyDescent="0.45">
      <c r="A129" s="364" t="s">
        <v>2294</v>
      </c>
      <c r="B129" s="364" t="s">
        <v>9</v>
      </c>
      <c r="C129" s="365">
        <v>45317</v>
      </c>
      <c r="D129" s="364" t="s">
        <v>2386</v>
      </c>
      <c r="E129" s="364" t="s">
        <v>180</v>
      </c>
      <c r="F129" s="364" t="s">
        <v>1863</v>
      </c>
      <c r="G129" s="364" t="s">
        <v>2385</v>
      </c>
      <c r="H129" s="364" t="s">
        <v>2387</v>
      </c>
      <c r="I129" s="364"/>
      <c r="J129" s="203">
        <v>95</v>
      </c>
      <c r="K129" s="203">
        <v>269</v>
      </c>
      <c r="L129" s="203"/>
      <c r="M129" s="366">
        <v>257</v>
      </c>
      <c r="N129" s="203">
        <f>SUM(X129:AD129)</f>
        <v>3</v>
      </c>
      <c r="O129" s="203">
        <f>N129*J129</f>
        <v>285</v>
      </c>
      <c r="P129" s="203"/>
      <c r="Q129" s="203"/>
      <c r="R129" s="203">
        <f>Q130*J129</f>
        <v>0</v>
      </c>
      <c r="S129" s="203"/>
      <c r="T129" s="203"/>
      <c r="U129" s="203">
        <f>T130*J129</f>
        <v>285</v>
      </c>
      <c r="V129" s="203"/>
      <c r="W129" s="203"/>
      <c r="X129" s="203"/>
      <c r="Y129" s="367"/>
      <c r="Z129" s="367">
        <v>1</v>
      </c>
      <c r="AA129" s="367">
        <v>1</v>
      </c>
      <c r="AB129" s="367">
        <v>1</v>
      </c>
    </row>
    <row r="130" spans="1:28" ht="15" customHeight="1" x14ac:dyDescent="0.45">
      <c r="A130" s="108"/>
      <c r="B130" s="108"/>
      <c r="C130" s="108"/>
      <c r="D130" s="358"/>
      <c r="E130" s="358"/>
      <c r="F130" s="358"/>
      <c r="G130" s="358"/>
      <c r="H130" s="358"/>
      <c r="I130" s="358"/>
      <c r="J130" s="359"/>
      <c r="K130" s="359"/>
      <c r="L130" s="359"/>
      <c r="M130" s="368"/>
      <c r="N130" s="359"/>
      <c r="O130" s="48"/>
      <c r="P130" s="48">
        <f>N129*K129</f>
        <v>807</v>
      </c>
      <c r="Q130" s="111">
        <f>SUM(X130:AD130)</f>
        <v>0</v>
      </c>
      <c r="R130" s="48"/>
      <c r="S130" s="48">
        <f>Q130*K129</f>
        <v>0</v>
      </c>
      <c r="T130" s="48">
        <f>N129-Q130</f>
        <v>3</v>
      </c>
      <c r="U130" s="48"/>
      <c r="V130" s="48">
        <f>T130*K129</f>
        <v>807</v>
      </c>
      <c r="W130" s="48"/>
      <c r="X130" s="48"/>
      <c r="Y130" s="110"/>
      <c r="Z130" s="42">
        <v>0</v>
      </c>
      <c r="AA130" s="42">
        <v>0</v>
      </c>
      <c r="AB130" s="42">
        <v>0</v>
      </c>
    </row>
    <row r="131" spans="1:28" ht="15" customHeight="1" x14ac:dyDescent="0.45">
      <c r="A131" s="108"/>
      <c r="B131" s="108"/>
      <c r="C131" s="108"/>
      <c r="D131" s="358"/>
      <c r="E131" s="358"/>
      <c r="F131" s="358"/>
      <c r="G131" s="358"/>
      <c r="H131" s="358"/>
      <c r="I131" s="358"/>
      <c r="J131" s="359"/>
      <c r="K131" s="359"/>
      <c r="L131" s="359"/>
      <c r="M131" s="368"/>
      <c r="N131" s="359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110"/>
      <c r="Z131" s="110"/>
      <c r="AA131" s="110"/>
      <c r="AB131" s="110"/>
    </row>
    <row r="132" spans="1:28" ht="15" customHeight="1" x14ac:dyDescent="0.45">
      <c r="A132" s="364" t="s">
        <v>2294</v>
      </c>
      <c r="B132" s="364" t="s">
        <v>9</v>
      </c>
      <c r="C132" s="365">
        <v>45317</v>
      </c>
      <c r="D132" s="355" t="s">
        <v>2388</v>
      </c>
      <c r="E132" s="364" t="s">
        <v>180</v>
      </c>
      <c r="F132" s="364" t="s">
        <v>381</v>
      </c>
      <c r="G132" s="364" t="s">
        <v>942</v>
      </c>
      <c r="H132" s="364" t="s">
        <v>2389</v>
      </c>
      <c r="I132" s="364"/>
      <c r="J132" s="203">
        <v>116</v>
      </c>
      <c r="K132" s="203">
        <v>329</v>
      </c>
      <c r="L132" s="203">
        <v>263.2</v>
      </c>
      <c r="M132" s="366">
        <v>313</v>
      </c>
      <c r="N132" s="203">
        <f>SUM(X132:AD132)</f>
        <v>3</v>
      </c>
      <c r="O132" s="203">
        <f>N132*J132</f>
        <v>348</v>
      </c>
      <c r="P132" s="203"/>
      <c r="Q132" s="203"/>
      <c r="R132" s="203">
        <f>Q133*J132</f>
        <v>0</v>
      </c>
      <c r="S132" s="203"/>
      <c r="T132" s="203"/>
      <c r="U132" s="203">
        <f>T133*J132</f>
        <v>348</v>
      </c>
      <c r="V132" s="203"/>
      <c r="W132" s="203"/>
      <c r="X132" s="203"/>
      <c r="Y132" s="367"/>
      <c r="Z132" s="367">
        <v>1</v>
      </c>
      <c r="AA132" s="367">
        <v>1</v>
      </c>
      <c r="AB132" s="367">
        <v>1</v>
      </c>
    </row>
    <row r="133" spans="1:28" ht="15" customHeight="1" x14ac:dyDescent="0.45">
      <c r="A133" s="108"/>
      <c r="B133" s="108"/>
      <c r="C133" s="108"/>
      <c r="D133" s="959"/>
      <c r="E133" s="108"/>
      <c r="F133" s="108"/>
      <c r="G133" s="108"/>
      <c r="H133" s="108"/>
      <c r="I133" s="108"/>
      <c r="J133" s="48"/>
      <c r="K133" s="48"/>
      <c r="L133" s="48"/>
      <c r="M133" s="357"/>
      <c r="N133" s="48"/>
      <c r="O133" s="48"/>
      <c r="P133" s="48">
        <f>N132*K132</f>
        <v>987</v>
      </c>
      <c r="Q133" s="667">
        <f>SUM(X133:AD133)</f>
        <v>0</v>
      </c>
      <c r="R133" s="48"/>
      <c r="S133" s="48">
        <f>Q133*K132</f>
        <v>0</v>
      </c>
      <c r="T133" s="48">
        <f>N132-Q133</f>
        <v>3</v>
      </c>
      <c r="U133" s="48"/>
      <c r="V133" s="48">
        <f>T133*K132</f>
        <v>987</v>
      </c>
      <c r="W133" s="48"/>
      <c r="X133" s="48"/>
      <c r="Y133" s="110"/>
      <c r="Z133" s="958">
        <v>0</v>
      </c>
      <c r="AA133" s="109">
        <v>0</v>
      </c>
      <c r="AB133" s="109">
        <v>0</v>
      </c>
    </row>
    <row r="134" spans="1:28" ht="15" customHeight="1" x14ac:dyDescent="0.45">
      <c r="A134" s="108"/>
      <c r="B134" s="108"/>
      <c r="C134" s="108"/>
      <c r="D134" s="108"/>
      <c r="E134" s="108"/>
      <c r="F134" s="108"/>
      <c r="G134" s="108"/>
      <c r="H134" s="108"/>
      <c r="I134" s="108"/>
      <c r="J134" s="48"/>
      <c r="K134" s="48"/>
      <c r="L134" s="48"/>
      <c r="M134" s="357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110"/>
      <c r="Z134" s="958"/>
      <c r="AA134" s="110"/>
      <c r="AB134" s="110"/>
    </row>
    <row r="135" spans="1:28" ht="15" customHeight="1" x14ac:dyDescent="0.45">
      <c r="A135" s="364" t="s">
        <v>2294</v>
      </c>
      <c r="B135" s="364" t="s">
        <v>9</v>
      </c>
      <c r="C135" s="365">
        <v>45317</v>
      </c>
      <c r="D135" s="355" t="s">
        <v>2390</v>
      </c>
      <c r="E135" s="364" t="s">
        <v>180</v>
      </c>
      <c r="F135" s="364" t="s">
        <v>2382</v>
      </c>
      <c r="G135" s="364" t="s">
        <v>1018</v>
      </c>
      <c r="H135" s="364" t="s">
        <v>2391</v>
      </c>
      <c r="I135" s="364"/>
      <c r="J135" s="203">
        <v>109</v>
      </c>
      <c r="K135" s="203">
        <v>309</v>
      </c>
      <c r="L135" s="203"/>
      <c r="M135" s="366">
        <v>294</v>
      </c>
      <c r="N135" s="203">
        <f>SUM(X135:AD135)</f>
        <v>3</v>
      </c>
      <c r="O135" s="203">
        <f>N135*J135</f>
        <v>327</v>
      </c>
      <c r="P135" s="203"/>
      <c r="Q135" s="203"/>
      <c r="R135" s="203">
        <f>Q136*J135</f>
        <v>0</v>
      </c>
      <c r="S135" s="203"/>
      <c r="T135" s="203"/>
      <c r="U135" s="203">
        <f>T136*J135</f>
        <v>327</v>
      </c>
      <c r="V135" s="203"/>
      <c r="W135" s="203"/>
      <c r="X135" s="203"/>
      <c r="Y135" s="367">
        <v>1</v>
      </c>
      <c r="Z135" s="367">
        <v>1</v>
      </c>
      <c r="AA135" s="367">
        <v>1</v>
      </c>
      <c r="AB135" s="367"/>
    </row>
    <row r="136" spans="1:28" ht="15" customHeight="1" x14ac:dyDescent="0.45">
      <c r="A136" s="108"/>
      <c r="B136" s="108"/>
      <c r="C136" s="108"/>
      <c r="D136" s="487"/>
      <c r="E136" s="108"/>
      <c r="F136" s="108"/>
      <c r="G136" s="108"/>
      <c r="H136" s="116" t="s">
        <v>2392</v>
      </c>
      <c r="I136" s="108"/>
      <c r="J136" s="48"/>
      <c r="K136" s="48"/>
      <c r="L136" s="48"/>
      <c r="M136" s="357"/>
      <c r="N136" s="48"/>
      <c r="O136" s="48"/>
      <c r="P136" s="48">
        <f>N135*K135</f>
        <v>927</v>
      </c>
      <c r="Q136" s="111">
        <f>SUM(X136:AD136)</f>
        <v>0</v>
      </c>
      <c r="R136" s="48"/>
      <c r="S136" s="48">
        <f>Q136*K135</f>
        <v>0</v>
      </c>
      <c r="T136" s="48">
        <f>N135-Q136</f>
        <v>3</v>
      </c>
      <c r="U136" s="48"/>
      <c r="V136" s="48">
        <f>T136*K135</f>
        <v>927</v>
      </c>
      <c r="W136" s="48"/>
      <c r="X136" s="48"/>
      <c r="Y136" s="109">
        <v>0</v>
      </c>
      <c r="Z136" s="109">
        <v>0</v>
      </c>
      <c r="AA136" s="109">
        <v>0</v>
      </c>
      <c r="AB136" s="110"/>
    </row>
    <row r="137" spans="1:28" ht="15" customHeight="1" x14ac:dyDescent="0.45">
      <c r="A137" s="108"/>
      <c r="B137" s="108"/>
      <c r="C137" s="108"/>
      <c r="D137" s="108"/>
      <c r="E137" s="108"/>
      <c r="F137" s="108"/>
      <c r="G137" s="108"/>
      <c r="H137" s="108"/>
      <c r="I137" s="108"/>
      <c r="J137" s="48"/>
      <c r="K137" s="48"/>
      <c r="L137" s="48"/>
      <c r="M137" s="357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110"/>
      <c r="Z137" s="958"/>
      <c r="AA137" s="110"/>
      <c r="AB137" s="110"/>
    </row>
    <row r="138" spans="1:28" ht="15" customHeight="1" x14ac:dyDescent="0.45">
      <c r="A138" s="364" t="s">
        <v>2294</v>
      </c>
      <c r="B138" s="364" t="s">
        <v>9</v>
      </c>
      <c r="C138" s="365">
        <v>45365</v>
      </c>
      <c r="D138" s="355" t="s">
        <v>2393</v>
      </c>
      <c r="E138" s="364" t="s">
        <v>157</v>
      </c>
      <c r="F138" s="364" t="s">
        <v>2394</v>
      </c>
      <c r="G138" s="364" t="s">
        <v>1018</v>
      </c>
      <c r="H138" s="364" t="s">
        <v>2395</v>
      </c>
      <c r="I138" s="364"/>
      <c r="J138" s="203">
        <v>137</v>
      </c>
      <c r="K138" s="203">
        <v>390</v>
      </c>
      <c r="L138" s="203">
        <v>195</v>
      </c>
      <c r="M138" s="366">
        <v>370</v>
      </c>
      <c r="N138" s="203">
        <f>SUM(X138:AD138)</f>
        <v>6</v>
      </c>
      <c r="O138" s="203">
        <f>N138*J138</f>
        <v>822</v>
      </c>
      <c r="P138" s="203"/>
      <c r="Q138" s="203"/>
      <c r="R138" s="203">
        <f>Q139*J138</f>
        <v>137</v>
      </c>
      <c r="S138" s="203"/>
      <c r="T138" s="203"/>
      <c r="U138" s="203">
        <f>T139*J138</f>
        <v>685</v>
      </c>
      <c r="V138" s="203"/>
      <c r="W138" s="203"/>
      <c r="X138" s="203"/>
      <c r="Y138" s="367">
        <v>2</v>
      </c>
      <c r="Z138" s="367">
        <v>3</v>
      </c>
      <c r="AA138" s="367">
        <v>1</v>
      </c>
      <c r="AB138" s="367"/>
    </row>
    <row r="139" spans="1:28" ht="15" customHeight="1" x14ac:dyDescent="0.45">
      <c r="A139" s="36"/>
      <c r="B139" s="36"/>
      <c r="C139" s="36"/>
      <c r="D139" s="844"/>
      <c r="E139" s="36"/>
      <c r="F139" s="36"/>
      <c r="G139" s="36"/>
      <c r="H139" s="36"/>
      <c r="I139" s="36"/>
      <c r="J139" s="38"/>
      <c r="K139" s="38"/>
      <c r="L139" s="38"/>
      <c r="M139" s="69"/>
      <c r="N139" s="38"/>
      <c r="O139" s="38"/>
      <c r="P139" s="38">
        <f>N138*K138</f>
        <v>2340</v>
      </c>
      <c r="Q139" s="670">
        <f>SUM(X139:AD139)</f>
        <v>1</v>
      </c>
      <c r="R139" s="38"/>
      <c r="S139" s="38">
        <f>Q139*K138</f>
        <v>390</v>
      </c>
      <c r="T139" s="38">
        <f>N138-Q139</f>
        <v>5</v>
      </c>
      <c r="U139" s="38"/>
      <c r="V139" s="38">
        <f>T139*K138</f>
        <v>1950</v>
      </c>
      <c r="W139" s="38"/>
      <c r="X139" s="38"/>
      <c r="Y139" s="47">
        <v>0</v>
      </c>
      <c r="Z139" s="47">
        <v>0</v>
      </c>
      <c r="AA139" s="665">
        <v>1</v>
      </c>
      <c r="AB139" s="41"/>
    </row>
    <row r="140" spans="1:28" ht="14.25" customHeight="1" x14ac:dyDescent="0.4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</row>
    <row r="141" spans="1:28" ht="15" customHeight="1" x14ac:dyDescent="0.45">
      <c r="A141" s="364" t="s">
        <v>2294</v>
      </c>
      <c r="B141" s="364" t="s">
        <v>9</v>
      </c>
      <c r="C141" s="365">
        <v>45317</v>
      </c>
      <c r="D141" s="355" t="s">
        <v>3841</v>
      </c>
      <c r="E141" s="364" t="s">
        <v>164</v>
      </c>
      <c r="F141" s="364" t="s">
        <v>2396</v>
      </c>
      <c r="G141" s="364" t="s">
        <v>166</v>
      </c>
      <c r="H141" s="364" t="s">
        <v>486</v>
      </c>
      <c r="I141" s="364"/>
      <c r="J141" s="203">
        <v>92</v>
      </c>
      <c r="K141" s="203">
        <v>259</v>
      </c>
      <c r="L141" s="203"/>
      <c r="M141" s="366"/>
      <c r="N141" s="203">
        <f>SUM(X141:AD141)</f>
        <v>7</v>
      </c>
      <c r="O141" s="203">
        <f>N141*J141</f>
        <v>644</v>
      </c>
      <c r="P141" s="203"/>
      <c r="Q141" s="203"/>
      <c r="R141" s="203">
        <f>Q142*J141</f>
        <v>184</v>
      </c>
      <c r="S141" s="203"/>
      <c r="T141" s="203"/>
      <c r="U141" s="203">
        <f>T142*J141</f>
        <v>460</v>
      </c>
      <c r="V141" s="203"/>
      <c r="W141" s="203"/>
      <c r="X141" s="203"/>
      <c r="Y141" s="367">
        <v>1</v>
      </c>
      <c r="Z141" s="367">
        <v>2</v>
      </c>
      <c r="AA141" s="367">
        <v>2</v>
      </c>
      <c r="AB141" s="367">
        <v>2</v>
      </c>
    </row>
    <row r="142" spans="1:28" ht="15" customHeight="1" x14ac:dyDescent="0.45">
      <c r="A142" s="108"/>
      <c r="B142" s="108"/>
      <c r="C142" s="108"/>
      <c r="D142" s="957"/>
      <c r="E142" s="108"/>
      <c r="F142" s="108"/>
      <c r="G142" s="108"/>
      <c r="H142" s="108"/>
      <c r="I142" s="108"/>
      <c r="J142" s="48"/>
      <c r="K142" s="48"/>
      <c r="L142" s="48"/>
      <c r="M142" s="357"/>
      <c r="N142" s="48"/>
      <c r="O142" s="48"/>
      <c r="P142" s="48">
        <f>N141*K141</f>
        <v>1813</v>
      </c>
      <c r="Q142" s="664">
        <f>SUM(X142:AD142)</f>
        <v>2</v>
      </c>
      <c r="R142" s="48"/>
      <c r="S142" s="48">
        <f>Q142*K141</f>
        <v>518</v>
      </c>
      <c r="T142" s="48">
        <f>N141-Q142</f>
        <v>5</v>
      </c>
      <c r="U142" s="48"/>
      <c r="V142" s="48">
        <f>T142*K141</f>
        <v>1295</v>
      </c>
      <c r="W142" s="48"/>
      <c r="X142" s="48"/>
      <c r="Y142" s="138">
        <v>0</v>
      </c>
      <c r="Z142" s="138">
        <v>0</v>
      </c>
      <c r="AA142" s="958">
        <v>0</v>
      </c>
      <c r="AB142" s="666">
        <v>2</v>
      </c>
    </row>
    <row r="143" spans="1:28" ht="15" customHeight="1" x14ac:dyDescent="0.45">
      <c r="A143" s="108"/>
      <c r="B143" s="108"/>
      <c r="C143" s="108"/>
      <c r="D143" s="108"/>
      <c r="E143" s="108"/>
      <c r="F143" s="108"/>
      <c r="G143" s="108"/>
      <c r="H143" s="108"/>
      <c r="I143" s="108"/>
      <c r="J143" s="48"/>
      <c r="K143" s="48"/>
      <c r="L143" s="48"/>
      <c r="M143" s="357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110"/>
      <c r="Z143" s="110"/>
      <c r="AA143" s="110"/>
      <c r="AB143" s="110"/>
    </row>
    <row r="144" spans="1:28" ht="15" customHeight="1" x14ac:dyDescent="0.45">
      <c r="A144" s="364" t="s">
        <v>2294</v>
      </c>
      <c r="B144" s="364" t="s">
        <v>9</v>
      </c>
      <c r="C144" s="365">
        <v>45351</v>
      </c>
      <c r="D144" s="364" t="s">
        <v>2397</v>
      </c>
      <c r="E144" s="364" t="s">
        <v>278</v>
      </c>
      <c r="F144" s="364" t="s">
        <v>245</v>
      </c>
      <c r="G144" s="364" t="s">
        <v>166</v>
      </c>
      <c r="H144" s="364" t="s">
        <v>2398</v>
      </c>
      <c r="I144" s="364"/>
      <c r="J144" s="203">
        <v>103</v>
      </c>
      <c r="K144" s="203">
        <v>289</v>
      </c>
      <c r="L144" s="203"/>
      <c r="M144" s="366">
        <v>278</v>
      </c>
      <c r="N144" s="203">
        <f>SUM(X144:AD144)</f>
        <v>3</v>
      </c>
      <c r="O144" s="203">
        <f>N144*J144</f>
        <v>309</v>
      </c>
      <c r="P144" s="203"/>
      <c r="Q144" s="203"/>
      <c r="R144" s="203">
        <f>Q145*J144</f>
        <v>0</v>
      </c>
      <c r="S144" s="203"/>
      <c r="T144" s="203"/>
      <c r="U144" s="203">
        <f>T145*J144</f>
        <v>309</v>
      </c>
      <c r="V144" s="203"/>
      <c r="W144" s="203"/>
      <c r="X144" s="203"/>
      <c r="Y144" s="367"/>
      <c r="Z144" s="367">
        <v>1</v>
      </c>
      <c r="AA144" s="367">
        <v>1</v>
      </c>
      <c r="AB144" s="367">
        <v>1</v>
      </c>
    </row>
    <row r="145" spans="1:30" ht="15" customHeight="1" x14ac:dyDescent="0.45">
      <c r="A145" s="108"/>
      <c r="B145" s="108"/>
      <c r="C145" s="108"/>
      <c r="D145" s="116"/>
      <c r="E145" s="108"/>
      <c r="F145" s="108"/>
      <c r="G145" s="108"/>
      <c r="H145" s="108"/>
      <c r="I145" s="108"/>
      <c r="J145" s="48"/>
      <c r="K145" s="48"/>
      <c r="L145" s="48"/>
      <c r="M145" s="357"/>
      <c r="N145" s="48"/>
      <c r="O145" s="48"/>
      <c r="P145" s="48">
        <f>N144*K144</f>
        <v>867</v>
      </c>
      <c r="Q145" s="344">
        <f>SUM(X145:AD145)</f>
        <v>0</v>
      </c>
      <c r="R145" s="48"/>
      <c r="S145" s="48">
        <f>Q145*K144</f>
        <v>0</v>
      </c>
      <c r="T145" s="48">
        <f>N144-Q145</f>
        <v>3</v>
      </c>
      <c r="U145" s="48"/>
      <c r="V145" s="48">
        <f>T145*K144</f>
        <v>867</v>
      </c>
      <c r="W145" s="48"/>
      <c r="X145" s="48"/>
      <c r="Y145" s="110"/>
      <c r="Z145" s="138">
        <v>0</v>
      </c>
      <c r="AA145" s="138">
        <v>0</v>
      </c>
      <c r="AB145" s="138">
        <v>0</v>
      </c>
    </row>
    <row r="146" spans="1:30" ht="15" customHeight="1" x14ac:dyDescent="0.45">
      <c r="A146" s="108"/>
      <c r="B146" s="108"/>
      <c r="C146" s="108"/>
      <c r="D146" s="108"/>
      <c r="E146" s="108"/>
      <c r="F146" s="108"/>
      <c r="G146" s="108"/>
      <c r="H146" s="108"/>
      <c r="I146" s="108"/>
      <c r="J146" s="48"/>
      <c r="K146" s="48"/>
      <c r="L146" s="48"/>
      <c r="M146" s="357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110"/>
      <c r="Z146" s="110"/>
      <c r="AA146" s="110"/>
      <c r="AB146" s="110"/>
    </row>
    <row r="147" spans="1:30" ht="15" customHeight="1" x14ac:dyDescent="0.45">
      <c r="A147" s="364" t="s">
        <v>2294</v>
      </c>
      <c r="B147" s="364" t="s">
        <v>9</v>
      </c>
      <c r="C147" s="365">
        <v>45351</v>
      </c>
      <c r="D147" s="956" t="s">
        <v>2399</v>
      </c>
      <c r="E147" s="364" t="s">
        <v>164</v>
      </c>
      <c r="F147" s="364" t="s">
        <v>1863</v>
      </c>
      <c r="G147" s="182" t="s">
        <v>2400</v>
      </c>
      <c r="H147" s="239" t="s">
        <v>2401</v>
      </c>
      <c r="I147" s="364"/>
      <c r="J147" s="203">
        <v>95</v>
      </c>
      <c r="K147" s="203">
        <v>269</v>
      </c>
      <c r="L147" s="203"/>
      <c r="M147" s="366"/>
      <c r="N147" s="203">
        <f>SUM(X147:AD147)</f>
        <v>4</v>
      </c>
      <c r="O147" s="203">
        <f>N147*J147</f>
        <v>380</v>
      </c>
      <c r="P147" s="203"/>
      <c r="Q147" s="203"/>
      <c r="R147" s="203">
        <f>Q148*J147</f>
        <v>95</v>
      </c>
      <c r="S147" s="203"/>
      <c r="T147" s="203"/>
      <c r="U147" s="203">
        <f>T148*J147</f>
        <v>285</v>
      </c>
      <c r="V147" s="203"/>
      <c r="W147" s="203"/>
      <c r="X147" s="203"/>
      <c r="Y147" s="367">
        <v>1</v>
      </c>
      <c r="Z147" s="367">
        <v>1</v>
      </c>
      <c r="AA147" s="367">
        <v>1</v>
      </c>
      <c r="AB147" s="367">
        <v>1</v>
      </c>
    </row>
    <row r="148" spans="1:30" ht="15" customHeight="1" x14ac:dyDescent="0.45">
      <c r="A148" s="108"/>
      <c r="B148" s="108"/>
      <c r="C148" s="108"/>
      <c r="D148" s="108"/>
      <c r="E148" s="108"/>
      <c r="F148" s="108"/>
      <c r="G148" s="108"/>
      <c r="H148" s="108"/>
      <c r="I148" s="108"/>
      <c r="J148" s="48"/>
      <c r="K148" s="48"/>
      <c r="L148" s="48"/>
      <c r="M148" s="357"/>
      <c r="N148" s="48"/>
      <c r="O148" s="48"/>
      <c r="P148" s="48">
        <f>N147*K147</f>
        <v>1076</v>
      </c>
      <c r="Q148" s="664">
        <f>SUM(X148:AD148)</f>
        <v>1</v>
      </c>
      <c r="R148" s="48"/>
      <c r="S148" s="48">
        <f>Q148*K147</f>
        <v>269</v>
      </c>
      <c r="T148" s="48">
        <f>N147-Q148</f>
        <v>3</v>
      </c>
      <c r="U148" s="48"/>
      <c r="V148" s="48">
        <f>T148*K147</f>
        <v>807</v>
      </c>
      <c r="W148" s="48"/>
      <c r="X148" s="48"/>
      <c r="Y148" s="138">
        <v>0</v>
      </c>
      <c r="Z148" s="138">
        <v>0</v>
      </c>
      <c r="AA148" s="958">
        <v>0</v>
      </c>
      <c r="AB148" s="666">
        <v>1</v>
      </c>
    </row>
    <row r="149" spans="1:30" ht="15" customHeight="1" x14ac:dyDescent="0.45">
      <c r="A149" s="108"/>
      <c r="B149" s="108"/>
      <c r="C149" s="108"/>
      <c r="D149" s="108"/>
      <c r="E149" s="108"/>
      <c r="F149" s="108"/>
      <c r="G149" s="108"/>
      <c r="H149" s="108"/>
      <c r="I149" s="108"/>
      <c r="J149" s="48"/>
      <c r="K149" s="48"/>
      <c r="L149" s="48"/>
      <c r="M149" s="357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110"/>
      <c r="Z149" s="110"/>
      <c r="AA149" s="110"/>
      <c r="AB149" s="110"/>
    </row>
    <row r="150" spans="1:30" ht="15" customHeight="1" x14ac:dyDescent="0.45">
      <c r="A150" s="364" t="s">
        <v>2294</v>
      </c>
      <c r="B150" s="364" t="s">
        <v>9</v>
      </c>
      <c r="C150" s="365">
        <v>45351</v>
      </c>
      <c r="D150" s="182" t="s">
        <v>2399</v>
      </c>
      <c r="E150" s="182" t="s">
        <v>164</v>
      </c>
      <c r="F150" s="182" t="s">
        <v>2374</v>
      </c>
      <c r="G150" s="182" t="s">
        <v>2400</v>
      </c>
      <c r="H150" s="239" t="s">
        <v>2401</v>
      </c>
      <c r="I150" s="182"/>
      <c r="J150" s="183">
        <v>95</v>
      </c>
      <c r="K150" s="183">
        <v>269</v>
      </c>
      <c r="L150" s="183"/>
      <c r="M150" s="366"/>
      <c r="N150" s="203">
        <f>SUM(X150:AD150)</f>
        <v>4</v>
      </c>
      <c r="O150" s="203">
        <f>N150*J150</f>
        <v>380</v>
      </c>
      <c r="P150" s="203"/>
      <c r="Q150" s="183"/>
      <c r="R150" s="203">
        <f>Q151*J150</f>
        <v>0</v>
      </c>
      <c r="S150" s="203"/>
      <c r="T150" s="203"/>
      <c r="U150" s="203">
        <f>T151*J150</f>
        <v>380</v>
      </c>
      <c r="V150" s="203"/>
      <c r="W150" s="203"/>
      <c r="X150" s="183"/>
      <c r="Y150" s="184">
        <v>1</v>
      </c>
      <c r="Z150" s="184">
        <v>1</v>
      </c>
      <c r="AA150" s="184">
        <v>1</v>
      </c>
      <c r="AB150" s="184">
        <v>1</v>
      </c>
    </row>
    <row r="151" spans="1:30" ht="15" customHeight="1" x14ac:dyDescent="0.45">
      <c r="A151" s="108"/>
      <c r="B151" s="108"/>
      <c r="C151" s="108"/>
      <c r="D151" s="46"/>
      <c r="E151" s="36"/>
      <c r="F151" s="36"/>
      <c r="G151" s="36"/>
      <c r="H151" s="36"/>
      <c r="I151" s="36"/>
      <c r="J151" s="38"/>
      <c r="K151" s="38"/>
      <c r="L151" s="38"/>
      <c r="M151" s="69"/>
      <c r="N151" s="38"/>
      <c r="O151" s="48"/>
      <c r="P151" s="48">
        <f>N150*K150</f>
        <v>1076</v>
      </c>
      <c r="Q151" s="344">
        <f>SUM(X151:AD151)</f>
        <v>0</v>
      </c>
      <c r="R151" s="48"/>
      <c r="S151" s="48">
        <f>Q151*K150</f>
        <v>0</v>
      </c>
      <c r="T151" s="48">
        <f>N150-Q151</f>
        <v>4</v>
      </c>
      <c r="U151" s="48"/>
      <c r="V151" s="48">
        <f>T151*K150</f>
        <v>1076</v>
      </c>
      <c r="W151" s="48"/>
      <c r="X151" s="38"/>
      <c r="Y151" s="47">
        <v>0</v>
      </c>
      <c r="Z151" s="47">
        <v>0</v>
      </c>
      <c r="AA151" s="47">
        <v>0</v>
      </c>
      <c r="AB151" s="47">
        <v>0</v>
      </c>
    </row>
    <row r="152" spans="1:30" ht="15" customHeight="1" x14ac:dyDescent="0.45">
      <c r="A152" s="108"/>
      <c r="B152" s="36"/>
      <c r="C152" s="36"/>
      <c r="D152" s="36"/>
      <c r="E152" s="36"/>
      <c r="F152" s="36"/>
      <c r="G152" s="36"/>
      <c r="H152" s="36"/>
      <c r="I152" s="36"/>
      <c r="J152" s="38"/>
      <c r="K152" s="38"/>
      <c r="L152" s="38"/>
      <c r="M152" s="69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41"/>
      <c r="Z152" s="41"/>
      <c r="AA152" s="41"/>
      <c r="AB152" s="41"/>
    </row>
    <row r="153" spans="1:30" ht="15" customHeight="1" x14ac:dyDescent="0.45">
      <c r="A153" s="364" t="s">
        <v>2294</v>
      </c>
      <c r="B153" s="364" t="s">
        <v>9</v>
      </c>
      <c r="C153" s="236">
        <v>45317</v>
      </c>
      <c r="D153" s="105" t="s">
        <v>2402</v>
      </c>
      <c r="E153" s="182" t="s">
        <v>164</v>
      </c>
      <c r="F153" s="182" t="s">
        <v>165</v>
      </c>
      <c r="G153" s="182" t="s">
        <v>166</v>
      </c>
      <c r="H153" s="182" t="s">
        <v>2403</v>
      </c>
      <c r="I153" s="182"/>
      <c r="J153" s="183">
        <v>122</v>
      </c>
      <c r="K153" s="183">
        <v>349</v>
      </c>
      <c r="L153" s="183">
        <v>279.2</v>
      </c>
      <c r="M153" s="366"/>
      <c r="N153" s="203">
        <f>SUM(X153:AD153)</f>
        <v>3</v>
      </c>
      <c r="O153" s="203">
        <f>N153*J153</f>
        <v>366</v>
      </c>
      <c r="P153" s="203"/>
      <c r="Q153" s="183"/>
      <c r="R153" s="203">
        <f>Q154*J153</f>
        <v>0</v>
      </c>
      <c r="S153" s="203"/>
      <c r="T153" s="203"/>
      <c r="U153" s="203">
        <f>T154*J153</f>
        <v>366</v>
      </c>
      <c r="V153" s="203"/>
      <c r="W153" s="183"/>
      <c r="X153" s="183"/>
      <c r="Y153" s="184">
        <v>1</v>
      </c>
      <c r="Z153" s="184">
        <v>1</v>
      </c>
      <c r="AA153" s="184">
        <v>1</v>
      </c>
      <c r="AB153" s="184"/>
    </row>
    <row r="154" spans="1:30" ht="15" customHeight="1" x14ac:dyDescent="0.45">
      <c r="A154" s="108"/>
      <c r="B154" s="36"/>
      <c r="C154" s="36"/>
      <c r="D154" s="932"/>
      <c r="E154" s="36"/>
      <c r="F154" s="36"/>
      <c r="G154" s="36"/>
      <c r="H154" s="36"/>
      <c r="I154" s="36"/>
      <c r="J154" s="38"/>
      <c r="K154" s="38"/>
      <c r="L154" s="38"/>
      <c r="M154" s="69"/>
      <c r="N154" s="38"/>
      <c r="O154" s="48"/>
      <c r="P154" s="48">
        <f>N153*K153</f>
        <v>1047</v>
      </c>
      <c r="Q154" s="664">
        <f>SUM(X154:AD154)</f>
        <v>0</v>
      </c>
      <c r="R154" s="48"/>
      <c r="S154" s="48">
        <f>Q154*K153</f>
        <v>0</v>
      </c>
      <c r="T154" s="48">
        <f>N153-Q154</f>
        <v>3</v>
      </c>
      <c r="U154" s="48"/>
      <c r="V154" s="48">
        <f>T154*K153</f>
        <v>1047</v>
      </c>
      <c r="W154" s="38"/>
      <c r="X154" s="38"/>
      <c r="Y154" s="47">
        <v>0</v>
      </c>
      <c r="Z154" s="47">
        <v>0</v>
      </c>
      <c r="AA154" s="846">
        <v>0</v>
      </c>
      <c r="AB154" s="41"/>
    </row>
    <row r="155" spans="1:30" ht="15" customHeight="1" x14ac:dyDescent="0.45">
      <c r="A155" s="108"/>
      <c r="B155" s="36"/>
      <c r="C155" s="36"/>
      <c r="D155" s="36"/>
      <c r="E155" s="36"/>
      <c r="F155" s="36"/>
      <c r="G155" s="36"/>
      <c r="H155" s="36"/>
      <c r="I155" s="36"/>
      <c r="J155" s="38"/>
      <c r="K155" s="38"/>
      <c r="L155" s="38"/>
      <c r="M155" s="69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41"/>
      <c r="Z155" s="41"/>
      <c r="AA155" s="41"/>
      <c r="AB155" s="41"/>
    </row>
    <row r="156" spans="1:30" ht="15" customHeight="1" x14ac:dyDescent="0.45">
      <c r="A156" s="364" t="s">
        <v>2294</v>
      </c>
      <c r="B156" s="364" t="s">
        <v>9</v>
      </c>
      <c r="C156" s="236">
        <v>45351</v>
      </c>
      <c r="D156" s="182" t="s">
        <v>2404</v>
      </c>
      <c r="E156" s="182" t="s">
        <v>278</v>
      </c>
      <c r="F156" s="182" t="s">
        <v>2405</v>
      </c>
      <c r="G156" s="182" t="s">
        <v>2400</v>
      </c>
      <c r="H156" s="239" t="s">
        <v>2406</v>
      </c>
      <c r="I156" s="182"/>
      <c r="J156" s="183">
        <v>92</v>
      </c>
      <c r="K156" s="183">
        <v>259</v>
      </c>
      <c r="L156" s="183">
        <v>129.5</v>
      </c>
      <c r="M156" s="366">
        <v>248</v>
      </c>
      <c r="N156" s="203">
        <f>SUM(X156:AD156)</f>
        <v>4</v>
      </c>
      <c r="O156" s="203">
        <f>N156*J156</f>
        <v>368</v>
      </c>
      <c r="P156" s="203"/>
      <c r="Q156" s="183"/>
      <c r="R156" s="203">
        <f>Q157*J156</f>
        <v>0</v>
      </c>
      <c r="S156" s="203"/>
      <c r="T156" s="203"/>
      <c r="U156" s="203">
        <f>T157*J156</f>
        <v>368</v>
      </c>
      <c r="V156" s="203"/>
      <c r="W156" s="183"/>
      <c r="X156" s="183"/>
      <c r="Y156" s="184">
        <v>1</v>
      </c>
      <c r="Z156" s="184">
        <v>1</v>
      </c>
      <c r="AA156" s="184">
        <v>1</v>
      </c>
      <c r="AB156" s="184">
        <v>1</v>
      </c>
    </row>
    <row r="157" spans="1:30" ht="15" customHeight="1" x14ac:dyDescent="0.45">
      <c r="A157" s="108"/>
      <c r="B157" s="36"/>
      <c r="C157" s="36"/>
      <c r="D157" s="46"/>
      <c r="E157" s="36"/>
      <c r="F157" s="36"/>
      <c r="G157" s="36"/>
      <c r="H157" s="36"/>
      <c r="I157" s="36"/>
      <c r="J157" s="38"/>
      <c r="K157" s="38"/>
      <c r="L157" s="38"/>
      <c r="M157" s="69"/>
      <c r="N157" s="38"/>
      <c r="O157" s="48"/>
      <c r="P157" s="48">
        <f>N156*K156</f>
        <v>1036</v>
      </c>
      <c r="Q157" s="111">
        <f>SUM(X157:AD157)</f>
        <v>0</v>
      </c>
      <c r="R157" s="48"/>
      <c r="S157" s="48">
        <f>Q157*K156</f>
        <v>0</v>
      </c>
      <c r="T157" s="48">
        <f>N156-Q157</f>
        <v>4</v>
      </c>
      <c r="U157" s="48"/>
      <c r="V157" s="48">
        <f>T157*K156</f>
        <v>1036</v>
      </c>
      <c r="W157" s="38"/>
      <c r="X157" s="38"/>
      <c r="Y157" s="40">
        <v>0</v>
      </c>
      <c r="Z157" s="40">
        <v>0</v>
      </c>
      <c r="AA157" s="40">
        <v>0</v>
      </c>
      <c r="AB157" s="40">
        <v>0</v>
      </c>
      <c r="AC157" s="41"/>
      <c r="AD157" s="41"/>
    </row>
    <row r="158" spans="1:30" ht="15" customHeight="1" x14ac:dyDescent="0.45">
      <c r="A158" s="108"/>
      <c r="B158" s="36"/>
      <c r="C158" s="36"/>
      <c r="D158" s="36"/>
      <c r="E158" s="36"/>
      <c r="F158" s="36"/>
      <c r="G158" s="36"/>
      <c r="H158" s="36"/>
      <c r="I158" s="36"/>
      <c r="J158" s="38"/>
      <c r="K158" s="38"/>
      <c r="L158" s="38"/>
      <c r="M158" s="69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41"/>
      <c r="Z158" s="41"/>
      <c r="AA158" s="41"/>
      <c r="AB158" s="41"/>
      <c r="AC158" s="41"/>
      <c r="AD158" s="41"/>
    </row>
    <row r="159" spans="1:30" ht="15" customHeight="1" x14ac:dyDescent="0.45">
      <c r="A159" s="364" t="s">
        <v>2294</v>
      </c>
      <c r="B159" s="364" t="s">
        <v>9</v>
      </c>
      <c r="C159" s="236">
        <v>45317</v>
      </c>
      <c r="D159" s="105" t="s">
        <v>2407</v>
      </c>
      <c r="E159" s="182" t="s">
        <v>164</v>
      </c>
      <c r="F159" s="182" t="s">
        <v>381</v>
      </c>
      <c r="G159" s="182" t="s">
        <v>942</v>
      </c>
      <c r="H159" s="182" t="s">
        <v>2408</v>
      </c>
      <c r="I159" s="182"/>
      <c r="J159" s="183">
        <v>105</v>
      </c>
      <c r="K159" s="183">
        <v>299</v>
      </c>
      <c r="L159" s="183">
        <v>239.2</v>
      </c>
      <c r="M159" s="366">
        <v>284</v>
      </c>
      <c r="N159" s="203">
        <f>SUM(X159:AD159)</f>
        <v>3</v>
      </c>
      <c r="O159" s="203">
        <f>N159*J159</f>
        <v>315</v>
      </c>
      <c r="P159" s="203"/>
      <c r="Q159" s="183"/>
      <c r="R159" s="203">
        <f>Q160*J159</f>
        <v>0</v>
      </c>
      <c r="S159" s="203"/>
      <c r="T159" s="203"/>
      <c r="U159" s="203">
        <f>T160*J159</f>
        <v>315</v>
      </c>
      <c r="V159" s="203"/>
      <c r="W159" s="183"/>
      <c r="X159" s="183"/>
      <c r="Y159" s="184">
        <v>1</v>
      </c>
      <c r="Z159" s="184">
        <v>1</v>
      </c>
      <c r="AA159" s="184">
        <v>1</v>
      </c>
      <c r="AB159" s="184"/>
      <c r="AC159" s="184"/>
      <c r="AD159" s="184"/>
    </row>
    <row r="160" spans="1:30" ht="15" customHeight="1" x14ac:dyDescent="0.45">
      <c r="A160" s="108"/>
      <c r="B160" s="36"/>
      <c r="C160" s="36"/>
      <c r="D160" s="932"/>
      <c r="E160" s="36"/>
      <c r="F160" s="36"/>
      <c r="G160" s="36"/>
      <c r="H160" s="36"/>
      <c r="I160" s="36"/>
      <c r="J160" s="38"/>
      <c r="K160" s="38"/>
      <c r="L160" s="38"/>
      <c r="M160" s="69"/>
      <c r="N160" s="38"/>
      <c r="O160" s="48"/>
      <c r="P160" s="48">
        <f>N159*K159</f>
        <v>897</v>
      </c>
      <c r="Q160" s="667">
        <f>SUM(X160:AD160)</f>
        <v>0</v>
      </c>
      <c r="R160" s="48"/>
      <c r="S160" s="48">
        <f>Q160*K159</f>
        <v>0</v>
      </c>
      <c r="T160" s="48">
        <f>N159-Q160</f>
        <v>3</v>
      </c>
      <c r="U160" s="48"/>
      <c r="V160" s="48">
        <f>T160*K159</f>
        <v>897</v>
      </c>
      <c r="W160" s="38"/>
      <c r="X160" s="38"/>
      <c r="Y160" s="40">
        <v>0</v>
      </c>
      <c r="Z160" s="40">
        <v>0</v>
      </c>
      <c r="AA160" s="687">
        <v>0</v>
      </c>
      <c r="AB160" s="41"/>
      <c r="AC160" s="41"/>
      <c r="AD160" s="41"/>
    </row>
    <row r="161" spans="1:30" ht="15" customHeight="1" x14ac:dyDescent="0.45">
      <c r="A161" s="108"/>
      <c r="B161" s="36"/>
      <c r="C161" s="36"/>
      <c r="D161" s="36"/>
      <c r="E161" s="36"/>
      <c r="F161" s="36"/>
      <c r="G161" s="36"/>
      <c r="H161" s="36"/>
      <c r="I161" s="36"/>
      <c r="J161" s="38"/>
      <c r="K161" s="38"/>
      <c r="L161" s="38"/>
      <c r="M161" s="69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41"/>
      <c r="Z161" s="41"/>
      <c r="AA161" s="846"/>
      <c r="AB161" s="41"/>
      <c r="AC161" s="41"/>
      <c r="AD161" s="41"/>
    </row>
    <row r="162" spans="1:30" ht="15" customHeight="1" x14ac:dyDescent="0.45">
      <c r="A162" s="364" t="s">
        <v>2294</v>
      </c>
      <c r="B162" s="364" t="s">
        <v>9</v>
      </c>
      <c r="C162" s="236">
        <v>45317</v>
      </c>
      <c r="D162" s="182" t="s">
        <v>2409</v>
      </c>
      <c r="E162" s="182" t="s">
        <v>964</v>
      </c>
      <c r="F162" s="182" t="s">
        <v>2330</v>
      </c>
      <c r="G162" s="182" t="s">
        <v>942</v>
      </c>
      <c r="H162" s="182" t="s">
        <v>2410</v>
      </c>
      <c r="I162" s="182"/>
      <c r="J162" s="183">
        <v>92</v>
      </c>
      <c r="K162" s="183">
        <v>259</v>
      </c>
      <c r="L162" s="183">
        <v>129.5</v>
      </c>
      <c r="M162" s="366" t="s">
        <v>705</v>
      </c>
      <c r="N162" s="203">
        <f>SUM(X162:AD162)</f>
        <v>6</v>
      </c>
      <c r="O162" s="203">
        <f>N162*J162</f>
        <v>552</v>
      </c>
      <c r="P162" s="203"/>
      <c r="Q162" s="183"/>
      <c r="R162" s="203">
        <f>Q163*J162</f>
        <v>0</v>
      </c>
      <c r="S162" s="203"/>
      <c r="T162" s="203"/>
      <c r="U162" s="203">
        <f>T163*J162</f>
        <v>552</v>
      </c>
      <c r="V162" s="203"/>
      <c r="W162" s="183"/>
      <c r="X162" s="183"/>
      <c r="Y162" s="184">
        <v>1</v>
      </c>
      <c r="Z162" s="184">
        <v>2</v>
      </c>
      <c r="AA162" s="184">
        <v>2</v>
      </c>
      <c r="AB162" s="184">
        <v>1</v>
      </c>
      <c r="AC162" s="184"/>
      <c r="AD162" s="184"/>
    </row>
    <row r="163" spans="1:30" ht="15" customHeight="1" x14ac:dyDescent="0.45">
      <c r="A163" s="108"/>
      <c r="B163" s="36"/>
      <c r="C163" s="36"/>
      <c r="D163" s="46"/>
      <c r="E163" s="36"/>
      <c r="F163" s="36"/>
      <c r="G163" s="36"/>
      <c r="H163" s="36"/>
      <c r="I163" s="36"/>
      <c r="J163" s="38"/>
      <c r="K163" s="38"/>
      <c r="L163" s="38"/>
      <c r="M163" s="69"/>
      <c r="N163" s="38"/>
      <c r="O163" s="48"/>
      <c r="P163" s="48">
        <f>N162*K162</f>
        <v>1554</v>
      </c>
      <c r="Q163" s="344">
        <f>SUM(X163:AD163)</f>
        <v>0</v>
      </c>
      <c r="R163" s="48"/>
      <c r="S163" s="48">
        <f>Q163*K162</f>
        <v>0</v>
      </c>
      <c r="T163" s="48">
        <f>N162-Q163</f>
        <v>6</v>
      </c>
      <c r="U163" s="48"/>
      <c r="V163" s="48">
        <f>T163*K162</f>
        <v>1554</v>
      </c>
      <c r="W163" s="38"/>
      <c r="X163" s="38"/>
      <c r="Y163" s="47">
        <v>0</v>
      </c>
      <c r="Z163" s="47">
        <v>0</v>
      </c>
      <c r="AA163" s="47">
        <v>0</v>
      </c>
      <c r="AB163" s="47">
        <v>0</v>
      </c>
      <c r="AC163" s="41"/>
      <c r="AD163" s="41"/>
    </row>
    <row r="164" spans="1:30" ht="15" customHeight="1" x14ac:dyDescent="0.45">
      <c r="A164" s="108"/>
      <c r="B164" s="36"/>
      <c r="C164" s="36"/>
      <c r="D164" s="36"/>
      <c r="E164" s="36"/>
      <c r="F164" s="36"/>
      <c r="G164" s="36"/>
      <c r="H164" s="36"/>
      <c r="I164" s="36"/>
      <c r="J164" s="38"/>
      <c r="K164" s="38"/>
      <c r="L164" s="38"/>
      <c r="M164" s="69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41"/>
      <c r="Z164" s="41"/>
      <c r="AA164" s="41"/>
      <c r="AB164" s="41"/>
      <c r="AC164" s="41"/>
      <c r="AD164" s="41"/>
    </row>
    <row r="165" spans="1:30" ht="15" customHeight="1" x14ac:dyDescent="0.45">
      <c r="A165" s="364" t="s">
        <v>2294</v>
      </c>
      <c r="B165" s="364" t="s">
        <v>9</v>
      </c>
      <c r="C165" s="236">
        <v>45317</v>
      </c>
      <c r="D165" s="182" t="s">
        <v>2411</v>
      </c>
      <c r="E165" s="182" t="s">
        <v>964</v>
      </c>
      <c r="F165" s="182" t="s">
        <v>2412</v>
      </c>
      <c r="G165" s="182" t="s">
        <v>366</v>
      </c>
      <c r="H165" s="182" t="s">
        <v>492</v>
      </c>
      <c r="I165" s="182"/>
      <c r="J165" s="183">
        <v>74</v>
      </c>
      <c r="K165" s="183">
        <v>209</v>
      </c>
      <c r="L165" s="183"/>
      <c r="M165" s="366">
        <v>200</v>
      </c>
      <c r="N165" s="203">
        <f>SUM(X165:AD165)</f>
        <v>4</v>
      </c>
      <c r="O165" s="203">
        <f>N165*J165</f>
        <v>296</v>
      </c>
      <c r="P165" s="203"/>
      <c r="Q165" s="183"/>
      <c r="R165" s="203">
        <f>Q166*J165</f>
        <v>0</v>
      </c>
      <c r="S165" s="203"/>
      <c r="T165" s="203"/>
      <c r="U165" s="203">
        <f>T166*J165</f>
        <v>296</v>
      </c>
      <c r="V165" s="203"/>
      <c r="W165" s="183"/>
      <c r="X165" s="183"/>
      <c r="Y165" s="184">
        <v>1</v>
      </c>
      <c r="Z165" s="184">
        <v>1</v>
      </c>
      <c r="AA165" s="184">
        <v>1</v>
      </c>
      <c r="AB165" s="184">
        <v>1</v>
      </c>
      <c r="AC165" s="184"/>
      <c r="AD165" s="184"/>
    </row>
    <row r="166" spans="1:30" ht="15" customHeight="1" x14ac:dyDescent="0.45">
      <c r="A166" s="108"/>
      <c r="B166" s="36"/>
      <c r="C166" s="36"/>
      <c r="D166" s="46"/>
      <c r="E166" s="36"/>
      <c r="F166" s="36"/>
      <c r="G166" s="36"/>
      <c r="H166" s="36"/>
      <c r="I166" s="36"/>
      <c r="J166" s="38"/>
      <c r="K166" s="38"/>
      <c r="L166" s="38"/>
      <c r="M166" s="69"/>
      <c r="N166" s="38"/>
      <c r="O166" s="48"/>
      <c r="P166" s="48">
        <f>N165*K165</f>
        <v>836</v>
      </c>
      <c r="Q166" s="111">
        <f>SUM(X166:AD166)</f>
        <v>0</v>
      </c>
      <c r="R166" s="48"/>
      <c r="S166" s="48">
        <f>Q166*K165</f>
        <v>0</v>
      </c>
      <c r="T166" s="48">
        <f>N165-Q166</f>
        <v>4</v>
      </c>
      <c r="U166" s="48"/>
      <c r="V166" s="48">
        <f>T166*K165</f>
        <v>836</v>
      </c>
      <c r="W166" s="38"/>
      <c r="X166" s="38"/>
      <c r="Y166" s="40">
        <v>0</v>
      </c>
      <c r="Z166" s="40">
        <v>0</v>
      </c>
      <c r="AA166" s="40">
        <v>0</v>
      </c>
      <c r="AB166" s="40">
        <v>0</v>
      </c>
      <c r="AC166" s="41"/>
      <c r="AD166" s="41"/>
    </row>
    <row r="167" spans="1:30" ht="15" customHeight="1" x14ac:dyDescent="0.45">
      <c r="A167" s="108"/>
      <c r="B167" s="36"/>
      <c r="C167" s="36"/>
      <c r="D167" s="36"/>
      <c r="E167" s="36"/>
      <c r="F167" s="36"/>
      <c r="G167" s="36"/>
      <c r="H167" s="36"/>
      <c r="I167" s="36"/>
      <c r="J167" s="38"/>
      <c r="K167" s="38"/>
      <c r="L167" s="38"/>
      <c r="M167" s="69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41"/>
      <c r="Z167" s="41"/>
      <c r="AA167" s="41"/>
      <c r="AB167" s="41"/>
      <c r="AC167" s="41"/>
      <c r="AD167" s="41"/>
    </row>
    <row r="168" spans="1:30" ht="15" customHeight="1" x14ac:dyDescent="0.45">
      <c r="A168" s="364" t="s">
        <v>2294</v>
      </c>
      <c r="B168" s="364" t="s">
        <v>9</v>
      </c>
      <c r="C168" s="236">
        <v>45317</v>
      </c>
      <c r="D168" s="182" t="s">
        <v>2413</v>
      </c>
      <c r="E168" s="182" t="s">
        <v>300</v>
      </c>
      <c r="F168" s="182" t="s">
        <v>2396</v>
      </c>
      <c r="G168" s="182" t="s">
        <v>166</v>
      </c>
      <c r="H168" s="182"/>
      <c r="I168" s="182"/>
      <c r="J168" s="183">
        <v>46</v>
      </c>
      <c r="K168" s="183">
        <v>129</v>
      </c>
      <c r="L168" s="183"/>
      <c r="M168" s="366"/>
      <c r="N168" s="203">
        <f>SUM(X168:AD168)</f>
        <v>4</v>
      </c>
      <c r="O168" s="203">
        <f>N168*J168</f>
        <v>184</v>
      </c>
      <c r="P168" s="203"/>
      <c r="Q168" s="183"/>
      <c r="R168" s="203">
        <f>Q169*J168</f>
        <v>0</v>
      </c>
      <c r="S168" s="203"/>
      <c r="T168" s="203"/>
      <c r="U168" s="203">
        <f>T169*J168</f>
        <v>184</v>
      </c>
      <c r="V168" s="203"/>
      <c r="W168" s="183"/>
      <c r="X168" s="183"/>
      <c r="Y168" s="184">
        <v>1</v>
      </c>
      <c r="Z168" s="184">
        <v>1</v>
      </c>
      <c r="AA168" s="184">
        <v>1</v>
      </c>
      <c r="AB168" s="184">
        <v>1</v>
      </c>
      <c r="AC168" s="184"/>
      <c r="AD168" s="184"/>
    </row>
    <row r="169" spans="1:30" ht="15" customHeight="1" x14ac:dyDescent="0.45">
      <c r="A169" s="108"/>
      <c r="B169" s="36"/>
      <c r="C169" s="36"/>
      <c r="D169" s="485"/>
      <c r="E169" s="36"/>
      <c r="F169" s="36"/>
      <c r="G169" s="36"/>
      <c r="H169" s="36"/>
      <c r="I169" s="36"/>
      <c r="J169" s="38"/>
      <c r="K169" s="38"/>
      <c r="L169" s="38"/>
      <c r="M169" s="69"/>
      <c r="N169" s="38"/>
      <c r="O169" s="48"/>
      <c r="P169" s="48">
        <f>N168*K168</f>
        <v>516</v>
      </c>
      <c r="Q169" s="344">
        <f>SUM(X169:AD169)</f>
        <v>0</v>
      </c>
      <c r="R169" s="48"/>
      <c r="S169" s="48">
        <f>Q169*K168</f>
        <v>0</v>
      </c>
      <c r="T169" s="48">
        <f>N168-Q169</f>
        <v>4</v>
      </c>
      <c r="U169" s="48"/>
      <c r="V169" s="48">
        <f>T169*K168</f>
        <v>516</v>
      </c>
      <c r="W169" s="38"/>
      <c r="X169" s="38"/>
      <c r="Y169" s="47">
        <v>0</v>
      </c>
      <c r="Z169" s="47">
        <v>0</v>
      </c>
      <c r="AA169" s="47">
        <v>0</v>
      </c>
      <c r="AB169" s="47">
        <v>0</v>
      </c>
      <c r="AC169" s="41"/>
      <c r="AD169" s="41"/>
    </row>
    <row r="170" spans="1:30" ht="15" customHeight="1" x14ac:dyDescent="0.45">
      <c r="A170" s="108"/>
      <c r="B170" s="36"/>
      <c r="C170" s="36"/>
      <c r="D170" s="36"/>
      <c r="E170" s="36"/>
      <c r="F170" s="36"/>
      <c r="G170" s="36"/>
      <c r="H170" s="36"/>
      <c r="I170" s="36"/>
      <c r="J170" s="38"/>
      <c r="K170" s="38"/>
      <c r="L170" s="38"/>
      <c r="M170" s="69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41"/>
      <c r="Z170" s="41"/>
      <c r="AA170" s="41"/>
      <c r="AB170" s="41"/>
      <c r="AC170" s="41"/>
      <c r="AD170" s="41"/>
    </row>
    <row r="171" spans="1:30" ht="15" customHeight="1" x14ac:dyDescent="0.45">
      <c r="A171" s="364" t="s">
        <v>2294</v>
      </c>
      <c r="B171" s="364" t="s">
        <v>9</v>
      </c>
      <c r="C171" s="236">
        <v>45317</v>
      </c>
      <c r="D171" s="844" t="s">
        <v>2414</v>
      </c>
      <c r="E171" s="182" t="s">
        <v>282</v>
      </c>
      <c r="F171" s="182" t="s">
        <v>2415</v>
      </c>
      <c r="G171" s="182" t="s">
        <v>2416</v>
      </c>
      <c r="H171" s="182"/>
      <c r="I171" s="182"/>
      <c r="J171" s="183">
        <v>59</v>
      </c>
      <c r="K171" s="183">
        <v>169</v>
      </c>
      <c r="L171" s="183"/>
      <c r="M171" s="366"/>
      <c r="N171" s="203">
        <f>SUM(X171:AD171)</f>
        <v>2</v>
      </c>
      <c r="O171" s="203">
        <f>N171*J171</f>
        <v>118</v>
      </c>
      <c r="P171" s="203"/>
      <c r="Q171" s="183"/>
      <c r="R171" s="203">
        <f>Q172*J171</f>
        <v>0</v>
      </c>
      <c r="S171" s="203"/>
      <c r="T171" s="203"/>
      <c r="U171" s="203">
        <f>T172*J171</f>
        <v>118</v>
      </c>
      <c r="V171" s="203"/>
      <c r="W171" s="183"/>
      <c r="X171" s="183"/>
      <c r="Y171" s="184"/>
      <c r="Z171" s="184"/>
      <c r="AA171" s="184"/>
      <c r="AB171" s="184"/>
      <c r="AC171" s="184"/>
      <c r="AD171" s="184">
        <v>2</v>
      </c>
    </row>
    <row r="172" spans="1:30" ht="15" customHeight="1" x14ac:dyDescent="0.45">
      <c r="A172" s="108"/>
      <c r="B172" s="36"/>
      <c r="C172" s="36"/>
      <c r="D172" s="36"/>
      <c r="E172" s="36"/>
      <c r="F172" s="36"/>
      <c r="G172" s="36"/>
      <c r="H172" s="36"/>
      <c r="I172" s="36"/>
      <c r="J172" s="38"/>
      <c r="K172" s="38"/>
      <c r="L172" s="38"/>
      <c r="M172" s="69"/>
      <c r="N172" s="38"/>
      <c r="O172" s="48"/>
      <c r="P172" s="48">
        <f>N171*K171</f>
        <v>338</v>
      </c>
      <c r="Q172" s="664">
        <f>SUM(X172:AD172)</f>
        <v>0</v>
      </c>
      <c r="R172" s="48"/>
      <c r="S172" s="48">
        <f>Q172*K171</f>
        <v>0</v>
      </c>
      <c r="T172" s="48">
        <f>N171-Q172</f>
        <v>2</v>
      </c>
      <c r="U172" s="48"/>
      <c r="V172" s="48">
        <f>T172*K171</f>
        <v>338</v>
      </c>
      <c r="W172" s="38"/>
      <c r="X172" s="38"/>
      <c r="Y172" s="41"/>
      <c r="Z172" s="41"/>
      <c r="AA172" s="41"/>
      <c r="AB172" s="41"/>
      <c r="AC172" s="41"/>
      <c r="AD172" s="846">
        <v>0</v>
      </c>
    </row>
    <row r="173" spans="1:30" ht="14.25" customHeight="1" x14ac:dyDescent="0.45">
      <c r="AD173" s="903"/>
    </row>
    <row r="174" spans="1:30" ht="15" customHeight="1" x14ac:dyDescent="0.45">
      <c r="L174" s="93"/>
      <c r="M174" s="93"/>
      <c r="N174" s="93">
        <f t="shared" ref="N174:W174" si="10">SUM(N111:N173)</f>
        <v>76</v>
      </c>
      <c r="O174" s="93">
        <f t="shared" si="10"/>
        <v>8468</v>
      </c>
      <c r="P174" s="93">
        <f t="shared" si="10"/>
        <v>23908</v>
      </c>
      <c r="Q174" s="710">
        <f t="shared" si="10"/>
        <v>4</v>
      </c>
      <c r="R174" s="708">
        <f t="shared" si="10"/>
        <v>416</v>
      </c>
      <c r="S174" s="93">
        <f t="shared" si="10"/>
        <v>1177</v>
      </c>
      <c r="T174" s="93">
        <f t="shared" si="10"/>
        <v>72</v>
      </c>
      <c r="U174" s="93">
        <f t="shared" si="10"/>
        <v>8052</v>
      </c>
      <c r="V174" s="93">
        <f t="shared" si="10"/>
        <v>22731</v>
      </c>
      <c r="W174" s="93">
        <f t="shared" si="10"/>
        <v>0</v>
      </c>
    </row>
    <row r="175" spans="1:30" ht="15" customHeight="1" x14ac:dyDescent="0.45">
      <c r="L175" s="9"/>
      <c r="M175" s="9"/>
      <c r="N175" s="9"/>
      <c r="O175" s="9">
        <f t="shared" ref="O175:P175" si="11">R174+U174</f>
        <v>8468</v>
      </c>
      <c r="P175" s="9">
        <f t="shared" si="11"/>
        <v>23908</v>
      </c>
      <c r="Q175" s="9"/>
      <c r="R175" s="9"/>
      <c r="S175" s="9"/>
      <c r="T175" s="9"/>
      <c r="U175" s="9"/>
      <c r="V175" s="9"/>
      <c r="W175" s="9"/>
    </row>
    <row r="176" spans="1:30" ht="15" customHeight="1" x14ac:dyDescent="0.45">
      <c r="L176" s="38" t="s">
        <v>2084</v>
      </c>
      <c r="M176" s="9"/>
      <c r="N176" s="9"/>
      <c r="O176" s="98">
        <f>O174/N174</f>
        <v>111.42105263157895</v>
      </c>
      <c r="P176" s="9"/>
      <c r="Q176" s="97">
        <f t="shared" ref="Q176:R176" si="12">Q174/N174</f>
        <v>5.2631578947368418E-2</v>
      </c>
      <c r="R176" s="97">
        <f t="shared" si="12"/>
        <v>4.9126121870571561E-2</v>
      </c>
      <c r="S176" s="9"/>
      <c r="T176" s="9"/>
      <c r="U176" s="97">
        <f>U174/O174</f>
        <v>0.95087387812942847</v>
      </c>
      <c r="V176" s="9"/>
      <c r="W176" s="9"/>
    </row>
    <row r="177" spans="1:30" ht="15" customHeight="1" x14ac:dyDescent="0.45">
      <c r="L177" s="38" t="s">
        <v>2085</v>
      </c>
      <c r="M177" s="9"/>
      <c r="N177" s="9"/>
      <c r="O177" s="9"/>
      <c r="P177" s="9"/>
      <c r="Q177" s="9"/>
      <c r="R177" s="9"/>
      <c r="S177" s="9"/>
      <c r="T177" s="9"/>
      <c r="U177" s="9"/>
      <c r="V177" s="98">
        <f>V174/U174</f>
        <v>2.8230253353204171</v>
      </c>
      <c r="W177" s="9"/>
    </row>
    <row r="178" spans="1:30" ht="14.25" customHeight="1" x14ac:dyDescent="0.45"/>
    <row r="179" spans="1:30" ht="14.25" customHeight="1" x14ac:dyDescent="0.45">
      <c r="D179" s="31" t="s">
        <v>2417</v>
      </c>
    </row>
    <row r="180" spans="1:30" ht="14.25" customHeight="1" x14ac:dyDescent="0.45"/>
    <row r="181" spans="1:30" ht="14.25" customHeight="1" x14ac:dyDescent="0.45">
      <c r="A181" s="32" t="s">
        <v>117</v>
      </c>
      <c r="B181" s="32" t="s">
        <v>118</v>
      </c>
      <c r="C181" s="33" t="s">
        <v>1505</v>
      </c>
      <c r="D181" s="32" t="s">
        <v>120</v>
      </c>
      <c r="E181" s="32" t="s">
        <v>121</v>
      </c>
      <c r="F181" s="32" t="s">
        <v>122</v>
      </c>
      <c r="G181" s="32" t="s">
        <v>123</v>
      </c>
      <c r="H181" s="32" t="s">
        <v>124</v>
      </c>
      <c r="I181" s="32" t="s">
        <v>2292</v>
      </c>
      <c r="J181" s="32" t="s">
        <v>125</v>
      </c>
      <c r="K181" s="32" t="s">
        <v>126</v>
      </c>
      <c r="L181" s="32" t="s">
        <v>127</v>
      </c>
      <c r="M181" s="162" t="s">
        <v>706</v>
      </c>
      <c r="N181" s="34" t="s">
        <v>128</v>
      </c>
      <c r="O181" s="33" t="s">
        <v>129</v>
      </c>
      <c r="P181" s="33" t="s">
        <v>130</v>
      </c>
      <c r="Q181" s="35" t="s">
        <v>131</v>
      </c>
      <c r="R181" s="829" t="s">
        <v>2293</v>
      </c>
      <c r="S181" s="828"/>
      <c r="T181" s="33" t="s">
        <v>133</v>
      </c>
      <c r="U181" s="830" t="s">
        <v>134</v>
      </c>
      <c r="V181" s="827"/>
      <c r="W181" s="828"/>
      <c r="X181" s="32" t="s">
        <v>1377</v>
      </c>
      <c r="Y181" s="32" t="s">
        <v>1378</v>
      </c>
      <c r="Z181" s="32" t="s">
        <v>1379</v>
      </c>
      <c r="AA181" s="32" t="s">
        <v>1380</v>
      </c>
      <c r="AB181" s="32" t="s">
        <v>1638</v>
      </c>
      <c r="AC181" s="32" t="s">
        <v>1639</v>
      </c>
      <c r="AD181" s="32" t="s">
        <v>140</v>
      </c>
    </row>
    <row r="182" spans="1:30" ht="43.5" customHeight="1" x14ac:dyDescent="0.45">
      <c r="A182" s="375" t="s">
        <v>2294</v>
      </c>
      <c r="B182" s="375" t="s">
        <v>11</v>
      </c>
      <c r="C182" s="376">
        <v>45720</v>
      </c>
      <c r="D182" s="961" t="s">
        <v>2418</v>
      </c>
      <c r="E182" s="375" t="s">
        <v>214</v>
      </c>
      <c r="F182" s="375" t="s">
        <v>2330</v>
      </c>
      <c r="G182" s="375" t="s">
        <v>207</v>
      </c>
      <c r="H182" s="375" t="s">
        <v>2419</v>
      </c>
      <c r="I182" s="375"/>
      <c r="J182" s="377">
        <v>139</v>
      </c>
      <c r="K182" s="377">
        <v>389</v>
      </c>
      <c r="L182" s="377"/>
      <c r="M182" s="378"/>
      <c r="N182" s="377">
        <f>SUM(X182:AD182)</f>
        <v>2</v>
      </c>
      <c r="O182" s="377">
        <f>N182*J182</f>
        <v>278</v>
      </c>
      <c r="P182" s="377"/>
      <c r="Q182" s="377"/>
      <c r="R182" s="377">
        <f>Q183*J182</f>
        <v>0</v>
      </c>
      <c r="S182" s="377"/>
      <c r="T182" s="377"/>
      <c r="U182" s="377">
        <f>T183*J182</f>
        <v>278</v>
      </c>
      <c r="V182" s="377"/>
      <c r="W182" s="377"/>
      <c r="X182" s="212"/>
      <c r="Y182" s="214">
        <v>1</v>
      </c>
      <c r="Z182" s="214">
        <v>1</v>
      </c>
      <c r="AA182" s="214"/>
      <c r="AB182" s="214"/>
      <c r="AC182" s="214"/>
      <c r="AD182" s="214"/>
    </row>
    <row r="183" spans="1:30" ht="14.25" customHeight="1" x14ac:dyDescent="0.45">
      <c r="A183" s="108"/>
      <c r="B183" s="108"/>
      <c r="C183" s="108"/>
      <c r="D183" s="116"/>
      <c r="E183" s="108"/>
      <c r="F183" s="108"/>
      <c r="G183" s="108"/>
      <c r="H183" s="108"/>
      <c r="I183" s="108"/>
      <c r="J183" s="48"/>
      <c r="K183" s="48"/>
      <c r="L183" s="48"/>
      <c r="M183" s="357"/>
      <c r="N183" s="48"/>
      <c r="O183" s="48"/>
      <c r="P183" s="48">
        <f>N182*K182</f>
        <v>778</v>
      </c>
      <c r="Q183" s="667">
        <f>SUM(X183:AD183)</f>
        <v>0</v>
      </c>
      <c r="R183" s="48"/>
      <c r="S183" s="48">
        <f>Q183*K182</f>
        <v>0</v>
      </c>
      <c r="T183" s="48">
        <f>N182-Q183</f>
        <v>2</v>
      </c>
      <c r="U183" s="48"/>
      <c r="V183" s="48">
        <f>T183*K182</f>
        <v>778</v>
      </c>
      <c r="W183" s="48"/>
      <c r="X183" s="38"/>
      <c r="Y183" s="41">
        <v>0</v>
      </c>
      <c r="Z183" s="668">
        <v>0</v>
      </c>
      <c r="AA183" s="41"/>
      <c r="AB183" s="41"/>
      <c r="AC183" s="41"/>
      <c r="AD183" s="41"/>
    </row>
    <row r="184" spans="1:30" ht="14.25" customHeight="1" x14ac:dyDescent="0.45">
      <c r="A184" s="108"/>
      <c r="B184" s="108"/>
      <c r="C184" s="108"/>
      <c r="D184" s="108"/>
      <c r="E184" s="108"/>
      <c r="F184" s="108"/>
      <c r="G184" s="108"/>
      <c r="H184" s="108"/>
      <c r="I184" s="108"/>
      <c r="J184" s="48"/>
      <c r="K184" s="48"/>
      <c r="L184" s="48"/>
      <c r="M184" s="357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38"/>
      <c r="Y184" s="41"/>
      <c r="Z184" s="846"/>
      <c r="AA184" s="41"/>
      <c r="AB184" s="41"/>
      <c r="AC184" s="41"/>
      <c r="AD184" s="41"/>
    </row>
    <row r="185" spans="1:30" ht="28.9" customHeight="1" x14ac:dyDescent="0.45">
      <c r="A185" s="375" t="s">
        <v>2294</v>
      </c>
      <c r="B185" s="375" t="s">
        <v>11</v>
      </c>
      <c r="C185" s="376">
        <v>45720</v>
      </c>
      <c r="D185" s="961" t="s">
        <v>2420</v>
      </c>
      <c r="E185" s="375" t="s">
        <v>214</v>
      </c>
      <c r="F185" s="375" t="s">
        <v>158</v>
      </c>
      <c r="G185" s="375" t="s">
        <v>207</v>
      </c>
      <c r="H185" s="375" t="s">
        <v>2419</v>
      </c>
      <c r="I185" s="375"/>
      <c r="J185" s="377">
        <v>139</v>
      </c>
      <c r="K185" s="377">
        <v>389</v>
      </c>
      <c r="L185" s="377"/>
      <c r="M185" s="378"/>
      <c r="N185" s="377">
        <f>SUM(X185:AD185)</f>
        <v>3</v>
      </c>
      <c r="O185" s="377">
        <f>N185*J185</f>
        <v>417</v>
      </c>
      <c r="P185" s="377"/>
      <c r="Q185" s="377"/>
      <c r="R185" s="377">
        <f>Q186*J185</f>
        <v>0</v>
      </c>
      <c r="S185" s="377"/>
      <c r="T185" s="377"/>
      <c r="U185" s="377">
        <f>T186*J185</f>
        <v>417</v>
      </c>
      <c r="V185" s="377"/>
      <c r="W185" s="377"/>
      <c r="X185" s="212"/>
      <c r="Y185" s="214"/>
      <c r="Z185" s="214">
        <v>1</v>
      </c>
      <c r="AA185" s="214">
        <v>1</v>
      </c>
      <c r="AB185" s="214">
        <v>1</v>
      </c>
      <c r="AC185" s="214"/>
      <c r="AD185" s="214"/>
    </row>
    <row r="186" spans="1:30" ht="14.25" customHeight="1" x14ac:dyDescent="0.45">
      <c r="A186" s="108"/>
      <c r="B186" s="108"/>
      <c r="C186" s="108"/>
      <c r="D186" s="108"/>
      <c r="E186" s="108"/>
      <c r="F186" s="108"/>
      <c r="G186" s="108"/>
      <c r="H186" s="108"/>
      <c r="I186" s="108"/>
      <c r="J186" s="48"/>
      <c r="K186" s="48"/>
      <c r="L186" s="48"/>
      <c r="M186" s="357"/>
      <c r="N186" s="48"/>
      <c r="O186" s="48"/>
      <c r="P186" s="48">
        <f>N185*K185</f>
        <v>1167</v>
      </c>
      <c r="Q186" s="667">
        <f>SUM(X186:AD186)</f>
        <v>0</v>
      </c>
      <c r="R186" s="48"/>
      <c r="S186" s="48">
        <f>Q186*K185</f>
        <v>0</v>
      </c>
      <c r="T186" s="48">
        <f>N185-Q186</f>
        <v>3</v>
      </c>
      <c r="U186" s="48"/>
      <c r="V186" s="48">
        <f>T186*K185</f>
        <v>1167</v>
      </c>
      <c r="W186" s="48"/>
      <c r="X186" s="38"/>
      <c r="Y186" s="41"/>
      <c r="Z186" s="668">
        <v>0</v>
      </c>
      <c r="AA186" s="668">
        <v>0</v>
      </c>
      <c r="AB186" s="41">
        <v>0</v>
      </c>
      <c r="AC186" s="41"/>
      <c r="AD186" s="41"/>
    </row>
    <row r="187" spans="1:30" ht="14.25" customHeight="1" x14ac:dyDescent="0.45">
      <c r="A187" s="108"/>
      <c r="B187" s="108"/>
      <c r="C187" s="108"/>
      <c r="D187" s="108"/>
      <c r="E187" s="108"/>
      <c r="F187" s="108"/>
      <c r="G187" s="108"/>
      <c r="H187" s="108"/>
      <c r="I187" s="108"/>
      <c r="J187" s="48"/>
      <c r="K187" s="48"/>
      <c r="L187" s="48"/>
      <c r="M187" s="357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38"/>
      <c r="Y187" s="41"/>
      <c r="Z187" s="41"/>
      <c r="AA187" s="846"/>
      <c r="AB187" s="41"/>
      <c r="AC187" s="41"/>
      <c r="AD187" s="41"/>
    </row>
    <row r="188" spans="1:30" ht="14.25" customHeight="1" x14ac:dyDescent="0.45">
      <c r="A188" s="375" t="s">
        <v>2294</v>
      </c>
      <c r="B188" s="375" t="s">
        <v>11</v>
      </c>
      <c r="C188" s="376">
        <v>45720</v>
      </c>
      <c r="D188" s="355" t="s">
        <v>2421</v>
      </c>
      <c r="E188" s="375" t="s">
        <v>214</v>
      </c>
      <c r="F188" s="375" t="s">
        <v>677</v>
      </c>
      <c r="G188" s="375" t="s">
        <v>2422</v>
      </c>
      <c r="H188" s="375" t="s">
        <v>2423</v>
      </c>
      <c r="I188" s="375"/>
      <c r="J188" s="377">
        <v>151</v>
      </c>
      <c r="K188" s="377">
        <v>429</v>
      </c>
      <c r="L188" s="377"/>
      <c r="M188" s="378">
        <v>397</v>
      </c>
      <c r="N188" s="377">
        <f>SUM(X188:AD188)</f>
        <v>4</v>
      </c>
      <c r="O188" s="377">
        <f>N188*J188</f>
        <v>604</v>
      </c>
      <c r="P188" s="377"/>
      <c r="Q188" s="377"/>
      <c r="R188" s="377">
        <f>Q189*J188</f>
        <v>453</v>
      </c>
      <c r="S188" s="377"/>
      <c r="T188" s="377"/>
      <c r="U188" s="377">
        <f>T189*J188</f>
        <v>151</v>
      </c>
      <c r="V188" s="377"/>
      <c r="W188" s="377"/>
      <c r="X188" s="212"/>
      <c r="Y188" s="214"/>
      <c r="Z188" s="214">
        <v>1</v>
      </c>
      <c r="AA188" s="214">
        <v>1</v>
      </c>
      <c r="AB188" s="214">
        <v>2</v>
      </c>
      <c r="AC188" s="214"/>
      <c r="AD188" s="214"/>
    </row>
    <row r="189" spans="1:30" ht="14.25" customHeight="1" x14ac:dyDescent="0.45">
      <c r="A189" s="108"/>
      <c r="B189" s="108"/>
      <c r="C189" s="108"/>
      <c r="D189" s="957"/>
      <c r="E189" s="108"/>
      <c r="F189" s="108"/>
      <c r="G189" s="108"/>
      <c r="H189" s="108"/>
      <c r="I189" s="108"/>
      <c r="J189" s="48"/>
      <c r="K189" s="48"/>
      <c r="L189" s="48"/>
      <c r="M189" s="357" t="s">
        <v>2424</v>
      </c>
      <c r="N189" s="48"/>
      <c r="O189" s="48"/>
      <c r="P189" s="48">
        <f>N188*K188</f>
        <v>1716</v>
      </c>
      <c r="Q189" s="667">
        <f>SUM(X189:AD189)</f>
        <v>3</v>
      </c>
      <c r="R189" s="48"/>
      <c r="S189" s="48">
        <f>Q189*K188</f>
        <v>1287</v>
      </c>
      <c r="T189" s="48">
        <f>N188-Q189</f>
        <v>1</v>
      </c>
      <c r="U189" s="48"/>
      <c r="V189" s="48">
        <f>T189*K188</f>
        <v>429</v>
      </c>
      <c r="W189" s="48"/>
      <c r="X189" s="38"/>
      <c r="Y189" s="41"/>
      <c r="Z189" s="668">
        <v>1</v>
      </c>
      <c r="AA189" s="545">
        <v>0</v>
      </c>
      <c r="AB189" s="668">
        <v>2</v>
      </c>
      <c r="AC189" s="41"/>
      <c r="AD189" s="41"/>
    </row>
    <row r="190" spans="1:30" ht="14.25" customHeight="1" x14ac:dyDescent="0.45">
      <c r="A190" s="108"/>
      <c r="B190" s="108"/>
      <c r="C190" s="108"/>
      <c r="D190" s="108"/>
      <c r="E190" s="108"/>
      <c r="F190" s="108"/>
      <c r="G190" s="108"/>
      <c r="H190" s="108"/>
      <c r="I190" s="108"/>
      <c r="J190" s="48"/>
      <c r="K190" s="48"/>
      <c r="L190" s="48"/>
      <c r="M190" s="357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38"/>
      <c r="Y190" s="41"/>
      <c r="Z190" s="41"/>
      <c r="AA190" s="846"/>
      <c r="AB190" s="41"/>
      <c r="AC190" s="41"/>
      <c r="AD190" s="41"/>
    </row>
    <row r="191" spans="1:30" ht="14.25" customHeight="1" x14ac:dyDescent="0.45">
      <c r="A191" s="375" t="s">
        <v>2294</v>
      </c>
      <c r="B191" s="375" t="s">
        <v>11</v>
      </c>
      <c r="C191" s="376">
        <v>45720</v>
      </c>
      <c r="D191" s="355" t="s">
        <v>2425</v>
      </c>
      <c r="E191" s="375" t="s">
        <v>214</v>
      </c>
      <c r="F191" s="375" t="s">
        <v>304</v>
      </c>
      <c r="G191" s="375" t="s">
        <v>207</v>
      </c>
      <c r="H191" s="375" t="s">
        <v>2426</v>
      </c>
      <c r="I191" s="375"/>
      <c r="J191" s="377">
        <v>124</v>
      </c>
      <c r="K191" s="377">
        <v>349</v>
      </c>
      <c r="L191" s="377"/>
      <c r="M191" s="378"/>
      <c r="N191" s="377">
        <f>SUM(X191:AD191)</f>
        <v>4</v>
      </c>
      <c r="O191" s="377">
        <f>N191*J191</f>
        <v>496</v>
      </c>
      <c r="P191" s="377"/>
      <c r="Q191" s="377"/>
      <c r="R191" s="377">
        <f>Q192*J191</f>
        <v>0</v>
      </c>
      <c r="S191" s="377"/>
      <c r="T191" s="377"/>
      <c r="U191" s="377">
        <f>T192*J191</f>
        <v>496</v>
      </c>
      <c r="V191" s="377"/>
      <c r="W191" s="377"/>
      <c r="X191" s="212"/>
      <c r="Y191" s="214">
        <v>2</v>
      </c>
      <c r="Z191" s="214">
        <v>2</v>
      </c>
      <c r="AA191" s="214"/>
      <c r="AB191" s="214"/>
      <c r="AC191" s="214"/>
      <c r="AD191" s="214"/>
    </row>
    <row r="192" spans="1:30" ht="14.25" customHeight="1" x14ac:dyDescent="0.45">
      <c r="A192" s="108"/>
      <c r="B192" s="108"/>
      <c r="C192" s="108"/>
      <c r="D192" s="379"/>
      <c r="E192" s="358"/>
      <c r="F192" s="358"/>
      <c r="G192" s="358"/>
      <c r="H192" s="358"/>
      <c r="I192" s="358"/>
      <c r="J192" s="359"/>
      <c r="K192" s="359"/>
      <c r="L192" s="359"/>
      <c r="M192" s="368"/>
      <c r="N192" s="359"/>
      <c r="O192" s="48"/>
      <c r="P192" s="48">
        <f>N191*K191</f>
        <v>1396</v>
      </c>
      <c r="Q192" s="48">
        <f>SUM(X192:AD192)</f>
        <v>0</v>
      </c>
      <c r="R192" s="48"/>
      <c r="S192" s="48">
        <f>Q192*K191</f>
        <v>0</v>
      </c>
      <c r="T192" s="48">
        <f>N191-Q192</f>
        <v>4</v>
      </c>
      <c r="U192" s="48"/>
      <c r="V192" s="48">
        <f>T192*K191</f>
        <v>1396</v>
      </c>
      <c r="W192" s="48"/>
      <c r="X192" s="38"/>
      <c r="Y192" s="41">
        <v>0</v>
      </c>
      <c r="Z192" s="41">
        <v>0</v>
      </c>
      <c r="AA192" s="41"/>
      <c r="AB192" s="41"/>
      <c r="AC192" s="41"/>
      <c r="AD192" s="41"/>
    </row>
    <row r="193" spans="1:30" ht="14.25" customHeight="1" x14ac:dyDescent="0.45">
      <c r="A193" s="108"/>
      <c r="B193" s="108"/>
      <c r="C193" s="108"/>
      <c r="D193" s="380"/>
      <c r="E193" s="358"/>
      <c r="F193" s="358"/>
      <c r="G193" s="358"/>
      <c r="H193" s="358"/>
      <c r="I193" s="358"/>
      <c r="J193" s="359"/>
      <c r="K193" s="359"/>
      <c r="L193" s="359"/>
      <c r="M193" s="368"/>
      <c r="N193" s="359"/>
      <c r="O193" s="48"/>
      <c r="P193" s="48"/>
      <c r="Q193" s="48"/>
      <c r="R193" s="48"/>
      <c r="S193" s="48"/>
      <c r="T193" s="48"/>
      <c r="U193" s="48"/>
      <c r="V193" s="48"/>
      <c r="W193" s="48"/>
      <c r="X193" s="38"/>
      <c r="Y193" s="41"/>
      <c r="Z193" s="41"/>
      <c r="AA193" s="41"/>
      <c r="AB193" s="41"/>
      <c r="AC193" s="41"/>
      <c r="AD193" s="41"/>
    </row>
    <row r="194" spans="1:30" ht="14.25" customHeight="1" x14ac:dyDescent="0.45">
      <c r="A194" s="375" t="s">
        <v>2294</v>
      </c>
      <c r="B194" s="375" t="s">
        <v>11</v>
      </c>
      <c r="C194" s="376">
        <v>45720</v>
      </c>
      <c r="D194" s="961" t="s">
        <v>2427</v>
      </c>
      <c r="E194" s="375" t="s">
        <v>368</v>
      </c>
      <c r="F194" s="375" t="s">
        <v>1239</v>
      </c>
      <c r="G194" s="375" t="s">
        <v>424</v>
      </c>
      <c r="H194" s="375" t="s">
        <v>2428</v>
      </c>
      <c r="I194" s="375"/>
      <c r="J194" s="377">
        <v>181</v>
      </c>
      <c r="K194" s="377">
        <v>499</v>
      </c>
      <c r="L194" s="377"/>
      <c r="M194" s="378"/>
      <c r="N194" s="377">
        <f>SUM(X194:AD194)</f>
        <v>4</v>
      </c>
      <c r="O194" s="377">
        <f>N194*J194</f>
        <v>724</v>
      </c>
      <c r="P194" s="377"/>
      <c r="Q194" s="377"/>
      <c r="R194" s="377">
        <f>Q195*J194</f>
        <v>362</v>
      </c>
      <c r="S194" s="377"/>
      <c r="T194" s="377"/>
      <c r="U194" s="377">
        <f>T195*J194</f>
        <v>362</v>
      </c>
      <c r="V194" s="377"/>
      <c r="W194" s="377"/>
      <c r="X194" s="212"/>
      <c r="Y194" s="214">
        <v>1</v>
      </c>
      <c r="Z194" s="214">
        <v>1</v>
      </c>
      <c r="AA194" s="214">
        <v>1</v>
      </c>
      <c r="AB194" s="214">
        <v>1</v>
      </c>
      <c r="AC194" s="214"/>
      <c r="AD194" s="214"/>
    </row>
    <row r="195" spans="1:30" ht="14.25" customHeight="1" x14ac:dyDescent="0.45">
      <c r="A195" s="108"/>
      <c r="B195" s="108"/>
      <c r="C195" s="108"/>
      <c r="D195" s="108"/>
      <c r="E195" s="108"/>
      <c r="F195" s="108"/>
      <c r="G195" s="108"/>
      <c r="H195" s="108"/>
      <c r="I195" s="108"/>
      <c r="J195" s="48"/>
      <c r="K195" s="48"/>
      <c r="L195" s="48"/>
      <c r="M195" s="357"/>
      <c r="N195" s="48"/>
      <c r="O195" s="48"/>
      <c r="P195" s="48">
        <f>N194*K194</f>
        <v>1996</v>
      </c>
      <c r="Q195" s="667">
        <f>SUM(X195:AD195)</f>
        <v>2</v>
      </c>
      <c r="R195" s="48"/>
      <c r="S195" s="48">
        <f>Q195*K194</f>
        <v>998</v>
      </c>
      <c r="T195" s="48">
        <f>N194-Q195</f>
        <v>2</v>
      </c>
      <c r="U195" s="48"/>
      <c r="V195" s="48">
        <f>T195*K194</f>
        <v>998</v>
      </c>
      <c r="W195" s="48"/>
      <c r="X195" s="38"/>
      <c r="Y195" s="846">
        <v>0</v>
      </c>
      <c r="Z195" s="668">
        <v>0</v>
      </c>
      <c r="AA195" s="668">
        <v>1</v>
      </c>
      <c r="AB195" s="668">
        <v>1</v>
      </c>
      <c r="AC195" s="41"/>
      <c r="AD195" s="41"/>
    </row>
    <row r="196" spans="1:30" ht="14.25" customHeight="1" x14ac:dyDescent="0.4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883"/>
      <c r="Z196" s="19"/>
      <c r="AA196" s="19"/>
      <c r="AB196" s="19"/>
      <c r="AC196" s="19"/>
      <c r="AD196" s="19"/>
    </row>
    <row r="197" spans="1:30" ht="14.25" customHeight="1" x14ac:dyDescent="0.45">
      <c r="A197" s="381" t="s">
        <v>2294</v>
      </c>
      <c r="B197" s="375" t="s">
        <v>11</v>
      </c>
      <c r="C197" s="382">
        <v>45720</v>
      </c>
      <c r="D197" s="962" t="s">
        <v>2429</v>
      </c>
      <c r="E197" s="381" t="s">
        <v>180</v>
      </c>
      <c r="F197" s="381" t="s">
        <v>2430</v>
      </c>
      <c r="G197" s="381" t="s">
        <v>2385</v>
      </c>
      <c r="H197" s="381" t="s">
        <v>661</v>
      </c>
      <c r="I197" s="381"/>
      <c r="J197" s="383">
        <v>105</v>
      </c>
      <c r="K197" s="383">
        <v>299</v>
      </c>
      <c r="L197" s="383"/>
      <c r="M197" s="384"/>
      <c r="N197" s="383">
        <f>SUM(X197:AD197)</f>
        <v>4</v>
      </c>
      <c r="O197" s="383">
        <f>N197*J197</f>
        <v>420</v>
      </c>
      <c r="P197" s="383"/>
      <c r="Q197" s="383"/>
      <c r="R197" s="383">
        <f>Q198*J197</f>
        <v>105</v>
      </c>
      <c r="S197" s="383"/>
      <c r="T197" s="383"/>
      <c r="U197" s="383">
        <f>T198*J197</f>
        <v>315</v>
      </c>
      <c r="V197" s="383"/>
      <c r="W197" s="383"/>
      <c r="X197" s="212">
        <v>1</v>
      </c>
      <c r="Y197" s="214">
        <v>1</v>
      </c>
      <c r="Z197" s="214">
        <v>1</v>
      </c>
      <c r="AA197" s="214">
        <v>1</v>
      </c>
      <c r="AB197" s="214"/>
      <c r="AC197" s="216"/>
      <c r="AD197" s="216"/>
    </row>
    <row r="198" spans="1:30" ht="14.25" customHeight="1" x14ac:dyDescent="0.45">
      <c r="A198" s="108"/>
      <c r="B198" s="108"/>
      <c r="C198" s="108"/>
      <c r="D198" s="108"/>
      <c r="E198" s="108"/>
      <c r="F198" s="108"/>
      <c r="G198" s="108"/>
      <c r="H198" s="108"/>
      <c r="I198" s="108"/>
      <c r="J198" s="48"/>
      <c r="K198" s="48"/>
      <c r="L198" s="48"/>
      <c r="M198" s="357"/>
      <c r="N198" s="48"/>
      <c r="O198" s="48"/>
      <c r="P198" s="48">
        <f>N197*K197</f>
        <v>1196</v>
      </c>
      <c r="Q198" s="667">
        <f>SUM(X198:AD198)</f>
        <v>1</v>
      </c>
      <c r="R198" s="48"/>
      <c r="S198" s="48">
        <f>Q198*K197</f>
        <v>299</v>
      </c>
      <c r="T198" s="48">
        <f>N197-Q198</f>
        <v>3</v>
      </c>
      <c r="U198" s="48"/>
      <c r="V198" s="48">
        <f>T198*K197</f>
        <v>897</v>
      </c>
      <c r="W198" s="48"/>
      <c r="X198" s="657">
        <v>1</v>
      </c>
      <c r="Y198" s="846">
        <v>0</v>
      </c>
      <c r="Z198" s="846">
        <v>0</v>
      </c>
      <c r="AA198" s="668">
        <v>0</v>
      </c>
      <c r="AB198" s="41"/>
      <c r="AC198" s="19"/>
      <c r="AD198" s="19"/>
    </row>
    <row r="199" spans="1:30" ht="14.25" customHeight="1" x14ac:dyDescent="0.45">
      <c r="A199" s="108"/>
      <c r="B199" s="108"/>
      <c r="C199" s="108"/>
      <c r="D199" s="108"/>
      <c r="E199" s="108"/>
      <c r="F199" s="108"/>
      <c r="G199" s="108"/>
      <c r="H199" s="108"/>
      <c r="I199" s="108"/>
      <c r="J199" s="48"/>
      <c r="K199" s="48"/>
      <c r="L199" s="48"/>
      <c r="M199" s="357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38"/>
      <c r="Y199" s="846"/>
      <c r="Z199" s="41"/>
      <c r="AA199" s="41"/>
      <c r="AB199" s="41"/>
      <c r="AC199" s="19"/>
      <c r="AD199" s="19"/>
    </row>
    <row r="200" spans="1:30" ht="14.25" customHeight="1" x14ac:dyDescent="0.45">
      <c r="A200" s="375" t="s">
        <v>2294</v>
      </c>
      <c r="B200" s="375" t="s">
        <v>11</v>
      </c>
      <c r="C200" s="376">
        <v>45720</v>
      </c>
      <c r="D200" s="375" t="s">
        <v>2431</v>
      </c>
      <c r="E200" s="375" t="s">
        <v>180</v>
      </c>
      <c r="F200" s="375" t="s">
        <v>304</v>
      </c>
      <c r="G200" s="375" t="s">
        <v>166</v>
      </c>
      <c r="H200" s="375" t="s">
        <v>2432</v>
      </c>
      <c r="I200" s="375"/>
      <c r="J200" s="377">
        <v>78</v>
      </c>
      <c r="K200" s="377">
        <v>229</v>
      </c>
      <c r="L200" s="377"/>
      <c r="M200" s="378"/>
      <c r="N200" s="377">
        <f>SUM(X200:AD200)</f>
        <v>4</v>
      </c>
      <c r="O200" s="377">
        <f>N200*J200</f>
        <v>312</v>
      </c>
      <c r="P200" s="377"/>
      <c r="Q200" s="377"/>
      <c r="R200" s="377">
        <f>Q201*J200</f>
        <v>0</v>
      </c>
      <c r="S200" s="377"/>
      <c r="T200" s="377"/>
      <c r="U200" s="377">
        <f>T201*J200</f>
        <v>312</v>
      </c>
      <c r="V200" s="377"/>
      <c r="W200" s="377"/>
      <c r="X200" s="212">
        <v>1</v>
      </c>
      <c r="Y200" s="214">
        <v>1</v>
      </c>
      <c r="Z200" s="214">
        <v>1</v>
      </c>
      <c r="AA200" s="214">
        <v>1</v>
      </c>
      <c r="AB200" s="214"/>
      <c r="AC200" s="216"/>
      <c r="AD200" s="216"/>
    </row>
    <row r="201" spans="1:30" ht="14.25" customHeight="1" x14ac:dyDescent="0.45">
      <c r="A201" s="108"/>
      <c r="B201" s="108"/>
      <c r="C201" s="108"/>
      <c r="D201" s="358"/>
      <c r="E201" s="358"/>
      <c r="F201" s="358"/>
      <c r="G201" s="358"/>
      <c r="H201" s="358"/>
      <c r="I201" s="358"/>
      <c r="J201" s="359"/>
      <c r="K201" s="359"/>
      <c r="L201" s="359"/>
      <c r="M201" s="368"/>
      <c r="N201" s="359"/>
      <c r="O201" s="48"/>
      <c r="P201" s="48">
        <f>N200*K200</f>
        <v>916</v>
      </c>
      <c r="Q201" s="598">
        <f>SUM(X201:AD201)</f>
        <v>0</v>
      </c>
      <c r="R201" s="48"/>
      <c r="S201" s="48">
        <f>Q201*K200</f>
        <v>0</v>
      </c>
      <c r="T201" s="48">
        <f>N200-Q201</f>
        <v>4</v>
      </c>
      <c r="U201" s="48"/>
      <c r="V201" s="48">
        <f>T201*K200</f>
        <v>916</v>
      </c>
      <c r="W201" s="48"/>
      <c r="X201" s="38">
        <v>0</v>
      </c>
      <c r="Y201" s="545">
        <v>0</v>
      </c>
      <c r="Z201" s="38">
        <v>0</v>
      </c>
      <c r="AA201" s="38">
        <v>0</v>
      </c>
      <c r="AB201" s="38"/>
      <c r="AC201" s="19"/>
      <c r="AD201" s="19"/>
    </row>
    <row r="202" spans="1:30" ht="14.25" customHeight="1" x14ac:dyDescent="0.45">
      <c r="A202" s="108"/>
      <c r="B202" s="108"/>
      <c r="C202" s="108"/>
      <c r="D202" s="358"/>
      <c r="E202" s="358"/>
      <c r="F202" s="358"/>
      <c r="G202" s="358"/>
      <c r="H202" s="358"/>
      <c r="I202" s="358"/>
      <c r="J202" s="359"/>
      <c r="K202" s="359"/>
      <c r="L202" s="359"/>
      <c r="M202" s="368"/>
      <c r="N202" s="359"/>
      <c r="O202" s="48"/>
      <c r="P202" s="48"/>
      <c r="Q202" s="48"/>
      <c r="R202" s="48"/>
      <c r="S202" s="48"/>
      <c r="T202" s="48"/>
      <c r="U202" s="48"/>
      <c r="V202" s="48"/>
      <c r="W202" s="48"/>
      <c r="X202" s="38"/>
      <c r="Y202" s="41"/>
      <c r="Z202" s="41"/>
      <c r="AA202" s="41"/>
      <c r="AB202" s="41"/>
      <c r="AC202" s="19"/>
      <c r="AD202" s="19"/>
    </row>
    <row r="203" spans="1:30" ht="14.25" customHeight="1" x14ac:dyDescent="0.45">
      <c r="A203" s="375" t="s">
        <v>2294</v>
      </c>
      <c r="B203" s="375" t="s">
        <v>11</v>
      </c>
      <c r="C203" s="376">
        <v>45720</v>
      </c>
      <c r="D203" s="355" t="s">
        <v>2433</v>
      </c>
      <c r="E203" s="375" t="s">
        <v>964</v>
      </c>
      <c r="F203" s="375" t="s">
        <v>690</v>
      </c>
      <c r="G203" s="375" t="s">
        <v>1018</v>
      </c>
      <c r="H203" s="375" t="s">
        <v>2434</v>
      </c>
      <c r="I203" s="375"/>
      <c r="J203" s="377">
        <v>69</v>
      </c>
      <c r="K203" s="377">
        <v>199</v>
      </c>
      <c r="L203" s="377"/>
      <c r="M203" s="378">
        <v>186</v>
      </c>
      <c r="N203" s="377">
        <f>SUM(X203:AD203)</f>
        <v>3</v>
      </c>
      <c r="O203" s="377">
        <f>N203*J203</f>
        <v>207</v>
      </c>
      <c r="P203" s="377"/>
      <c r="Q203" s="377"/>
      <c r="R203" s="377">
        <f>Q204*J203</f>
        <v>0</v>
      </c>
      <c r="S203" s="377"/>
      <c r="T203" s="377"/>
      <c r="U203" s="377">
        <f>T204*J203</f>
        <v>207</v>
      </c>
      <c r="V203" s="377"/>
      <c r="W203" s="377"/>
      <c r="X203" s="212"/>
      <c r="Y203" s="214">
        <v>1</v>
      </c>
      <c r="Z203" s="214">
        <v>1</v>
      </c>
      <c r="AA203" s="214">
        <v>1</v>
      </c>
      <c r="AB203" s="214"/>
      <c r="AC203" s="216"/>
      <c r="AD203" s="216"/>
    </row>
    <row r="204" spans="1:30" ht="14.25" customHeight="1" x14ac:dyDescent="0.45">
      <c r="A204" s="108"/>
      <c r="B204" s="108"/>
      <c r="C204" s="108"/>
      <c r="D204" s="116"/>
      <c r="E204" s="108"/>
      <c r="F204" s="108"/>
      <c r="G204" s="108"/>
      <c r="H204" s="108"/>
      <c r="I204" s="108"/>
      <c r="J204" s="48"/>
      <c r="K204" s="48"/>
      <c r="L204" s="48"/>
      <c r="M204" s="357"/>
      <c r="N204" s="48"/>
      <c r="O204" s="48"/>
      <c r="P204" s="48">
        <f>N203*K203</f>
        <v>597</v>
      </c>
      <c r="Q204" s="111">
        <f>SUM(X204:AD204)</f>
        <v>0</v>
      </c>
      <c r="R204" s="48"/>
      <c r="S204" s="48">
        <f>Q204*K203</f>
        <v>0</v>
      </c>
      <c r="T204" s="48">
        <f>N203-Q204</f>
        <v>3</v>
      </c>
      <c r="U204" s="48"/>
      <c r="V204" s="48">
        <f>T204*K203</f>
        <v>597</v>
      </c>
      <c r="W204" s="48"/>
      <c r="X204" s="38"/>
      <c r="Y204" s="41">
        <v>0</v>
      </c>
      <c r="Z204" s="41">
        <v>0</v>
      </c>
      <c r="AA204" s="41">
        <v>0</v>
      </c>
      <c r="AB204" s="41"/>
      <c r="AC204" s="19"/>
      <c r="AD204" s="19"/>
    </row>
    <row r="205" spans="1:30" ht="14.25" customHeight="1" x14ac:dyDescent="0.45">
      <c r="A205" s="108"/>
      <c r="B205" s="108"/>
      <c r="C205" s="108"/>
      <c r="D205" s="108"/>
      <c r="E205" s="108"/>
      <c r="F205" s="108"/>
      <c r="G205" s="108"/>
      <c r="H205" s="108"/>
      <c r="I205" s="108"/>
      <c r="J205" s="48"/>
      <c r="K205" s="48"/>
      <c r="L205" s="48"/>
      <c r="M205" s="357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38"/>
      <c r="Y205" s="41"/>
      <c r="Z205" s="846"/>
      <c r="AA205" s="41"/>
      <c r="AB205" s="41"/>
      <c r="AC205" s="19"/>
      <c r="AD205" s="19"/>
    </row>
    <row r="206" spans="1:30" ht="14.25" customHeight="1" x14ac:dyDescent="0.45">
      <c r="A206" s="375" t="s">
        <v>2294</v>
      </c>
      <c r="B206" s="375" t="s">
        <v>11</v>
      </c>
      <c r="C206" s="376">
        <v>45720</v>
      </c>
      <c r="D206" s="355" t="s">
        <v>2435</v>
      </c>
      <c r="E206" s="375" t="s">
        <v>964</v>
      </c>
      <c r="F206" s="375" t="s">
        <v>158</v>
      </c>
      <c r="G206" s="375" t="s">
        <v>1018</v>
      </c>
      <c r="H206" s="375" t="s">
        <v>2434</v>
      </c>
      <c r="I206" s="375"/>
      <c r="J206" s="377">
        <v>69</v>
      </c>
      <c r="K206" s="377">
        <v>199</v>
      </c>
      <c r="L206" s="377"/>
      <c r="M206" s="378">
        <v>186</v>
      </c>
      <c r="N206" s="377">
        <f>SUM(X206:AD206)</f>
        <v>3</v>
      </c>
      <c r="O206" s="377">
        <f>N206*J206</f>
        <v>207</v>
      </c>
      <c r="P206" s="377"/>
      <c r="Q206" s="377"/>
      <c r="R206" s="377">
        <f>Q207*J206</f>
        <v>0</v>
      </c>
      <c r="S206" s="377"/>
      <c r="T206" s="377"/>
      <c r="U206" s="377">
        <f>T207*J206</f>
        <v>207</v>
      </c>
      <c r="V206" s="377"/>
      <c r="W206" s="377"/>
      <c r="X206" s="212"/>
      <c r="Y206" s="214">
        <v>1</v>
      </c>
      <c r="Z206" s="214">
        <v>1</v>
      </c>
      <c r="AA206" s="214">
        <v>1</v>
      </c>
      <c r="AB206" s="214"/>
      <c r="AC206" s="216"/>
      <c r="AD206" s="216"/>
    </row>
    <row r="207" spans="1:30" ht="14.25" customHeight="1" x14ac:dyDescent="0.45">
      <c r="A207" s="108"/>
      <c r="B207" s="108"/>
      <c r="C207" s="108"/>
      <c r="D207" s="116"/>
      <c r="E207" s="108"/>
      <c r="F207" s="108"/>
      <c r="G207" s="108"/>
      <c r="H207" s="108"/>
      <c r="I207" s="108"/>
      <c r="J207" s="48"/>
      <c r="K207" s="48"/>
      <c r="L207" s="48"/>
      <c r="M207" s="357"/>
      <c r="N207" s="48"/>
      <c r="O207" s="48"/>
      <c r="P207" s="48">
        <f>N206*K206</f>
        <v>597</v>
      </c>
      <c r="Q207" s="111">
        <f>SUM(X207:AD207)</f>
        <v>0</v>
      </c>
      <c r="R207" s="48"/>
      <c r="S207" s="48">
        <f>Q207*K206</f>
        <v>0</v>
      </c>
      <c r="T207" s="48">
        <f>N206-Q207</f>
        <v>3</v>
      </c>
      <c r="U207" s="48"/>
      <c r="V207" s="48">
        <f>T207*K206</f>
        <v>597</v>
      </c>
      <c r="W207" s="48"/>
      <c r="X207" s="38"/>
      <c r="Y207" s="41">
        <v>0</v>
      </c>
      <c r="Z207" s="41">
        <v>0</v>
      </c>
      <c r="AA207" s="41">
        <v>0</v>
      </c>
      <c r="AB207" s="41"/>
      <c r="AC207" s="19"/>
      <c r="AD207" s="19"/>
    </row>
    <row r="208" spans="1:30" ht="14.25" customHeight="1" x14ac:dyDescent="0.45">
      <c r="A208" s="108"/>
      <c r="B208" s="108"/>
      <c r="C208" s="108"/>
      <c r="D208" s="108"/>
      <c r="E208" s="108"/>
      <c r="F208" s="108"/>
      <c r="G208" s="108"/>
      <c r="H208" s="108"/>
      <c r="I208" s="108"/>
      <c r="J208" s="48"/>
      <c r="K208" s="48"/>
      <c r="L208" s="48"/>
      <c r="M208" s="357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38"/>
      <c r="Y208" s="41"/>
      <c r="Z208" s="846"/>
      <c r="AA208" s="41"/>
      <c r="AB208" s="41"/>
      <c r="AC208" s="19"/>
      <c r="AD208" s="19"/>
    </row>
    <row r="209" spans="1:30" ht="29.25" customHeight="1" x14ac:dyDescent="0.45">
      <c r="A209" s="375" t="s">
        <v>2294</v>
      </c>
      <c r="B209" s="375" t="s">
        <v>11</v>
      </c>
      <c r="C209" s="376">
        <v>45720</v>
      </c>
      <c r="D209" s="961" t="s">
        <v>2436</v>
      </c>
      <c r="E209" s="375" t="s">
        <v>164</v>
      </c>
      <c r="F209" s="375" t="s">
        <v>2437</v>
      </c>
      <c r="G209" s="375" t="s">
        <v>2438</v>
      </c>
      <c r="H209" s="375" t="s">
        <v>2439</v>
      </c>
      <c r="I209" s="375"/>
      <c r="J209" s="377">
        <v>82</v>
      </c>
      <c r="K209" s="377">
        <v>229</v>
      </c>
      <c r="L209" s="377"/>
      <c r="M209" s="378"/>
      <c r="N209" s="377">
        <f>SUM(X209:AD209)</f>
        <v>6</v>
      </c>
      <c r="O209" s="377">
        <f>N209*J209</f>
        <v>492</v>
      </c>
      <c r="P209" s="377"/>
      <c r="Q209" s="377"/>
      <c r="R209" s="377">
        <f>Q210*J209</f>
        <v>246</v>
      </c>
      <c r="S209" s="377"/>
      <c r="T209" s="377"/>
      <c r="U209" s="377">
        <f>T210*J209</f>
        <v>246</v>
      </c>
      <c r="V209" s="377"/>
      <c r="W209" s="377"/>
      <c r="X209" s="212"/>
      <c r="Y209" s="214">
        <v>1</v>
      </c>
      <c r="Z209" s="214">
        <v>2</v>
      </c>
      <c r="AA209" s="214">
        <v>2</v>
      </c>
      <c r="AB209" s="214">
        <v>1</v>
      </c>
      <c r="AC209" s="216"/>
      <c r="AD209" s="216"/>
    </row>
    <row r="210" spans="1:30" ht="14.25" customHeight="1" x14ac:dyDescent="0.45">
      <c r="A210" s="36"/>
      <c r="B210" s="36"/>
      <c r="C210" s="36"/>
      <c r="D210" s="36"/>
      <c r="E210" s="36"/>
      <c r="F210" s="36"/>
      <c r="G210" s="36"/>
      <c r="H210" s="36"/>
      <c r="I210" s="36"/>
      <c r="J210" s="38"/>
      <c r="K210" s="38"/>
      <c r="L210" s="38"/>
      <c r="M210" s="69"/>
      <c r="N210" s="38"/>
      <c r="O210" s="38"/>
      <c r="P210" s="38">
        <f>N209*K209</f>
        <v>1374</v>
      </c>
      <c r="Q210" s="670">
        <f>SUM(X210:AD210)</f>
        <v>3</v>
      </c>
      <c r="R210" s="38"/>
      <c r="S210" s="38">
        <f>Q210*K209</f>
        <v>687</v>
      </c>
      <c r="T210" s="38">
        <f>N209-Q210</f>
        <v>3</v>
      </c>
      <c r="U210" s="38"/>
      <c r="V210" s="38">
        <f>T210*K209</f>
        <v>687</v>
      </c>
      <c r="W210" s="38"/>
      <c r="X210" s="38"/>
      <c r="Y210" s="41">
        <v>0</v>
      </c>
      <c r="Z210" s="846">
        <v>0</v>
      </c>
      <c r="AA210" s="668">
        <v>2</v>
      </c>
      <c r="AB210" s="668">
        <v>1</v>
      </c>
      <c r="AC210" s="19"/>
      <c r="AD210" s="19"/>
    </row>
    <row r="211" spans="1:30" ht="14.25" customHeight="1" x14ac:dyDescent="0.4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</row>
    <row r="212" spans="1:30" ht="14.25" customHeight="1" x14ac:dyDescent="0.45">
      <c r="A212" s="375" t="s">
        <v>2294</v>
      </c>
      <c r="B212" s="375" t="s">
        <v>11</v>
      </c>
      <c r="C212" s="376">
        <v>45720</v>
      </c>
      <c r="D212" s="961" t="s">
        <v>2440</v>
      </c>
      <c r="E212" s="375" t="s">
        <v>278</v>
      </c>
      <c r="F212" s="375" t="s">
        <v>1239</v>
      </c>
      <c r="G212" s="375" t="s">
        <v>2441</v>
      </c>
      <c r="H212" s="375" t="s">
        <v>2442</v>
      </c>
      <c r="I212" s="375"/>
      <c r="J212" s="377">
        <v>101</v>
      </c>
      <c r="K212" s="377">
        <v>279</v>
      </c>
      <c r="L212" s="377"/>
      <c r="M212" s="378"/>
      <c r="N212" s="377">
        <f>SUM(X212:AD212)</f>
        <v>4</v>
      </c>
      <c r="O212" s="377">
        <f>N212*J212</f>
        <v>404</v>
      </c>
      <c r="P212" s="377"/>
      <c r="Q212" s="377"/>
      <c r="R212" s="377">
        <f>Q213*J212</f>
        <v>101</v>
      </c>
      <c r="S212" s="377"/>
      <c r="T212" s="377"/>
      <c r="U212" s="377">
        <f>T213*J212</f>
        <v>303</v>
      </c>
      <c r="V212" s="377"/>
      <c r="W212" s="377"/>
      <c r="X212" s="212"/>
      <c r="Y212" s="214">
        <v>1</v>
      </c>
      <c r="Z212" s="214">
        <v>1</v>
      </c>
      <c r="AA212" s="214">
        <v>1</v>
      </c>
      <c r="AB212" s="214">
        <v>1</v>
      </c>
      <c r="AC212" s="216"/>
      <c r="AD212" s="216"/>
    </row>
    <row r="213" spans="1:30" ht="14.25" customHeight="1" x14ac:dyDescent="0.45">
      <c r="A213" s="108"/>
      <c r="B213" s="108"/>
      <c r="C213" s="108"/>
      <c r="D213" s="108"/>
      <c r="E213" s="108"/>
      <c r="F213" s="108"/>
      <c r="G213" s="108"/>
      <c r="H213" s="108"/>
      <c r="I213" s="108"/>
      <c r="J213" s="48"/>
      <c r="K213" s="48"/>
      <c r="L213" s="48"/>
      <c r="M213" s="357"/>
      <c r="N213" s="48"/>
      <c r="O213" s="48"/>
      <c r="P213" s="48">
        <f>N212*K212</f>
        <v>1116</v>
      </c>
      <c r="Q213" s="664">
        <f>SUM(X213:AD213)</f>
        <v>1</v>
      </c>
      <c r="R213" s="48"/>
      <c r="S213" s="48">
        <f>Q213*K212</f>
        <v>279</v>
      </c>
      <c r="T213" s="48">
        <f>N212-Q213</f>
        <v>3</v>
      </c>
      <c r="U213" s="48"/>
      <c r="V213" s="48">
        <f>T213*K212</f>
        <v>837</v>
      </c>
      <c r="W213" s="48"/>
      <c r="X213" s="38"/>
      <c r="Y213" s="41">
        <v>0</v>
      </c>
      <c r="Z213" s="41">
        <v>0</v>
      </c>
      <c r="AA213" s="668">
        <v>0</v>
      </c>
      <c r="AB213" s="668">
        <v>1</v>
      </c>
      <c r="AC213" s="19"/>
      <c r="AD213" s="19"/>
    </row>
    <row r="214" spans="1:30" ht="14.25" customHeight="1" x14ac:dyDescent="0.45">
      <c r="A214" s="108"/>
      <c r="B214" s="108"/>
      <c r="C214" s="108"/>
      <c r="D214" s="108"/>
      <c r="E214" s="108"/>
      <c r="F214" s="108"/>
      <c r="G214" s="108"/>
      <c r="H214" s="108"/>
      <c r="I214" s="108"/>
      <c r="J214" s="48"/>
      <c r="K214" s="48"/>
      <c r="L214" s="48"/>
      <c r="M214" s="357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38"/>
      <c r="Y214" s="41"/>
      <c r="Z214" s="41"/>
      <c r="AA214" s="846"/>
      <c r="AB214" s="41"/>
      <c r="AC214" s="19"/>
      <c r="AD214" s="19"/>
    </row>
    <row r="215" spans="1:30" ht="14.25" customHeight="1" x14ac:dyDescent="0.45">
      <c r="A215" s="375" t="s">
        <v>2294</v>
      </c>
      <c r="B215" s="375" t="s">
        <v>11</v>
      </c>
      <c r="C215" s="376">
        <v>45720</v>
      </c>
      <c r="D215" s="375" t="s">
        <v>2443</v>
      </c>
      <c r="E215" s="375" t="s">
        <v>164</v>
      </c>
      <c r="F215" s="375" t="s">
        <v>677</v>
      </c>
      <c r="G215" s="375" t="s">
        <v>1018</v>
      </c>
      <c r="H215" s="375" t="s">
        <v>1352</v>
      </c>
      <c r="I215" s="375"/>
      <c r="J215" s="377">
        <v>76</v>
      </c>
      <c r="K215" s="377">
        <v>219</v>
      </c>
      <c r="L215" s="377"/>
      <c r="M215" s="378">
        <v>205</v>
      </c>
      <c r="N215" s="377">
        <f>SUM(X215:AD215)</f>
        <v>3</v>
      </c>
      <c r="O215" s="377">
        <f>N215*J215</f>
        <v>228</v>
      </c>
      <c r="P215" s="377"/>
      <c r="Q215" s="377"/>
      <c r="R215" s="377">
        <f>Q216*J215</f>
        <v>0</v>
      </c>
      <c r="S215" s="377"/>
      <c r="T215" s="377"/>
      <c r="U215" s="377">
        <f>T216*J215</f>
        <v>228</v>
      </c>
      <c r="V215" s="377"/>
      <c r="W215" s="377"/>
      <c r="X215" s="212"/>
      <c r="Y215" s="214"/>
      <c r="Z215" s="214">
        <v>1</v>
      </c>
      <c r="AA215" s="214">
        <v>1</v>
      </c>
      <c r="AB215" s="214">
        <v>1</v>
      </c>
      <c r="AC215" s="216"/>
      <c r="AD215" s="216"/>
    </row>
    <row r="216" spans="1:30" ht="14.25" customHeight="1" x14ac:dyDescent="0.45">
      <c r="A216" s="108"/>
      <c r="B216" s="108"/>
      <c r="C216" s="108"/>
      <c r="D216" s="108"/>
      <c r="E216" s="108"/>
      <c r="F216" s="108"/>
      <c r="G216" s="108"/>
      <c r="H216" s="108"/>
      <c r="I216" s="108"/>
      <c r="J216" s="48"/>
      <c r="K216" s="48"/>
      <c r="L216" s="48"/>
      <c r="M216" s="357"/>
      <c r="N216" s="48"/>
      <c r="O216" s="48"/>
      <c r="P216" s="48">
        <f>N215*K215</f>
        <v>657</v>
      </c>
      <c r="Q216" s="344">
        <f>SUM(X216:AD216)</f>
        <v>0</v>
      </c>
      <c r="R216" s="48"/>
      <c r="S216" s="48">
        <f>Q216*K215</f>
        <v>0</v>
      </c>
      <c r="T216" s="48">
        <f>N215-Q216</f>
        <v>3</v>
      </c>
      <c r="U216" s="48"/>
      <c r="V216" s="48">
        <f>T216*K215</f>
        <v>657</v>
      </c>
      <c r="W216" s="48"/>
      <c r="X216" s="38"/>
      <c r="Y216" s="41"/>
      <c r="Z216" s="41">
        <v>0</v>
      </c>
      <c r="AA216" s="41">
        <v>0</v>
      </c>
      <c r="AB216" s="545">
        <v>0</v>
      </c>
      <c r="AC216" s="19"/>
      <c r="AD216" s="19"/>
    </row>
    <row r="217" spans="1:30" ht="14.25" customHeight="1" x14ac:dyDescent="0.45">
      <c r="A217" s="108"/>
      <c r="B217" s="108"/>
      <c r="C217" s="108"/>
      <c r="D217" s="108"/>
      <c r="E217" s="108"/>
      <c r="F217" s="108"/>
      <c r="G217" s="108"/>
      <c r="H217" s="108"/>
      <c r="I217" s="108"/>
      <c r="J217" s="48"/>
      <c r="K217" s="48"/>
      <c r="L217" s="48"/>
      <c r="M217" s="357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38"/>
      <c r="Y217" s="41"/>
      <c r="Z217" s="41"/>
      <c r="AA217" s="41"/>
      <c r="AB217" s="41"/>
      <c r="AC217" s="19"/>
      <c r="AD217" s="19"/>
    </row>
    <row r="218" spans="1:30" ht="14.25" customHeight="1" x14ac:dyDescent="0.45">
      <c r="A218" s="375" t="s">
        <v>2294</v>
      </c>
      <c r="B218" s="375" t="s">
        <v>11</v>
      </c>
      <c r="C218" s="376">
        <v>45720</v>
      </c>
      <c r="D218" s="375" t="s">
        <v>2444</v>
      </c>
      <c r="E218" s="375" t="s">
        <v>164</v>
      </c>
      <c r="F218" s="375" t="s">
        <v>402</v>
      </c>
      <c r="G218" s="211" t="s">
        <v>2445</v>
      </c>
      <c r="H218" s="211" t="s">
        <v>1352</v>
      </c>
      <c r="I218" s="375"/>
      <c r="J218" s="377">
        <v>76</v>
      </c>
      <c r="K218" s="377">
        <v>219</v>
      </c>
      <c r="L218" s="377"/>
      <c r="M218" s="378">
        <v>205</v>
      </c>
      <c r="N218" s="377">
        <f>SUM(X218:AD218)</f>
        <v>3</v>
      </c>
      <c r="O218" s="377">
        <f>N218*J218</f>
        <v>228</v>
      </c>
      <c r="P218" s="377"/>
      <c r="Q218" s="377"/>
      <c r="R218" s="377">
        <f>Q219*J218</f>
        <v>0</v>
      </c>
      <c r="S218" s="377"/>
      <c r="T218" s="377"/>
      <c r="U218" s="377">
        <f>T219*J218</f>
        <v>228</v>
      </c>
      <c r="V218" s="377"/>
      <c r="W218" s="377"/>
      <c r="X218" s="212"/>
      <c r="Y218" s="214"/>
      <c r="Z218" s="214">
        <v>1</v>
      </c>
      <c r="AA218" s="214">
        <v>1</v>
      </c>
      <c r="AB218" s="214">
        <v>1</v>
      </c>
      <c r="AC218" s="216"/>
      <c r="AD218" s="216"/>
    </row>
    <row r="219" spans="1:30" ht="14.25" customHeight="1" x14ac:dyDescent="0.45">
      <c r="A219" s="108"/>
      <c r="B219" s="108"/>
      <c r="C219" s="108"/>
      <c r="D219" s="116"/>
      <c r="E219" s="108"/>
      <c r="F219" s="108"/>
      <c r="G219" s="108"/>
      <c r="H219" s="108"/>
      <c r="I219" s="108"/>
      <c r="J219" s="48"/>
      <c r="K219" s="48"/>
      <c r="L219" s="48"/>
      <c r="M219" s="357"/>
      <c r="N219" s="48"/>
      <c r="O219" s="48"/>
      <c r="P219" s="48">
        <f>N218*K218</f>
        <v>657</v>
      </c>
      <c r="Q219" s="344">
        <f>SUM(X219:AD219)</f>
        <v>0</v>
      </c>
      <c r="R219" s="48"/>
      <c r="S219" s="48">
        <f>Q219*K218</f>
        <v>0</v>
      </c>
      <c r="T219" s="48">
        <f>N218-Q219</f>
        <v>3</v>
      </c>
      <c r="U219" s="48"/>
      <c r="V219" s="48">
        <f>T219*K218</f>
        <v>657</v>
      </c>
      <c r="W219" s="48"/>
      <c r="X219" s="38"/>
      <c r="Y219" s="41"/>
      <c r="Z219" s="41">
        <v>0</v>
      </c>
      <c r="AA219" s="41">
        <v>0</v>
      </c>
      <c r="AB219" s="41">
        <v>0</v>
      </c>
      <c r="AC219" s="19"/>
      <c r="AD219" s="19"/>
    </row>
    <row r="220" spans="1:30" ht="14.25" customHeight="1" x14ac:dyDescent="0.45">
      <c r="A220" s="108"/>
      <c r="B220" s="108"/>
      <c r="C220" s="108"/>
      <c r="D220" s="108"/>
      <c r="E220" s="108"/>
      <c r="F220" s="108"/>
      <c r="G220" s="108"/>
      <c r="H220" s="108"/>
      <c r="I220" s="108"/>
      <c r="J220" s="48"/>
      <c r="K220" s="48"/>
      <c r="L220" s="48"/>
      <c r="M220" s="357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38"/>
      <c r="Y220" s="41"/>
      <c r="Z220" s="41"/>
      <c r="AA220" s="41"/>
      <c r="AB220" s="41"/>
      <c r="AC220" s="19"/>
      <c r="AD220" s="19"/>
    </row>
    <row r="221" spans="1:30" ht="14.25" customHeight="1" x14ac:dyDescent="0.45">
      <c r="A221" s="375" t="s">
        <v>2294</v>
      </c>
      <c r="B221" s="375" t="s">
        <v>11</v>
      </c>
      <c r="C221" s="376"/>
      <c r="D221" s="211"/>
      <c r="E221" s="211"/>
      <c r="F221" s="211"/>
      <c r="G221" s="211"/>
      <c r="H221" s="309"/>
      <c r="I221" s="211"/>
      <c r="J221" s="212"/>
      <c r="K221" s="212"/>
      <c r="L221" s="212"/>
      <c r="M221" s="378"/>
      <c r="N221" s="377">
        <f>SUM(X221:AD221)</f>
        <v>0</v>
      </c>
      <c r="O221" s="377">
        <f>N221*J221</f>
        <v>0</v>
      </c>
      <c r="P221" s="377"/>
      <c r="Q221" s="212"/>
      <c r="R221" s="377">
        <f>Q222*J221</f>
        <v>0</v>
      </c>
      <c r="S221" s="377"/>
      <c r="T221" s="377"/>
      <c r="U221" s="377">
        <f>T222*J221</f>
        <v>0</v>
      </c>
      <c r="V221" s="377"/>
      <c r="W221" s="377"/>
      <c r="X221" s="212"/>
      <c r="Y221" s="214"/>
      <c r="Z221" s="214"/>
      <c r="AA221" s="214"/>
      <c r="AB221" s="214"/>
      <c r="AC221" s="216"/>
      <c r="AD221" s="216"/>
    </row>
    <row r="222" spans="1:30" ht="14.25" customHeight="1" x14ac:dyDescent="0.45">
      <c r="A222" s="108"/>
      <c r="B222" s="108"/>
      <c r="C222" s="108"/>
      <c r="D222" s="36"/>
      <c r="E222" s="36"/>
      <c r="F222" s="36"/>
      <c r="G222" s="36"/>
      <c r="H222" s="36"/>
      <c r="I222" s="36"/>
      <c r="J222" s="38"/>
      <c r="K222" s="38"/>
      <c r="L222" s="38"/>
      <c r="M222" s="69"/>
      <c r="N222" s="38"/>
      <c r="O222" s="48"/>
      <c r="P222" s="48">
        <f>N221*K221</f>
        <v>0</v>
      </c>
      <c r="Q222" s="344">
        <f>SUM(X222:AD222)</f>
        <v>0</v>
      </c>
      <c r="R222" s="48"/>
      <c r="S222" s="48">
        <f>Q222*K221</f>
        <v>0</v>
      </c>
      <c r="T222" s="48">
        <f>N221-Q222</f>
        <v>0</v>
      </c>
      <c r="U222" s="48"/>
      <c r="V222" s="48">
        <f>T222*K221</f>
        <v>0</v>
      </c>
      <c r="W222" s="48"/>
      <c r="X222" s="38"/>
      <c r="Y222" s="41"/>
      <c r="Z222" s="41"/>
      <c r="AA222" s="41"/>
      <c r="AB222" s="41"/>
      <c r="AC222" s="19"/>
      <c r="AD222" s="19"/>
    </row>
    <row r="223" spans="1:30" ht="14.25" customHeight="1" x14ac:dyDescent="0.45">
      <c r="A223" s="108"/>
      <c r="B223" s="36"/>
      <c r="C223" s="36"/>
      <c r="D223" s="36"/>
      <c r="E223" s="36"/>
      <c r="F223" s="36"/>
      <c r="G223" s="36"/>
      <c r="H223" s="36"/>
      <c r="I223" s="36"/>
      <c r="J223" s="38"/>
      <c r="K223" s="38"/>
      <c r="L223" s="38"/>
      <c r="M223" s="69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41"/>
      <c r="Z223" s="41"/>
      <c r="AA223" s="41"/>
      <c r="AB223" s="41"/>
      <c r="AC223" s="19"/>
      <c r="AD223" s="19"/>
    </row>
    <row r="224" spans="1:30" ht="14.25" customHeight="1" x14ac:dyDescent="0.45"/>
    <row r="225" spans="12:23" ht="14.25" customHeight="1" x14ac:dyDescent="0.45">
      <c r="L225" s="93"/>
      <c r="M225" s="93"/>
      <c r="N225" s="93">
        <f t="shared" ref="N225:W225" si="13">SUM(N182:N224)</f>
        <v>47</v>
      </c>
      <c r="O225" s="93">
        <f t="shared" si="13"/>
        <v>5017</v>
      </c>
      <c r="P225" s="93">
        <f t="shared" si="13"/>
        <v>14163</v>
      </c>
      <c r="Q225" s="710">
        <f t="shared" si="13"/>
        <v>10</v>
      </c>
      <c r="R225" s="708">
        <f t="shared" si="13"/>
        <v>1267</v>
      </c>
      <c r="S225" s="93">
        <f t="shared" si="13"/>
        <v>3550</v>
      </c>
      <c r="T225" s="93">
        <f t="shared" si="13"/>
        <v>37</v>
      </c>
      <c r="U225" s="93">
        <f t="shared" si="13"/>
        <v>3750</v>
      </c>
      <c r="V225" s="93">
        <f t="shared" si="13"/>
        <v>10613</v>
      </c>
      <c r="W225" s="93">
        <f t="shared" si="13"/>
        <v>0</v>
      </c>
    </row>
    <row r="226" spans="12:23" ht="14.25" customHeight="1" x14ac:dyDescent="0.45">
      <c r="L226" s="9"/>
      <c r="M226" s="9"/>
      <c r="N226" s="9"/>
      <c r="O226" s="9">
        <f t="shared" ref="O226:P226" si="14">R225+U225</f>
        <v>5017</v>
      </c>
      <c r="P226" s="9">
        <f t="shared" si="14"/>
        <v>14163</v>
      </c>
      <c r="Q226" s="9"/>
      <c r="R226" s="9"/>
      <c r="S226" s="9"/>
      <c r="T226" s="9"/>
      <c r="U226" s="9"/>
      <c r="V226" s="9"/>
      <c r="W226" s="9"/>
    </row>
    <row r="227" spans="12:23" ht="14.25" customHeight="1" x14ac:dyDescent="0.45">
      <c r="L227" s="38" t="s">
        <v>2084</v>
      </c>
      <c r="M227" s="9"/>
      <c r="N227" s="9"/>
      <c r="O227" s="98">
        <f>O225/N225</f>
        <v>106.74468085106383</v>
      </c>
      <c r="P227" s="9"/>
      <c r="Q227" s="97">
        <f t="shared" ref="Q227:R227" si="15">Q225/N225</f>
        <v>0.21276595744680851</v>
      </c>
      <c r="R227" s="97">
        <f t="shared" si="15"/>
        <v>0.25254135937811439</v>
      </c>
      <c r="S227" s="9"/>
      <c r="T227" s="9"/>
      <c r="U227" s="97">
        <f>U225/O225</f>
        <v>0.74745864062188561</v>
      </c>
      <c r="V227" s="9"/>
      <c r="W227" s="9"/>
    </row>
    <row r="228" spans="12:23" ht="14.25" customHeight="1" x14ac:dyDescent="0.45">
      <c r="L228" s="38" t="s">
        <v>2085</v>
      </c>
      <c r="M228" s="9"/>
      <c r="N228" s="9"/>
      <c r="O228" s="9"/>
      <c r="P228" s="9"/>
      <c r="Q228" s="9"/>
      <c r="R228" s="9"/>
      <c r="S228" s="9"/>
      <c r="T228" s="9"/>
      <c r="U228" s="9"/>
      <c r="V228" s="98">
        <f>V225/U225</f>
        <v>2.8301333333333334</v>
      </c>
      <c r="W228" s="9"/>
    </row>
    <row r="229" spans="12:23" ht="14.25" customHeight="1" x14ac:dyDescent="0.45"/>
    <row r="230" spans="12:23" ht="14.25" customHeight="1" x14ac:dyDescent="0.45"/>
    <row r="231" spans="12:23" ht="14.25" customHeight="1" x14ac:dyDescent="0.45"/>
    <row r="232" spans="12:23" ht="14.25" customHeight="1" x14ac:dyDescent="0.45"/>
    <row r="233" spans="12:23" ht="14.25" customHeight="1" x14ac:dyDescent="0.45"/>
    <row r="234" spans="12:23" ht="14.25" customHeight="1" x14ac:dyDescent="0.45"/>
    <row r="235" spans="12:23" ht="14.25" customHeight="1" x14ac:dyDescent="0.45"/>
    <row r="236" spans="12:23" ht="14.25" customHeight="1" x14ac:dyDescent="0.45"/>
    <row r="237" spans="12:23" ht="14.25" customHeight="1" x14ac:dyDescent="0.45"/>
    <row r="238" spans="12:23" ht="14.25" customHeight="1" x14ac:dyDescent="0.45"/>
    <row r="239" spans="12:23" ht="14.25" customHeight="1" x14ac:dyDescent="0.45"/>
    <row r="240" spans="12:23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</sheetData>
  <mergeCells count="11">
    <mergeCell ref="Z80:AB80"/>
    <mergeCell ref="R110:S110"/>
    <mergeCell ref="U110:W110"/>
    <mergeCell ref="R181:S181"/>
    <mergeCell ref="U181:W181"/>
    <mergeCell ref="R1:S1"/>
    <mergeCell ref="U1:W1"/>
    <mergeCell ref="R23:S23"/>
    <mergeCell ref="U23:W23"/>
    <mergeCell ref="R60:S60"/>
    <mergeCell ref="U60:W60"/>
  </mergeCells>
  <pageMargins left="0.23622047244094491" right="0.23622047244094491" top="0.74803149606299213" bottom="0.74803149606299213" header="0" footer="0"/>
  <pageSetup paperSize="9" orientation="landscape" r:id="rId1"/>
  <headerFooter>
    <oddFooter>&amp;Rpage &amp;P sur</oddFooter>
  </headerFooter>
  <rowBreaks count="1" manualBreakCount="1">
    <brk id="5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G996"/>
  <sheetViews>
    <sheetView workbookViewId="0">
      <pane ySplit="1" topLeftCell="A2" activePane="bottomLeft" state="frozen"/>
      <selection activeCell="M12" sqref="M12"/>
      <selection pane="bottomLeft" activeCell="A2" sqref="A2"/>
    </sheetView>
  </sheetViews>
  <sheetFormatPr baseColWidth="10" defaultColWidth="14.3984375" defaultRowHeight="15" customHeight="1" x14ac:dyDescent="0.45"/>
  <cols>
    <col min="1" max="1" width="20.265625" customWidth="1"/>
    <col min="2" max="3" width="11.1328125" customWidth="1"/>
    <col min="4" max="4" width="23.73046875" customWidth="1"/>
    <col min="5" max="7" width="17.1328125" customWidth="1"/>
    <col min="8" max="8" width="19.265625" customWidth="1"/>
    <col min="9" max="32" width="9" customWidth="1"/>
  </cols>
  <sheetData>
    <row r="1" spans="1:32" ht="52.5" customHeight="1" x14ac:dyDescent="0.45">
      <c r="A1" s="32" t="s">
        <v>117</v>
      </c>
      <c r="B1" s="32" t="s">
        <v>118</v>
      </c>
      <c r="C1" s="32"/>
      <c r="D1" s="32" t="s">
        <v>120</v>
      </c>
      <c r="E1" s="32" t="s">
        <v>121</v>
      </c>
      <c r="F1" s="32" t="s">
        <v>122</v>
      </c>
      <c r="G1" s="32" t="s">
        <v>123</v>
      </c>
      <c r="H1" s="32" t="s">
        <v>124</v>
      </c>
      <c r="I1" s="32" t="s">
        <v>125</v>
      </c>
      <c r="J1" s="32" t="s">
        <v>126</v>
      </c>
      <c r="K1" s="32" t="s">
        <v>127</v>
      </c>
      <c r="L1" s="34" t="s">
        <v>128</v>
      </c>
      <c r="M1" s="33" t="s">
        <v>129</v>
      </c>
      <c r="N1" s="33" t="s">
        <v>130</v>
      </c>
      <c r="O1" s="35" t="s">
        <v>131</v>
      </c>
      <c r="P1" s="829" t="s">
        <v>132</v>
      </c>
      <c r="Q1" s="828"/>
      <c r="R1" s="33" t="s">
        <v>133</v>
      </c>
      <c r="S1" s="830" t="s">
        <v>134</v>
      </c>
      <c r="T1" s="827"/>
      <c r="U1" s="828"/>
      <c r="V1" s="33" t="s">
        <v>2446</v>
      </c>
      <c r="W1" s="33" t="s">
        <v>2447</v>
      </c>
      <c r="X1" s="33" t="s">
        <v>2448</v>
      </c>
      <c r="Y1" s="33" t="s">
        <v>2449</v>
      </c>
      <c r="Z1" s="33" t="s">
        <v>2450</v>
      </c>
      <c r="AA1" s="32" t="s">
        <v>2451</v>
      </c>
      <c r="AB1" s="32" t="s">
        <v>2452</v>
      </c>
      <c r="AC1" s="32" t="s">
        <v>2453</v>
      </c>
      <c r="AD1" s="32" t="s">
        <v>2454</v>
      </c>
      <c r="AE1" s="32" t="s">
        <v>2455</v>
      </c>
      <c r="AF1" s="32" t="s">
        <v>2456</v>
      </c>
    </row>
    <row r="2" spans="1:32" ht="34.5" customHeight="1" x14ac:dyDescent="0.45">
      <c r="A2" s="77" t="s">
        <v>2457</v>
      </c>
      <c r="B2" s="77" t="s">
        <v>8</v>
      </c>
      <c r="C2" s="77"/>
      <c r="D2" s="77" t="s">
        <v>2458</v>
      </c>
      <c r="E2" s="77" t="s">
        <v>1132</v>
      </c>
      <c r="F2" s="77" t="s">
        <v>158</v>
      </c>
      <c r="G2" s="77" t="s">
        <v>710</v>
      </c>
      <c r="H2" s="77" t="s">
        <v>2459</v>
      </c>
      <c r="I2" s="81">
        <v>79</v>
      </c>
      <c r="J2" s="81">
        <v>239</v>
      </c>
      <c r="K2" s="81">
        <f>J2/I2</f>
        <v>3.0253164556962027</v>
      </c>
      <c r="L2" s="81">
        <v>5</v>
      </c>
      <c r="M2" s="81">
        <f>L2*I2</f>
        <v>395</v>
      </c>
      <c r="N2" s="81"/>
      <c r="O2" s="39"/>
      <c r="P2" s="81">
        <f>O3*I2</f>
        <v>0</v>
      </c>
      <c r="Q2" s="81"/>
      <c r="R2" s="81"/>
      <c r="S2" s="81">
        <f>R3*I2</f>
        <v>395</v>
      </c>
      <c r="T2" s="81"/>
      <c r="U2" s="81"/>
      <c r="V2" s="81">
        <v>1</v>
      </c>
      <c r="W2" s="81">
        <v>1</v>
      </c>
      <c r="X2" s="81">
        <v>1</v>
      </c>
      <c r="Y2" s="81">
        <v>1</v>
      </c>
      <c r="Z2" s="81">
        <v>0</v>
      </c>
      <c r="AA2" s="81"/>
      <c r="AB2" s="81"/>
      <c r="AC2" s="131"/>
      <c r="AD2" s="131"/>
      <c r="AE2" s="131"/>
      <c r="AF2" s="131"/>
    </row>
    <row r="3" spans="1:32" ht="34.5" customHeight="1" x14ac:dyDescent="0.45">
      <c r="A3" s="36"/>
      <c r="B3" s="36"/>
      <c r="C3" s="36"/>
      <c r="D3" s="36"/>
      <c r="E3" s="36"/>
      <c r="F3" s="36"/>
      <c r="G3" s="36"/>
      <c r="H3" s="36"/>
      <c r="I3" s="38"/>
      <c r="J3" s="38"/>
      <c r="K3" s="38"/>
      <c r="L3" s="38"/>
      <c r="M3" s="38"/>
      <c r="N3" s="38">
        <f>L2*J2</f>
        <v>1195</v>
      </c>
      <c r="O3" s="68">
        <f>SUM(V3:AF3)</f>
        <v>0</v>
      </c>
      <c r="P3" s="38"/>
      <c r="Q3" s="38">
        <f>O3*J2</f>
        <v>0</v>
      </c>
      <c r="R3" s="38">
        <f>L2-O3</f>
        <v>5</v>
      </c>
      <c r="S3" s="38"/>
      <c r="T3" s="38">
        <f>R3*J2</f>
        <v>1195</v>
      </c>
      <c r="U3" s="38"/>
      <c r="V3" s="859">
        <v>0</v>
      </c>
      <c r="W3" s="859">
        <v>0</v>
      </c>
      <c r="X3" s="859">
        <v>0</v>
      </c>
      <c r="Y3" s="859">
        <v>0</v>
      </c>
      <c r="Z3" s="859">
        <v>0</v>
      </c>
      <c r="AA3" s="38"/>
      <c r="AB3" s="38"/>
      <c r="AC3" s="19"/>
      <c r="AD3" s="19"/>
      <c r="AE3" s="19"/>
      <c r="AF3" s="19"/>
    </row>
    <row r="4" spans="1:32" ht="34.5" customHeight="1" x14ac:dyDescent="0.45">
      <c r="A4" s="77" t="s">
        <v>2457</v>
      </c>
      <c r="B4" s="77" t="s">
        <v>8</v>
      </c>
      <c r="C4" s="77"/>
      <c r="D4" s="105" t="s">
        <v>2460</v>
      </c>
      <c r="E4" s="77" t="s">
        <v>1132</v>
      </c>
      <c r="F4" s="77" t="s">
        <v>684</v>
      </c>
      <c r="G4" s="77" t="s">
        <v>710</v>
      </c>
      <c r="H4" s="77" t="s">
        <v>2459</v>
      </c>
      <c r="I4" s="81">
        <v>95</v>
      </c>
      <c r="J4" s="81">
        <v>289</v>
      </c>
      <c r="K4" s="81">
        <f>J4/I4</f>
        <v>3.0421052631578949</v>
      </c>
      <c r="L4" s="81">
        <v>5</v>
      </c>
      <c r="M4" s="81">
        <f>L4*I4</f>
        <v>475</v>
      </c>
      <c r="N4" s="81"/>
      <c r="O4" s="39"/>
      <c r="P4" s="81">
        <f>O5*I4</f>
        <v>0</v>
      </c>
      <c r="Q4" s="81"/>
      <c r="R4" s="81"/>
      <c r="S4" s="81">
        <f>R5*I4</f>
        <v>475</v>
      </c>
      <c r="T4" s="81"/>
      <c r="U4" s="81"/>
      <c r="V4" s="81">
        <v>1</v>
      </c>
      <c r="W4" s="81">
        <v>1</v>
      </c>
      <c r="X4" s="81">
        <v>1</v>
      </c>
      <c r="Y4" s="81">
        <v>1</v>
      </c>
      <c r="Z4" s="81">
        <v>1</v>
      </c>
      <c r="AA4" s="81"/>
      <c r="AB4" s="81"/>
      <c r="AC4" s="131"/>
      <c r="AD4" s="131"/>
      <c r="AE4" s="131"/>
      <c r="AF4" s="131"/>
    </row>
    <row r="5" spans="1:32" ht="34.5" customHeight="1" x14ac:dyDescent="0.45">
      <c r="A5" s="36"/>
      <c r="B5" s="36"/>
      <c r="C5" s="36"/>
      <c r="D5" s="36"/>
      <c r="E5" s="36"/>
      <c r="F5" s="36"/>
      <c r="G5" s="36"/>
      <c r="H5" s="36"/>
      <c r="I5" s="38"/>
      <c r="J5" s="38"/>
      <c r="K5" s="38"/>
      <c r="L5" s="38"/>
      <c r="M5" s="38"/>
      <c r="N5" s="38">
        <f>L4*J4</f>
        <v>1445</v>
      </c>
      <c r="O5" s="68">
        <f>SUM(V5:AF5)</f>
        <v>0</v>
      </c>
      <c r="P5" s="38"/>
      <c r="Q5" s="38">
        <f>O5*J4</f>
        <v>0</v>
      </c>
      <c r="R5" s="38">
        <f>L4-O5</f>
        <v>5</v>
      </c>
      <c r="S5" s="38"/>
      <c r="T5" s="38">
        <f>R5*J4</f>
        <v>1445</v>
      </c>
      <c r="U5" s="38"/>
      <c r="V5" s="845">
        <v>0</v>
      </c>
      <c r="W5" s="845">
        <v>0</v>
      </c>
      <c r="X5" s="845">
        <v>0</v>
      </c>
      <c r="Y5" s="845">
        <v>0</v>
      </c>
      <c r="Z5" s="845">
        <v>0</v>
      </c>
      <c r="AA5" s="38"/>
      <c r="AB5" s="38"/>
      <c r="AC5" s="19"/>
      <c r="AD5" s="19"/>
      <c r="AE5" s="19"/>
      <c r="AF5" s="19"/>
    </row>
    <row r="6" spans="1:32" ht="34.5" customHeight="1" x14ac:dyDescent="0.45">
      <c r="A6" s="77" t="s">
        <v>2457</v>
      </c>
      <c r="B6" s="77" t="s">
        <v>8</v>
      </c>
      <c r="C6" s="77"/>
      <c r="D6" s="77" t="s">
        <v>2461</v>
      </c>
      <c r="E6" s="77" t="s">
        <v>1132</v>
      </c>
      <c r="F6" s="77" t="s">
        <v>712</v>
      </c>
      <c r="G6" s="77" t="s">
        <v>710</v>
      </c>
      <c r="H6" s="77" t="s">
        <v>2462</v>
      </c>
      <c r="I6" s="81">
        <v>54</v>
      </c>
      <c r="J6" s="81">
        <v>145</v>
      </c>
      <c r="K6" s="81">
        <f>J6/I6</f>
        <v>2.6851851851851851</v>
      </c>
      <c r="L6" s="81">
        <v>5</v>
      </c>
      <c r="M6" s="81">
        <f>L6*I6</f>
        <v>270</v>
      </c>
      <c r="N6" s="81"/>
      <c r="O6" s="39"/>
      <c r="P6" s="81">
        <f>O7*I6</f>
        <v>108</v>
      </c>
      <c r="Q6" s="81"/>
      <c r="R6" s="81"/>
      <c r="S6" s="81">
        <f>R7*I6</f>
        <v>162</v>
      </c>
      <c r="T6" s="81"/>
      <c r="U6" s="81"/>
      <c r="V6" s="81">
        <v>1</v>
      </c>
      <c r="W6" s="81">
        <v>1</v>
      </c>
      <c r="X6" s="81">
        <v>1</v>
      </c>
      <c r="Y6" s="81">
        <v>1</v>
      </c>
      <c r="Z6" s="81">
        <v>1</v>
      </c>
      <c r="AA6" s="81"/>
      <c r="AB6" s="81"/>
      <c r="AC6" s="81"/>
      <c r="AD6" s="81"/>
      <c r="AE6" s="81"/>
      <c r="AF6" s="81"/>
    </row>
    <row r="7" spans="1:32" ht="34.5" customHeight="1" x14ac:dyDescent="0.45">
      <c r="A7" s="36"/>
      <c r="B7" s="36"/>
      <c r="C7" s="36"/>
      <c r="D7" s="36"/>
      <c r="E7" s="36"/>
      <c r="F7" s="36"/>
      <c r="G7" s="36"/>
      <c r="H7" s="36"/>
      <c r="I7" s="38"/>
      <c r="J7" s="38"/>
      <c r="K7" s="38"/>
      <c r="L7" s="38"/>
      <c r="M7" s="38"/>
      <c r="N7" s="38">
        <f>L6*J6</f>
        <v>725</v>
      </c>
      <c r="O7" s="68">
        <f>SUM(V7:AF7)</f>
        <v>2</v>
      </c>
      <c r="P7" s="38"/>
      <c r="Q7" s="38">
        <f>O7*J6</f>
        <v>290</v>
      </c>
      <c r="R7" s="38">
        <f>L6-O7</f>
        <v>3</v>
      </c>
      <c r="S7" s="38"/>
      <c r="T7" s="38">
        <f>R7*J6</f>
        <v>435</v>
      </c>
      <c r="U7" s="38"/>
      <c r="V7" s="859">
        <v>0</v>
      </c>
      <c r="W7" s="859">
        <v>1</v>
      </c>
      <c r="X7" s="859">
        <v>1</v>
      </c>
      <c r="Y7" s="859">
        <v>0</v>
      </c>
      <c r="Z7" s="859">
        <v>0</v>
      </c>
      <c r="AA7" s="38"/>
      <c r="AB7" s="38"/>
      <c r="AC7" s="19"/>
      <c r="AD7" s="19"/>
      <c r="AE7" s="19"/>
      <c r="AF7" s="19"/>
    </row>
    <row r="8" spans="1:32" ht="34.5" customHeight="1" x14ac:dyDescent="0.45">
      <c r="A8" s="77" t="s">
        <v>2457</v>
      </c>
      <c r="B8" s="77" t="s">
        <v>8</v>
      </c>
      <c r="C8" s="77"/>
      <c r="D8" s="105" t="s">
        <v>2463</v>
      </c>
      <c r="E8" s="77" t="s">
        <v>2464</v>
      </c>
      <c r="F8" s="77" t="s">
        <v>571</v>
      </c>
      <c r="G8" s="77" t="s">
        <v>2465</v>
      </c>
      <c r="H8" s="77" t="s">
        <v>2466</v>
      </c>
      <c r="I8" s="81">
        <v>75</v>
      </c>
      <c r="J8" s="81">
        <v>225</v>
      </c>
      <c r="K8" s="81">
        <f>J8/I8</f>
        <v>3</v>
      </c>
      <c r="L8" s="81">
        <v>6</v>
      </c>
      <c r="M8" s="81">
        <f>L8*I8</f>
        <v>450</v>
      </c>
      <c r="N8" s="81"/>
      <c r="O8" s="39"/>
      <c r="P8" s="81">
        <f>O9*I8</f>
        <v>0</v>
      </c>
      <c r="Q8" s="81"/>
      <c r="R8" s="81"/>
      <c r="S8" s="81">
        <f>R9*I8</f>
        <v>450</v>
      </c>
      <c r="T8" s="81"/>
      <c r="U8" s="81"/>
      <c r="V8" s="81"/>
      <c r="W8" s="81"/>
      <c r="X8" s="81"/>
      <c r="Y8" s="81"/>
      <c r="Z8" s="81"/>
      <c r="AA8" s="81">
        <v>1</v>
      </c>
      <c r="AB8" s="81">
        <v>1</v>
      </c>
      <c r="AC8" s="81">
        <v>1</v>
      </c>
      <c r="AD8" s="81">
        <v>1</v>
      </c>
      <c r="AE8" s="81">
        <v>1</v>
      </c>
      <c r="AF8" s="81">
        <v>1</v>
      </c>
    </row>
    <row r="9" spans="1:32" ht="34.5" customHeight="1" x14ac:dyDescent="0.45">
      <c r="A9" s="36"/>
      <c r="B9" s="36"/>
      <c r="C9" s="36"/>
      <c r="D9" s="36"/>
      <c r="E9" s="36"/>
      <c r="F9" s="36"/>
      <c r="G9" s="36"/>
      <c r="H9" s="36"/>
      <c r="I9" s="38"/>
      <c r="J9" s="38"/>
      <c r="K9" s="38"/>
      <c r="L9" s="38"/>
      <c r="M9" s="38"/>
      <c r="N9" s="38">
        <f>L8*J8</f>
        <v>1350</v>
      </c>
      <c r="O9" s="42">
        <f>SUM(V9:AF9)</f>
        <v>0</v>
      </c>
      <c r="P9" s="38"/>
      <c r="Q9" s="38">
        <f>O9*J8</f>
        <v>0</v>
      </c>
      <c r="R9" s="38">
        <f>L8-O9</f>
        <v>6</v>
      </c>
      <c r="S9" s="38"/>
      <c r="T9" s="38">
        <f>R9*J8</f>
        <v>1350</v>
      </c>
      <c r="U9" s="38"/>
      <c r="V9" s="38"/>
      <c r="W9" s="38"/>
      <c r="X9" s="38"/>
      <c r="Y9" s="38"/>
      <c r="Z9" s="38"/>
      <c r="AA9" s="859">
        <v>0</v>
      </c>
      <c r="AB9" s="859">
        <v>0</v>
      </c>
      <c r="AC9" s="859">
        <v>0</v>
      </c>
      <c r="AD9" s="859">
        <v>0</v>
      </c>
      <c r="AE9" s="859">
        <v>0</v>
      </c>
      <c r="AF9" s="859">
        <v>0</v>
      </c>
    </row>
    <row r="10" spans="1:32" ht="12.75" customHeight="1" x14ac:dyDescent="0.45">
      <c r="A10" s="36"/>
      <c r="B10" s="36"/>
      <c r="C10" s="36"/>
      <c r="D10" s="36"/>
      <c r="E10" s="36"/>
      <c r="F10" s="36"/>
      <c r="G10" s="36"/>
      <c r="H10" s="36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19"/>
    </row>
    <row r="11" spans="1:32" ht="15" customHeight="1" x14ac:dyDescent="0.45">
      <c r="A11" s="36"/>
      <c r="B11" s="36"/>
      <c r="C11" s="36"/>
      <c r="D11" s="36"/>
      <c r="E11" s="36"/>
      <c r="F11" s="36"/>
      <c r="G11" s="36"/>
      <c r="H11" s="36"/>
      <c r="I11" s="38"/>
      <c r="J11" s="38"/>
      <c r="K11" s="38"/>
      <c r="L11" s="71">
        <f t="shared" ref="L11:U11" si="0">SUM(L2:L10)</f>
        <v>21</v>
      </c>
      <c r="M11" s="71">
        <f t="shared" si="0"/>
        <v>1590</v>
      </c>
      <c r="N11" s="71">
        <f t="shared" si="0"/>
        <v>4715</v>
      </c>
      <c r="O11" s="709">
        <f t="shared" si="0"/>
        <v>2</v>
      </c>
      <c r="P11" s="709">
        <f t="shared" si="0"/>
        <v>108</v>
      </c>
      <c r="Q11" s="71">
        <f t="shared" si="0"/>
        <v>290</v>
      </c>
      <c r="R11" s="71">
        <f t="shared" si="0"/>
        <v>19</v>
      </c>
      <c r="S11" s="71">
        <f t="shared" si="0"/>
        <v>1482</v>
      </c>
      <c r="T11" s="71">
        <f t="shared" si="0"/>
        <v>4425</v>
      </c>
      <c r="U11" s="71">
        <f t="shared" si="0"/>
        <v>0</v>
      </c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19"/>
    </row>
    <row r="12" spans="1:32" ht="15" customHeight="1" x14ac:dyDescent="0.45">
      <c r="A12" s="9"/>
      <c r="B12" s="9"/>
      <c r="C12" s="9"/>
      <c r="D12" s="9"/>
      <c r="E12" s="9"/>
      <c r="F12" s="9"/>
      <c r="G12" s="9"/>
      <c r="H12" s="9"/>
      <c r="I12" s="9"/>
      <c r="J12" s="9"/>
      <c r="K12" s="9" t="s">
        <v>323</v>
      </c>
      <c r="L12" s="385">
        <f t="shared" ref="L12:N12" si="1">O11+R11</f>
        <v>21</v>
      </c>
      <c r="M12" s="385">
        <f t="shared" si="1"/>
        <v>1590</v>
      </c>
      <c r="N12" s="385">
        <f t="shared" si="1"/>
        <v>4715</v>
      </c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</row>
    <row r="13" spans="1:32" ht="15" customHeight="1" x14ac:dyDescent="0.45">
      <c r="A13" s="9"/>
      <c r="B13" s="9"/>
      <c r="C13" s="9"/>
      <c r="D13" s="9"/>
      <c r="E13" s="9"/>
      <c r="F13" s="9"/>
      <c r="G13" s="9"/>
      <c r="H13" s="9"/>
      <c r="I13" s="9"/>
      <c r="J13" s="9"/>
      <c r="K13" s="38" t="s">
        <v>2084</v>
      </c>
      <c r="L13" s="9"/>
      <c r="M13" s="9"/>
      <c r="N13" s="9"/>
      <c r="O13" s="9"/>
      <c r="P13" s="97">
        <f>P11/M11</f>
        <v>6.7924528301886791E-2</v>
      </c>
      <c r="Q13" s="9"/>
      <c r="R13" s="9"/>
      <c r="S13" s="97">
        <f>S11/M11</f>
        <v>0.93207547169811322</v>
      </c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</row>
    <row r="14" spans="1:32" ht="15" customHeight="1" x14ac:dyDescent="0.45">
      <c r="A14" s="9"/>
      <c r="B14" s="9"/>
      <c r="C14" s="9"/>
      <c r="D14" s="9"/>
      <c r="E14" s="9"/>
      <c r="F14" s="9"/>
      <c r="G14" s="9"/>
      <c r="H14" s="9"/>
      <c r="I14" s="9"/>
      <c r="J14" s="9"/>
      <c r="K14" s="38" t="s">
        <v>2085</v>
      </c>
      <c r="L14" s="9"/>
      <c r="M14" s="9"/>
      <c r="N14" s="9"/>
      <c r="O14" s="9"/>
      <c r="P14" s="9"/>
      <c r="Q14" s="9"/>
      <c r="R14" s="9"/>
      <c r="S14" s="9"/>
      <c r="T14" s="98">
        <f>T11/S11</f>
        <v>2.9858299595141702</v>
      </c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</row>
    <row r="15" spans="1:32" ht="15" customHeight="1" x14ac:dyDescent="0.4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</row>
    <row r="16" spans="1:32" ht="15" customHeight="1" x14ac:dyDescent="0.4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</row>
    <row r="17" spans="1:32" ht="15" customHeight="1" x14ac:dyDescent="0.4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2" ht="34.5" customHeight="1" x14ac:dyDescent="0.45">
      <c r="A18" s="32" t="s">
        <v>117</v>
      </c>
      <c r="B18" s="32" t="s">
        <v>118</v>
      </c>
      <c r="C18" s="33" t="s">
        <v>1505</v>
      </c>
      <c r="D18" s="32" t="s">
        <v>120</v>
      </c>
      <c r="E18" s="32" t="s">
        <v>121</v>
      </c>
      <c r="F18" s="32" t="s">
        <v>122</v>
      </c>
      <c r="G18" s="32" t="s">
        <v>123</v>
      </c>
      <c r="H18" s="32" t="s">
        <v>124</v>
      </c>
      <c r="I18" s="32" t="s">
        <v>125</v>
      </c>
      <c r="J18" s="32" t="s">
        <v>126</v>
      </c>
      <c r="K18" s="32" t="s">
        <v>127</v>
      </c>
      <c r="L18" s="34" t="s">
        <v>128</v>
      </c>
      <c r="M18" s="33" t="s">
        <v>129</v>
      </c>
      <c r="N18" s="33" t="s">
        <v>130</v>
      </c>
      <c r="O18" s="35" t="s">
        <v>131</v>
      </c>
      <c r="P18" s="829" t="s">
        <v>132</v>
      </c>
      <c r="Q18" s="828"/>
      <c r="R18" s="33" t="s">
        <v>133</v>
      </c>
      <c r="S18" s="830" t="s">
        <v>134</v>
      </c>
      <c r="T18" s="827"/>
      <c r="U18" s="828"/>
      <c r="V18" s="33" t="s">
        <v>2446</v>
      </c>
      <c r="W18" s="33" t="s">
        <v>2447</v>
      </c>
      <c r="X18" s="33" t="s">
        <v>2448</v>
      </c>
      <c r="Y18" s="33" t="s">
        <v>2449</v>
      </c>
      <c r="Z18" s="33" t="s">
        <v>2450</v>
      </c>
      <c r="AA18" s="32" t="s">
        <v>2451</v>
      </c>
      <c r="AB18" s="32" t="s">
        <v>2452</v>
      </c>
      <c r="AC18" s="32" t="s">
        <v>2453</v>
      </c>
      <c r="AD18" s="32" t="s">
        <v>2454</v>
      </c>
      <c r="AE18" s="32" t="s">
        <v>2455</v>
      </c>
      <c r="AF18" s="32" t="s">
        <v>2456</v>
      </c>
    </row>
    <row r="19" spans="1:32" ht="15" customHeight="1" x14ac:dyDescent="0.45">
      <c r="A19" s="182" t="s">
        <v>2457</v>
      </c>
      <c r="B19" s="182" t="s">
        <v>9</v>
      </c>
      <c r="C19" s="236">
        <v>45342</v>
      </c>
      <c r="D19" s="182" t="s">
        <v>2467</v>
      </c>
      <c r="E19" s="182" t="s">
        <v>1132</v>
      </c>
      <c r="F19" s="182" t="s">
        <v>2468</v>
      </c>
      <c r="G19" s="182" t="s">
        <v>710</v>
      </c>
      <c r="H19" s="182" t="s">
        <v>2469</v>
      </c>
      <c r="I19" s="183">
        <v>39</v>
      </c>
      <c r="J19" s="183">
        <v>119</v>
      </c>
      <c r="K19" s="81">
        <f>J19/I19</f>
        <v>3.0512820512820511</v>
      </c>
      <c r="L19" s="183">
        <f>SUM(V19:AF19)</f>
        <v>5</v>
      </c>
      <c r="M19" s="183">
        <f>L19*I19</f>
        <v>195</v>
      </c>
      <c r="N19" s="183"/>
      <c r="O19" s="183"/>
      <c r="P19" s="183">
        <f>O20*I19</f>
        <v>117</v>
      </c>
      <c r="Q19" s="183"/>
      <c r="R19" s="183"/>
      <c r="S19" s="183">
        <f>R20*I19</f>
        <v>78</v>
      </c>
      <c r="T19" s="183"/>
      <c r="U19" s="183"/>
      <c r="V19" s="183">
        <v>1</v>
      </c>
      <c r="W19" s="183">
        <v>1</v>
      </c>
      <c r="X19" s="183">
        <v>1</v>
      </c>
      <c r="Y19" s="183">
        <v>1</v>
      </c>
      <c r="Z19" s="183">
        <v>1</v>
      </c>
      <c r="AA19" s="183"/>
      <c r="AB19" s="183"/>
      <c r="AC19" s="237"/>
      <c r="AD19" s="237"/>
      <c r="AE19" s="237"/>
      <c r="AF19" s="237"/>
    </row>
    <row r="20" spans="1:32" ht="15" customHeight="1" x14ac:dyDescent="0.45">
      <c r="A20" s="36"/>
      <c r="B20" s="36"/>
      <c r="C20" s="36"/>
      <c r="D20" s="36"/>
      <c r="E20" s="36"/>
      <c r="F20" s="36"/>
      <c r="G20" s="36"/>
      <c r="H20" s="36"/>
      <c r="I20" s="38"/>
      <c r="J20" s="38"/>
      <c r="K20" s="38"/>
      <c r="L20" s="38"/>
      <c r="M20" s="38"/>
      <c r="N20" s="38">
        <f>L19*J19</f>
        <v>595</v>
      </c>
      <c r="O20" s="68">
        <f>SUM(V20:AF20)</f>
        <v>3</v>
      </c>
      <c r="P20" s="38"/>
      <c r="Q20" s="38">
        <f>O20*J19</f>
        <v>357</v>
      </c>
      <c r="R20" s="38">
        <f>L19-O20</f>
        <v>2</v>
      </c>
      <c r="S20" s="38"/>
      <c r="T20" s="38">
        <f>R20*J19</f>
        <v>238</v>
      </c>
      <c r="U20" s="38"/>
      <c r="V20" s="68">
        <v>1</v>
      </c>
      <c r="W20" s="68">
        <v>1</v>
      </c>
      <c r="X20" s="68">
        <v>0</v>
      </c>
      <c r="Y20" s="42">
        <v>0</v>
      </c>
      <c r="Z20" s="68">
        <v>1</v>
      </c>
      <c r="AA20" s="38"/>
      <c r="AB20" s="38"/>
      <c r="AC20" s="19"/>
      <c r="AD20" s="19"/>
      <c r="AE20" s="19"/>
      <c r="AF20" s="19"/>
    </row>
    <row r="21" spans="1:32" ht="15" customHeight="1" x14ac:dyDescent="0.45">
      <c r="A21" s="182" t="s">
        <v>2457</v>
      </c>
      <c r="B21" s="182" t="s">
        <v>9</v>
      </c>
      <c r="C21" s="236">
        <v>45342</v>
      </c>
      <c r="D21" s="182" t="s">
        <v>2467</v>
      </c>
      <c r="E21" s="182" t="s">
        <v>1132</v>
      </c>
      <c r="F21" s="182" t="s">
        <v>2470</v>
      </c>
      <c r="G21" s="182" t="s">
        <v>710</v>
      </c>
      <c r="H21" s="182" t="s">
        <v>2469</v>
      </c>
      <c r="I21" s="183">
        <v>39</v>
      </c>
      <c r="J21" s="183">
        <v>119</v>
      </c>
      <c r="K21" s="81">
        <f>J21/I21</f>
        <v>3.0512820512820511</v>
      </c>
      <c r="L21" s="183">
        <f>SUM(V21:AF21)</f>
        <v>5</v>
      </c>
      <c r="M21" s="183">
        <f>L21*I21</f>
        <v>195</v>
      </c>
      <c r="N21" s="183"/>
      <c r="O21" s="183"/>
      <c r="P21" s="183">
        <f>O22*I21</f>
        <v>39</v>
      </c>
      <c r="Q21" s="183"/>
      <c r="R21" s="183"/>
      <c r="S21" s="183">
        <f>R22*I21</f>
        <v>156</v>
      </c>
      <c r="T21" s="183"/>
      <c r="U21" s="183"/>
      <c r="V21" s="183">
        <v>1</v>
      </c>
      <c r="W21" s="183">
        <v>1</v>
      </c>
      <c r="X21" s="183">
        <v>1</v>
      </c>
      <c r="Y21" s="183">
        <v>1</v>
      </c>
      <c r="Z21" s="183">
        <v>1</v>
      </c>
      <c r="AA21" s="183"/>
      <c r="AB21" s="183"/>
      <c r="AC21" s="237"/>
      <c r="AD21" s="237"/>
      <c r="AE21" s="237"/>
      <c r="AF21" s="237"/>
    </row>
    <row r="22" spans="1:32" ht="15" customHeight="1" x14ac:dyDescent="0.45">
      <c r="A22" s="36"/>
      <c r="B22" s="36"/>
      <c r="C22" s="36"/>
      <c r="D22" s="36"/>
      <c r="E22" s="36"/>
      <c r="F22" s="36"/>
      <c r="G22" s="36"/>
      <c r="H22" s="36"/>
      <c r="I22" s="38"/>
      <c r="J22" s="38"/>
      <c r="K22" s="38"/>
      <c r="L22" s="38"/>
      <c r="M22" s="38"/>
      <c r="N22" s="38">
        <f>L21*J21</f>
        <v>595</v>
      </c>
      <c r="O22" s="68">
        <f>SUM(V22:AF22)</f>
        <v>1</v>
      </c>
      <c r="P22" s="38"/>
      <c r="Q22" s="38">
        <f>O22*J21</f>
        <v>119</v>
      </c>
      <c r="R22" s="38">
        <f>L21-O22</f>
        <v>4</v>
      </c>
      <c r="S22" s="38"/>
      <c r="T22" s="38">
        <f>R22*J21</f>
        <v>476</v>
      </c>
      <c r="U22" s="38"/>
      <c r="V22" s="68">
        <v>0</v>
      </c>
      <c r="W22" s="42">
        <v>0</v>
      </c>
      <c r="X22" s="68">
        <v>0</v>
      </c>
      <c r="Y22" s="68">
        <v>1</v>
      </c>
      <c r="Z22" s="68">
        <v>0</v>
      </c>
      <c r="AA22" s="38"/>
      <c r="AB22" s="38"/>
      <c r="AC22" s="19"/>
      <c r="AD22" s="19"/>
      <c r="AE22" s="19"/>
      <c r="AF22" s="19"/>
    </row>
    <row r="23" spans="1:32" ht="15" customHeight="1" x14ac:dyDescent="0.45">
      <c r="A23" s="182" t="s">
        <v>2457</v>
      </c>
      <c r="B23" s="182" t="s">
        <v>9</v>
      </c>
      <c r="C23" s="236">
        <v>45342</v>
      </c>
      <c r="D23" s="105" t="s">
        <v>2471</v>
      </c>
      <c r="E23" s="182" t="s">
        <v>1132</v>
      </c>
      <c r="F23" s="182" t="s">
        <v>2472</v>
      </c>
      <c r="G23" s="182" t="s">
        <v>710</v>
      </c>
      <c r="H23" s="182"/>
      <c r="I23" s="183">
        <v>79</v>
      </c>
      <c r="J23" s="183">
        <v>239</v>
      </c>
      <c r="K23" s="81">
        <f>J23/I23</f>
        <v>3.0253164556962027</v>
      </c>
      <c r="L23" s="183">
        <f>SUM(V23:AF23)</f>
        <v>5</v>
      </c>
      <c r="M23" s="183">
        <f>L23*I23</f>
        <v>395</v>
      </c>
      <c r="N23" s="183"/>
      <c r="O23" s="183"/>
      <c r="P23" s="183">
        <f>O24*I23</f>
        <v>0</v>
      </c>
      <c r="Q23" s="183"/>
      <c r="R23" s="183"/>
      <c r="S23" s="183">
        <f>R24*I23</f>
        <v>395</v>
      </c>
      <c r="T23" s="183"/>
      <c r="U23" s="183"/>
      <c r="V23" s="183">
        <v>1</v>
      </c>
      <c r="W23" s="183">
        <v>1</v>
      </c>
      <c r="X23" s="183">
        <v>1</v>
      </c>
      <c r="Y23" s="183">
        <v>1</v>
      </c>
      <c r="Z23" s="183">
        <v>1</v>
      </c>
      <c r="AA23" s="183"/>
      <c r="AB23" s="183"/>
      <c r="AC23" s="183"/>
      <c r="AD23" s="183"/>
      <c r="AE23" s="183"/>
      <c r="AF23" s="183"/>
    </row>
    <row r="24" spans="1:32" ht="15" customHeight="1" x14ac:dyDescent="0.45">
      <c r="A24" s="36"/>
      <c r="B24" s="36"/>
      <c r="C24" s="36"/>
      <c r="D24" s="36"/>
      <c r="E24" s="36"/>
      <c r="F24" s="36"/>
      <c r="G24" s="36"/>
      <c r="H24" s="36"/>
      <c r="I24" s="38"/>
      <c r="J24" s="38"/>
      <c r="K24" s="38"/>
      <c r="L24" s="38"/>
      <c r="M24" s="38"/>
      <c r="N24" s="38">
        <f>L23*J23</f>
        <v>1195</v>
      </c>
      <c r="O24" s="42">
        <f>SUM(V24:AF24)</f>
        <v>0</v>
      </c>
      <c r="P24" s="38"/>
      <c r="Q24" s="38">
        <f>O24*J23</f>
        <v>0</v>
      </c>
      <c r="R24" s="38">
        <f>L23-O24</f>
        <v>5</v>
      </c>
      <c r="S24" s="38"/>
      <c r="T24" s="38">
        <f>R24*J23</f>
        <v>1195</v>
      </c>
      <c r="U24" s="38"/>
      <c r="V24" s="42">
        <v>0</v>
      </c>
      <c r="W24" s="42">
        <v>0</v>
      </c>
      <c r="X24" s="963">
        <v>0</v>
      </c>
      <c r="Y24" s="42">
        <v>0</v>
      </c>
      <c r="Z24" s="42">
        <v>0</v>
      </c>
      <c r="AA24" s="38"/>
      <c r="AB24" s="38"/>
      <c r="AC24" s="19"/>
      <c r="AD24" s="19"/>
      <c r="AE24" s="19"/>
      <c r="AF24" s="19"/>
    </row>
    <row r="25" spans="1:32" ht="15" customHeight="1" x14ac:dyDescent="0.45">
      <c r="A25" s="182" t="s">
        <v>2457</v>
      </c>
      <c r="B25" s="182" t="s">
        <v>9</v>
      </c>
      <c r="C25" s="236">
        <v>45342</v>
      </c>
      <c r="D25" s="182" t="s">
        <v>2473</v>
      </c>
      <c r="E25" s="182" t="s">
        <v>1132</v>
      </c>
      <c r="F25" s="386" t="s">
        <v>2474</v>
      </c>
      <c r="G25" s="182" t="s">
        <v>710</v>
      </c>
      <c r="H25" s="182"/>
      <c r="I25" s="183">
        <v>65</v>
      </c>
      <c r="J25" s="183">
        <v>185</v>
      </c>
      <c r="K25" s="81">
        <f>J25/I25</f>
        <v>2.8461538461538463</v>
      </c>
      <c r="L25" s="183">
        <f>SUM(V25:AF25)</f>
        <v>3</v>
      </c>
      <c r="M25" s="183">
        <f>L25*I25</f>
        <v>195</v>
      </c>
      <c r="N25" s="183"/>
      <c r="O25" s="183"/>
      <c r="P25" s="183">
        <f>O26*I25</f>
        <v>195</v>
      </c>
      <c r="Q25" s="183"/>
      <c r="R25" s="183"/>
      <c r="S25" s="183">
        <f>R26*I25</f>
        <v>0</v>
      </c>
      <c r="T25" s="183"/>
      <c r="U25" s="183"/>
      <c r="V25" s="183"/>
      <c r="W25" s="183">
        <v>1</v>
      </c>
      <c r="X25" s="183">
        <v>1</v>
      </c>
      <c r="Y25" s="183">
        <v>1</v>
      </c>
      <c r="Z25" s="183"/>
      <c r="AA25" s="183"/>
      <c r="AB25" s="183"/>
      <c r="AC25" s="183"/>
      <c r="AD25" s="183"/>
      <c r="AE25" s="183"/>
      <c r="AF25" s="183"/>
    </row>
    <row r="26" spans="1:32" ht="15" customHeight="1" x14ac:dyDescent="0.45">
      <c r="A26" s="36"/>
      <c r="B26" s="36"/>
      <c r="C26" s="36"/>
      <c r="D26" s="36"/>
      <c r="E26" s="36"/>
      <c r="F26" s="36"/>
      <c r="G26" s="36"/>
      <c r="H26" s="36"/>
      <c r="I26" s="38"/>
      <c r="J26" s="38"/>
      <c r="K26" s="38"/>
      <c r="L26" s="38"/>
      <c r="M26" s="38"/>
      <c r="N26" s="38">
        <f>L25*J25</f>
        <v>555</v>
      </c>
      <c r="O26" s="68">
        <f>SUM(V26:AF26)</f>
        <v>3</v>
      </c>
      <c r="P26" s="38"/>
      <c r="Q26" s="38">
        <f>O26*J25</f>
        <v>555</v>
      </c>
      <c r="R26" s="38">
        <f>L25-O26</f>
        <v>0</v>
      </c>
      <c r="S26" s="38"/>
      <c r="T26" s="38">
        <f>R26*J25</f>
        <v>0</v>
      </c>
      <c r="U26" s="38"/>
      <c r="V26" s="38"/>
      <c r="W26" s="68">
        <v>1</v>
      </c>
      <c r="X26" s="68">
        <v>1</v>
      </c>
      <c r="Y26" s="68">
        <v>1</v>
      </c>
      <c r="Z26" s="38"/>
      <c r="AA26" s="38"/>
      <c r="AB26" s="38"/>
      <c r="AC26" s="38"/>
      <c r="AD26" s="38"/>
      <c r="AE26" s="38"/>
      <c r="AF26" s="38"/>
    </row>
    <row r="27" spans="1:32" ht="15" customHeight="1" x14ac:dyDescent="0.45">
      <c r="A27" s="36"/>
      <c r="B27" s="36"/>
      <c r="C27" s="36"/>
      <c r="D27" s="36"/>
      <c r="E27" s="36"/>
      <c r="F27" s="36"/>
      <c r="G27" s="36"/>
      <c r="H27" s="36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19"/>
    </row>
    <row r="28" spans="1:32" ht="15" customHeight="1" x14ac:dyDescent="0.45">
      <c r="A28" s="36"/>
      <c r="B28" s="36"/>
      <c r="C28" s="36"/>
      <c r="D28" s="36"/>
      <c r="E28" s="36"/>
      <c r="F28" s="36"/>
      <c r="G28" s="36"/>
      <c r="H28" s="36"/>
      <c r="I28" s="38"/>
      <c r="J28" s="38"/>
      <c r="K28" s="38"/>
      <c r="L28" s="71">
        <f t="shared" ref="L28:U28" si="2">SUM(L19:L27)</f>
        <v>18</v>
      </c>
      <c r="M28" s="71">
        <f t="shared" si="2"/>
        <v>980</v>
      </c>
      <c r="N28" s="71">
        <f t="shared" si="2"/>
        <v>2940</v>
      </c>
      <c r="O28" s="709">
        <f t="shared" si="2"/>
        <v>7</v>
      </c>
      <c r="P28" s="709">
        <f t="shared" si="2"/>
        <v>351</v>
      </c>
      <c r="Q28" s="71">
        <f t="shared" si="2"/>
        <v>1031</v>
      </c>
      <c r="R28" s="71">
        <f t="shared" si="2"/>
        <v>11</v>
      </c>
      <c r="S28" s="71">
        <f t="shared" si="2"/>
        <v>629</v>
      </c>
      <c r="T28" s="71">
        <f t="shared" si="2"/>
        <v>1909</v>
      </c>
      <c r="U28" s="71">
        <f t="shared" si="2"/>
        <v>0</v>
      </c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19"/>
    </row>
    <row r="29" spans="1:32" ht="15" customHeight="1" x14ac:dyDescent="0.45">
      <c r="K29" s="9" t="s">
        <v>323</v>
      </c>
      <c r="L29" s="385">
        <f t="shared" ref="L29:N29" si="3">O28+R28</f>
        <v>18</v>
      </c>
      <c r="M29" s="385">
        <f t="shared" si="3"/>
        <v>980</v>
      </c>
      <c r="N29" s="385">
        <f t="shared" si="3"/>
        <v>2940</v>
      </c>
      <c r="O29" s="9"/>
      <c r="P29" s="9"/>
      <c r="Q29" s="9"/>
      <c r="R29" s="9"/>
      <c r="S29" s="9"/>
      <c r="T29" s="9"/>
      <c r="U29" s="9"/>
    </row>
    <row r="30" spans="1:32" ht="15" customHeight="1" x14ac:dyDescent="0.45">
      <c r="K30" s="38" t="s">
        <v>2084</v>
      </c>
      <c r="L30" s="9"/>
      <c r="M30" s="98">
        <f>M28/L28</f>
        <v>54.444444444444443</v>
      </c>
      <c r="N30" s="9"/>
      <c r="O30" s="9"/>
      <c r="P30" s="97">
        <f>P28/M28</f>
        <v>0.35816326530612247</v>
      </c>
      <c r="Q30" s="9"/>
      <c r="R30" s="9"/>
      <c r="S30" s="97">
        <f>S28/M28</f>
        <v>0.64183673469387759</v>
      </c>
      <c r="T30" s="9"/>
      <c r="U30" s="9"/>
    </row>
    <row r="31" spans="1:32" ht="15" customHeight="1" x14ac:dyDescent="0.45">
      <c r="K31" s="38" t="s">
        <v>2085</v>
      </c>
      <c r="L31" s="9"/>
      <c r="M31" s="9"/>
      <c r="N31" s="9"/>
      <c r="O31" s="9"/>
      <c r="P31" s="9"/>
      <c r="Q31" s="9"/>
      <c r="R31" s="9"/>
      <c r="S31" s="9"/>
      <c r="T31" s="98">
        <f>T28/S28</f>
        <v>3.0349761526232113</v>
      </c>
      <c r="U31" s="9"/>
    </row>
    <row r="32" spans="1:32" ht="14.25" customHeight="1" x14ac:dyDescent="0.45"/>
    <row r="33" spans="1:32" ht="14.25" customHeight="1" x14ac:dyDescent="0.45"/>
    <row r="34" spans="1:32" ht="14.25" customHeight="1" x14ac:dyDescent="0.45"/>
    <row r="35" spans="1:32" ht="14.25" customHeight="1" x14ac:dyDescent="0.45"/>
    <row r="36" spans="1:32" ht="14.25" customHeight="1" x14ac:dyDescent="0.45">
      <c r="A36" s="32" t="s">
        <v>117</v>
      </c>
      <c r="B36" s="32" t="s">
        <v>118</v>
      </c>
      <c r="C36" s="33" t="s">
        <v>1505</v>
      </c>
      <c r="D36" s="32" t="s">
        <v>120</v>
      </c>
      <c r="E36" s="32" t="s">
        <v>121</v>
      </c>
      <c r="F36" s="32" t="s">
        <v>122</v>
      </c>
      <c r="G36" s="32" t="s">
        <v>123</v>
      </c>
      <c r="H36" s="32" t="s">
        <v>124</v>
      </c>
      <c r="I36" s="32" t="s">
        <v>125</v>
      </c>
      <c r="J36" s="32" t="s">
        <v>126</v>
      </c>
      <c r="K36" s="32" t="s">
        <v>127</v>
      </c>
      <c r="L36" s="34" t="s">
        <v>128</v>
      </c>
      <c r="M36" s="33" t="s">
        <v>129</v>
      </c>
      <c r="N36" s="33" t="s">
        <v>130</v>
      </c>
      <c r="O36" s="35" t="s">
        <v>131</v>
      </c>
      <c r="P36" s="829" t="s">
        <v>132</v>
      </c>
      <c r="Q36" s="828"/>
      <c r="R36" s="33" t="s">
        <v>133</v>
      </c>
      <c r="S36" s="830" t="s">
        <v>134</v>
      </c>
      <c r="T36" s="827"/>
      <c r="U36" s="828"/>
      <c r="V36" s="33" t="s">
        <v>2446</v>
      </c>
      <c r="W36" s="33" t="s">
        <v>2447</v>
      </c>
      <c r="X36" s="33" t="s">
        <v>2448</v>
      </c>
      <c r="Y36" s="33" t="s">
        <v>2449</v>
      </c>
      <c r="Z36" s="33" t="s">
        <v>2450</v>
      </c>
      <c r="AA36" s="32" t="s">
        <v>2451</v>
      </c>
      <c r="AB36" s="32" t="s">
        <v>2452</v>
      </c>
      <c r="AC36" s="32" t="s">
        <v>2453</v>
      </c>
      <c r="AD36" s="32" t="s">
        <v>2454</v>
      </c>
      <c r="AE36" s="32" t="s">
        <v>2455</v>
      </c>
      <c r="AF36" s="32" t="s">
        <v>2456</v>
      </c>
    </row>
    <row r="37" spans="1:32" ht="14.25" customHeight="1" x14ac:dyDescent="0.45">
      <c r="A37" s="182" t="s">
        <v>2457</v>
      </c>
      <c r="B37" s="182" t="s">
        <v>10</v>
      </c>
      <c r="C37" s="236">
        <v>45463</v>
      </c>
      <c r="D37" s="182" t="s">
        <v>3731</v>
      </c>
      <c r="E37" s="182" t="s">
        <v>1132</v>
      </c>
      <c r="F37" s="182" t="s">
        <v>693</v>
      </c>
      <c r="G37" s="182" t="s">
        <v>2475</v>
      </c>
      <c r="H37" s="182" t="s">
        <v>2476</v>
      </c>
      <c r="I37" s="183">
        <v>115</v>
      </c>
      <c r="J37" s="183">
        <v>329</v>
      </c>
      <c r="K37" s="81">
        <f>J37/I37</f>
        <v>2.8608695652173912</v>
      </c>
      <c r="L37" s="183">
        <f>SUM(V37:AF37)</f>
        <v>4</v>
      </c>
      <c r="M37" s="183">
        <f>L37*I37</f>
        <v>460</v>
      </c>
      <c r="N37" s="183"/>
      <c r="O37" s="183"/>
      <c r="P37" s="183">
        <f>O38*I37</f>
        <v>230</v>
      </c>
      <c r="Q37" s="183"/>
      <c r="R37" s="183"/>
      <c r="S37" s="183">
        <f>R38*I37</f>
        <v>230</v>
      </c>
      <c r="T37" s="183"/>
      <c r="U37" s="183"/>
      <c r="V37" s="183">
        <v>1</v>
      </c>
      <c r="W37" s="183">
        <v>1</v>
      </c>
      <c r="X37" s="964">
        <v>2</v>
      </c>
      <c r="Y37" s="183"/>
      <c r="Z37" s="183"/>
      <c r="AA37" s="183"/>
      <c r="AB37" s="183"/>
      <c r="AC37" s="237"/>
      <c r="AD37" s="237"/>
      <c r="AE37" s="237"/>
      <c r="AF37" s="237"/>
    </row>
    <row r="38" spans="1:32" ht="14.25" customHeight="1" x14ac:dyDescent="0.45">
      <c r="A38" s="36"/>
      <c r="B38" s="36"/>
      <c r="C38" s="36"/>
      <c r="D38" s="36"/>
      <c r="E38" s="36"/>
      <c r="F38" s="36"/>
      <c r="G38" s="36"/>
      <c r="H38" s="36"/>
      <c r="I38" s="38"/>
      <c r="J38" s="38"/>
      <c r="K38" s="38"/>
      <c r="L38" s="38"/>
      <c r="M38" s="38"/>
      <c r="N38" s="38">
        <f>L37*J37</f>
        <v>1316</v>
      </c>
      <c r="O38" s="68">
        <f>SUM(V38:AF38)</f>
        <v>2</v>
      </c>
      <c r="P38" s="38"/>
      <c r="Q38" s="38">
        <f>O38*J37</f>
        <v>658</v>
      </c>
      <c r="R38" s="38">
        <f>L37-O38</f>
        <v>2</v>
      </c>
      <c r="S38" s="38"/>
      <c r="T38" s="38">
        <f>R38*J37</f>
        <v>658</v>
      </c>
      <c r="U38" s="38"/>
      <c r="V38" s="68">
        <v>1</v>
      </c>
      <c r="W38" s="68">
        <v>1</v>
      </c>
      <c r="X38" s="550">
        <v>0</v>
      </c>
      <c r="Y38" s="38"/>
      <c r="Z38" s="38"/>
      <c r="AA38" s="38"/>
      <c r="AB38" s="38"/>
      <c r="AC38" s="19"/>
      <c r="AD38" s="19"/>
      <c r="AE38" s="19"/>
      <c r="AF38" s="19"/>
    </row>
    <row r="39" spans="1:32" ht="14.25" customHeight="1" x14ac:dyDescent="0.45">
      <c r="A39" s="182" t="s">
        <v>2457</v>
      </c>
      <c r="B39" s="182" t="s">
        <v>10</v>
      </c>
      <c r="C39" s="236">
        <v>45463</v>
      </c>
      <c r="D39" s="182" t="s">
        <v>3731</v>
      </c>
      <c r="E39" s="182" t="s">
        <v>1132</v>
      </c>
      <c r="F39" s="182" t="s">
        <v>2477</v>
      </c>
      <c r="G39" s="182" t="s">
        <v>2475</v>
      </c>
      <c r="H39" s="182" t="s">
        <v>2476</v>
      </c>
      <c r="I39" s="183">
        <v>115</v>
      </c>
      <c r="J39" s="183">
        <v>329</v>
      </c>
      <c r="K39" s="81">
        <f>J39/I39</f>
        <v>2.8608695652173912</v>
      </c>
      <c r="L39" s="183">
        <f>SUM(V39:AF39)</f>
        <v>4</v>
      </c>
      <c r="M39" s="183">
        <f>L39*I39</f>
        <v>460</v>
      </c>
      <c r="N39" s="183"/>
      <c r="O39" s="183"/>
      <c r="P39" s="183">
        <f>O40*I39</f>
        <v>230</v>
      </c>
      <c r="Q39" s="183"/>
      <c r="R39" s="183"/>
      <c r="S39" s="183">
        <f>R40*I39</f>
        <v>230</v>
      </c>
      <c r="T39" s="183"/>
      <c r="U39" s="183"/>
      <c r="V39" s="183">
        <v>1</v>
      </c>
      <c r="W39" s="183">
        <v>1</v>
      </c>
      <c r="X39" s="183">
        <v>2</v>
      </c>
      <c r="Y39" s="183"/>
      <c r="Z39" s="183"/>
      <c r="AA39" s="183"/>
      <c r="AB39" s="183"/>
      <c r="AC39" s="237"/>
      <c r="AD39" s="237"/>
      <c r="AE39" s="237"/>
      <c r="AF39" s="237"/>
    </row>
    <row r="40" spans="1:32" ht="14.25" customHeight="1" x14ac:dyDescent="0.45">
      <c r="A40" s="36"/>
      <c r="B40" s="36"/>
      <c r="C40" s="36"/>
      <c r="D40" s="36"/>
      <c r="E40" s="36"/>
      <c r="F40" s="36"/>
      <c r="G40" s="36"/>
      <c r="H40" s="36"/>
      <c r="I40" s="38"/>
      <c r="J40" s="38"/>
      <c r="K40" s="38"/>
      <c r="L40" s="38"/>
      <c r="M40" s="38"/>
      <c r="N40" s="38">
        <f>L39*J39</f>
        <v>1316</v>
      </c>
      <c r="O40" s="68">
        <f>SUM(V40:AF40)</f>
        <v>2</v>
      </c>
      <c r="P40" s="38"/>
      <c r="Q40" s="38">
        <f>O40*J39</f>
        <v>658</v>
      </c>
      <c r="R40" s="38">
        <f>L39-O40</f>
        <v>2</v>
      </c>
      <c r="S40" s="38"/>
      <c r="T40" s="38">
        <f>R40*J39</f>
        <v>658</v>
      </c>
      <c r="U40" s="38"/>
      <c r="V40" s="68">
        <v>1</v>
      </c>
      <c r="W40" s="68">
        <v>1</v>
      </c>
      <c r="X40" s="68">
        <v>0</v>
      </c>
      <c r="Y40" s="38"/>
      <c r="Z40" s="38"/>
      <c r="AA40" s="38"/>
      <c r="AB40" s="38"/>
      <c r="AC40" s="19"/>
      <c r="AD40" s="19"/>
      <c r="AE40" s="19"/>
      <c r="AF40" s="19"/>
    </row>
    <row r="41" spans="1:32" ht="14.25" customHeight="1" x14ac:dyDescent="0.45">
      <c r="A41" s="182" t="s">
        <v>2457</v>
      </c>
      <c r="B41" s="182" t="s">
        <v>10</v>
      </c>
      <c r="C41" s="236">
        <v>45463</v>
      </c>
      <c r="D41" s="182" t="s">
        <v>3731</v>
      </c>
      <c r="E41" s="182" t="s">
        <v>1132</v>
      </c>
      <c r="F41" s="182" t="s">
        <v>2478</v>
      </c>
      <c r="G41" s="182" t="s">
        <v>2475</v>
      </c>
      <c r="H41" s="182" t="s">
        <v>2476</v>
      </c>
      <c r="I41" s="183">
        <v>115</v>
      </c>
      <c r="J41" s="183">
        <v>329</v>
      </c>
      <c r="K41" s="81">
        <f>J41/I41</f>
        <v>2.8608695652173912</v>
      </c>
      <c r="L41" s="183">
        <f>SUM(V41:AF41)</f>
        <v>4</v>
      </c>
      <c r="M41" s="183">
        <f>L41*I41</f>
        <v>460</v>
      </c>
      <c r="N41" s="183"/>
      <c r="O41" s="183"/>
      <c r="P41" s="183">
        <f>O42*I41</f>
        <v>345</v>
      </c>
      <c r="Q41" s="183"/>
      <c r="R41" s="183"/>
      <c r="S41" s="183">
        <f>R42*I41</f>
        <v>115</v>
      </c>
      <c r="T41" s="183"/>
      <c r="U41" s="183"/>
      <c r="V41" s="183">
        <v>1</v>
      </c>
      <c r="W41" s="183">
        <v>1</v>
      </c>
      <c r="X41" s="183">
        <v>2</v>
      </c>
      <c r="Y41" s="183"/>
      <c r="Z41" s="183"/>
      <c r="AA41" s="183"/>
      <c r="AB41" s="183"/>
      <c r="AC41" s="183"/>
      <c r="AD41" s="183"/>
      <c r="AE41" s="183"/>
      <c r="AF41" s="183"/>
    </row>
    <row r="42" spans="1:32" ht="14.25" customHeight="1" x14ac:dyDescent="0.45">
      <c r="A42" s="36"/>
      <c r="B42" s="36"/>
      <c r="C42" s="36"/>
      <c r="D42" s="36"/>
      <c r="E42" s="36"/>
      <c r="F42" s="36"/>
      <c r="G42" s="36"/>
      <c r="H42" s="36"/>
      <c r="I42" s="38"/>
      <c r="J42" s="38"/>
      <c r="K42" s="38"/>
      <c r="L42" s="38"/>
      <c r="M42" s="38"/>
      <c r="N42" s="38">
        <f>L41*J41</f>
        <v>1316</v>
      </c>
      <c r="O42" s="68">
        <f>SUM(V42:AF42)</f>
        <v>3</v>
      </c>
      <c r="P42" s="38"/>
      <c r="Q42" s="38">
        <f>O42*J41</f>
        <v>987</v>
      </c>
      <c r="R42" s="38">
        <f>L41-O42</f>
        <v>1</v>
      </c>
      <c r="S42" s="38"/>
      <c r="T42" s="38">
        <f>R42*J41</f>
        <v>329</v>
      </c>
      <c r="U42" s="38"/>
      <c r="V42" s="68">
        <v>1</v>
      </c>
      <c r="W42" s="68">
        <v>0</v>
      </c>
      <c r="X42" s="68">
        <v>2</v>
      </c>
      <c r="Y42" s="38"/>
      <c r="Z42" s="38"/>
      <c r="AA42" s="38"/>
      <c r="AB42" s="38"/>
      <c r="AC42" s="19"/>
      <c r="AD42" s="19"/>
      <c r="AE42" s="19"/>
      <c r="AF42" s="19"/>
    </row>
    <row r="43" spans="1:32" ht="14.25" customHeight="1" x14ac:dyDescent="0.45">
      <c r="A43" s="36"/>
      <c r="B43" s="36"/>
      <c r="C43" s="114"/>
      <c r="D43" s="36"/>
      <c r="E43" s="36"/>
      <c r="F43" s="36"/>
      <c r="G43" s="36"/>
      <c r="H43" s="36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</row>
    <row r="44" spans="1:32" ht="14.25" customHeight="1" x14ac:dyDescent="0.45">
      <c r="A44" s="36"/>
      <c r="B44" s="36"/>
      <c r="C44" s="36"/>
      <c r="D44" s="36"/>
      <c r="E44" s="36"/>
      <c r="F44" s="36"/>
      <c r="G44" s="36"/>
      <c r="H44" s="36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</row>
    <row r="45" spans="1:32" ht="14.25" customHeight="1" x14ac:dyDescent="0.45">
      <c r="A45" s="36"/>
      <c r="B45" s="36"/>
      <c r="C45" s="36"/>
      <c r="D45" s="36"/>
      <c r="E45" s="36"/>
      <c r="F45" s="36"/>
      <c r="G45" s="36"/>
      <c r="H45" s="36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19"/>
    </row>
    <row r="46" spans="1:32" ht="14.25" customHeight="1" x14ac:dyDescent="0.45">
      <c r="A46" s="36"/>
      <c r="B46" s="36"/>
      <c r="C46" s="36"/>
      <c r="D46" s="36"/>
      <c r="E46" s="36"/>
      <c r="F46" s="36"/>
      <c r="G46" s="36"/>
      <c r="H46" s="36"/>
      <c r="I46" s="38"/>
      <c r="J46" s="38"/>
      <c r="K46" s="38"/>
      <c r="L46" s="71">
        <f t="shared" ref="L46:U46" si="4">SUM(L37:L45)</f>
        <v>12</v>
      </c>
      <c r="M46" s="71">
        <f t="shared" si="4"/>
        <v>1380</v>
      </c>
      <c r="N46" s="71">
        <f t="shared" si="4"/>
        <v>3948</v>
      </c>
      <c r="O46" s="709">
        <f t="shared" si="4"/>
        <v>7</v>
      </c>
      <c r="P46" s="709">
        <f t="shared" si="4"/>
        <v>805</v>
      </c>
      <c r="Q46" s="71">
        <f t="shared" si="4"/>
        <v>2303</v>
      </c>
      <c r="R46" s="71">
        <f t="shared" si="4"/>
        <v>5</v>
      </c>
      <c r="S46" s="71">
        <f t="shared" si="4"/>
        <v>575</v>
      </c>
      <c r="T46" s="71">
        <f t="shared" si="4"/>
        <v>1645</v>
      </c>
      <c r="U46" s="71">
        <f t="shared" si="4"/>
        <v>0</v>
      </c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19"/>
    </row>
    <row r="47" spans="1:32" ht="14.25" customHeight="1" x14ac:dyDescent="0.45">
      <c r="K47" s="9" t="s">
        <v>323</v>
      </c>
      <c r="L47" s="385">
        <f t="shared" ref="L47:N47" si="5">O46+R46</f>
        <v>12</v>
      </c>
      <c r="M47" s="385">
        <f t="shared" si="5"/>
        <v>1380</v>
      </c>
      <c r="N47" s="385">
        <f t="shared" si="5"/>
        <v>3948</v>
      </c>
      <c r="O47" s="9"/>
      <c r="P47" s="9"/>
      <c r="Q47" s="9"/>
      <c r="R47" s="9"/>
      <c r="S47" s="9"/>
      <c r="T47" s="9"/>
      <c r="U47" s="9"/>
    </row>
    <row r="48" spans="1:32" ht="14.25" customHeight="1" x14ac:dyDescent="0.45">
      <c r="K48" s="38" t="s">
        <v>2084</v>
      </c>
      <c r="L48" s="9"/>
      <c r="M48" s="98">
        <f>M46/L46</f>
        <v>115</v>
      </c>
      <c r="N48" s="9"/>
      <c r="O48" s="9"/>
      <c r="P48" s="97">
        <f>P46/M46</f>
        <v>0.58333333333333337</v>
      </c>
      <c r="Q48" s="9"/>
      <c r="R48" s="9"/>
      <c r="S48" s="97">
        <f>S46/M46</f>
        <v>0.41666666666666669</v>
      </c>
      <c r="T48" s="9"/>
      <c r="U48" s="9"/>
    </row>
    <row r="49" spans="1:33" ht="14.25" customHeight="1" x14ac:dyDescent="0.45">
      <c r="K49" s="38" t="s">
        <v>2085</v>
      </c>
      <c r="L49" s="9"/>
      <c r="M49" s="9"/>
      <c r="N49" s="9"/>
      <c r="O49" s="9"/>
      <c r="P49" s="9"/>
      <c r="Q49" s="9"/>
      <c r="R49" s="9"/>
      <c r="S49" s="9"/>
      <c r="T49" s="98">
        <f>T46/S46</f>
        <v>2.8608695652173912</v>
      </c>
      <c r="U49" s="9"/>
    </row>
    <row r="50" spans="1:33" ht="14.25" customHeight="1" x14ac:dyDescent="0.45"/>
    <row r="51" spans="1:33" ht="14.25" customHeight="1" x14ac:dyDescent="0.45"/>
    <row r="52" spans="1:33" ht="14.25" customHeight="1" x14ac:dyDescent="0.45"/>
    <row r="53" spans="1:33" ht="14.25" customHeight="1" x14ac:dyDescent="0.45">
      <c r="A53" s="32" t="s">
        <v>117</v>
      </c>
      <c r="B53" s="32" t="s">
        <v>118</v>
      </c>
      <c r="C53" s="33" t="s">
        <v>1505</v>
      </c>
      <c r="D53" s="32" t="s">
        <v>120</v>
      </c>
      <c r="E53" s="32" t="s">
        <v>121</v>
      </c>
      <c r="F53" s="32" t="s">
        <v>122</v>
      </c>
      <c r="G53" s="32" t="s">
        <v>123</v>
      </c>
      <c r="H53" s="32" t="s">
        <v>124</v>
      </c>
      <c r="I53" s="32" t="s">
        <v>125</v>
      </c>
      <c r="J53" s="32" t="s">
        <v>126</v>
      </c>
      <c r="K53" s="32" t="s">
        <v>127</v>
      </c>
      <c r="L53" s="34" t="s">
        <v>128</v>
      </c>
      <c r="M53" s="33" t="s">
        <v>129</v>
      </c>
      <c r="N53" s="33" t="s">
        <v>130</v>
      </c>
      <c r="O53" s="35" t="s">
        <v>131</v>
      </c>
      <c r="P53" s="829" t="s">
        <v>132</v>
      </c>
      <c r="Q53" s="828"/>
      <c r="R53" s="33" t="s">
        <v>133</v>
      </c>
      <c r="S53" s="830" t="s">
        <v>134</v>
      </c>
      <c r="T53" s="827"/>
      <c r="U53" s="828"/>
      <c r="V53" s="33" t="s">
        <v>2446</v>
      </c>
      <c r="W53" s="33" t="s">
        <v>2447</v>
      </c>
      <c r="X53" s="33" t="s">
        <v>2448</v>
      </c>
      <c r="Y53" s="33" t="s">
        <v>2449</v>
      </c>
      <c r="Z53" s="33" t="s">
        <v>2450</v>
      </c>
      <c r="AA53" s="32" t="s">
        <v>2451</v>
      </c>
      <c r="AB53" s="32" t="s">
        <v>2452</v>
      </c>
      <c r="AC53" s="32" t="s">
        <v>2453</v>
      </c>
      <c r="AD53" s="32" t="s">
        <v>2454</v>
      </c>
      <c r="AE53" s="32" t="s">
        <v>2455</v>
      </c>
      <c r="AF53" s="32" t="s">
        <v>2456</v>
      </c>
    </row>
    <row r="54" spans="1:33" ht="14.25" customHeight="1" x14ac:dyDescent="0.45">
      <c r="A54" s="211" t="s">
        <v>2457</v>
      </c>
      <c r="B54" s="211" t="s">
        <v>11</v>
      </c>
      <c r="C54" s="241">
        <v>45716</v>
      </c>
      <c r="D54" s="211">
        <v>10757</v>
      </c>
      <c r="E54" s="211" t="s">
        <v>1132</v>
      </c>
      <c r="F54" s="211" t="s">
        <v>2479</v>
      </c>
      <c r="G54" s="211" t="s">
        <v>710</v>
      </c>
      <c r="H54" s="211" t="s">
        <v>2480</v>
      </c>
      <c r="I54" s="212">
        <v>41</v>
      </c>
      <c r="J54" s="212">
        <v>169</v>
      </c>
      <c r="K54" s="81">
        <f>J54/I54</f>
        <v>4.1219512195121952</v>
      </c>
      <c r="L54" s="212">
        <f>SUM(V54:AF54)</f>
        <v>5</v>
      </c>
      <c r="M54" s="212">
        <f>L54*I54</f>
        <v>205</v>
      </c>
      <c r="N54" s="212"/>
      <c r="O54" s="212"/>
      <c r="P54" s="212">
        <f>O55*I54</f>
        <v>164</v>
      </c>
      <c r="Q54" s="212"/>
      <c r="R54" s="212"/>
      <c r="S54" s="212">
        <f>R55*I54</f>
        <v>41</v>
      </c>
      <c r="T54" s="212"/>
      <c r="U54" s="212"/>
      <c r="V54" s="212">
        <v>1</v>
      </c>
      <c r="W54" s="212">
        <v>1</v>
      </c>
      <c r="X54" s="212">
        <v>2</v>
      </c>
      <c r="Y54" s="212">
        <v>1</v>
      </c>
      <c r="Z54" s="212"/>
      <c r="AA54" s="212"/>
      <c r="AB54" s="212"/>
      <c r="AC54" s="216"/>
      <c r="AD54" s="216"/>
      <c r="AE54" s="216"/>
      <c r="AF54" s="216"/>
    </row>
    <row r="55" spans="1:33" ht="14.25" customHeight="1" x14ac:dyDescent="0.45">
      <c r="A55" s="36"/>
      <c r="B55" s="36"/>
      <c r="C55" s="36"/>
      <c r="D55" s="36"/>
      <c r="E55" s="36"/>
      <c r="F55" s="36"/>
      <c r="G55" s="36"/>
      <c r="H55" s="36"/>
      <c r="I55" s="38"/>
      <c r="J55" s="38"/>
      <c r="K55" s="38"/>
      <c r="L55" s="38"/>
      <c r="M55" s="38"/>
      <c r="N55" s="38">
        <f>L54*J54</f>
        <v>845</v>
      </c>
      <c r="O55" s="68">
        <f>SUM(V55:AF55)</f>
        <v>4</v>
      </c>
      <c r="P55" s="38"/>
      <c r="Q55" s="38">
        <f>O55*J54</f>
        <v>676</v>
      </c>
      <c r="R55" s="38">
        <f>L54-O55</f>
        <v>1</v>
      </c>
      <c r="S55" s="38"/>
      <c r="T55" s="38">
        <f>R55*J54</f>
        <v>169</v>
      </c>
      <c r="U55" s="38"/>
      <c r="V55" s="555">
        <v>1</v>
      </c>
      <c r="W55" s="555">
        <v>1</v>
      </c>
      <c r="X55" s="550">
        <v>1</v>
      </c>
      <c r="Y55" s="555">
        <v>1</v>
      </c>
      <c r="Z55" s="38"/>
      <c r="AA55" s="38"/>
      <c r="AB55" s="38"/>
      <c r="AC55" s="19"/>
      <c r="AD55" s="19"/>
      <c r="AE55" s="19"/>
      <c r="AF55" s="19"/>
    </row>
    <row r="56" spans="1:33" ht="14.25" customHeight="1" x14ac:dyDescent="0.45">
      <c r="A56" s="211" t="s">
        <v>2457</v>
      </c>
      <c r="B56" s="211" t="s">
        <v>11</v>
      </c>
      <c r="C56" s="241">
        <v>45716</v>
      </c>
      <c r="D56" s="105">
        <v>10519</v>
      </c>
      <c r="E56" s="211" t="s">
        <v>1132</v>
      </c>
      <c r="F56" s="211" t="s">
        <v>1191</v>
      </c>
      <c r="G56" s="211" t="s">
        <v>710</v>
      </c>
      <c r="H56" s="211" t="s">
        <v>2481</v>
      </c>
      <c r="I56" s="212">
        <v>85</v>
      </c>
      <c r="J56" s="212">
        <v>249</v>
      </c>
      <c r="K56" s="81">
        <f>J56/I56</f>
        <v>2.9294117647058822</v>
      </c>
      <c r="L56" s="212">
        <f>SUM(V56:AF56)</f>
        <v>5</v>
      </c>
      <c r="M56" s="212">
        <f>L56*I56</f>
        <v>425</v>
      </c>
      <c r="N56" s="212"/>
      <c r="O56" s="212"/>
      <c r="P56" s="212">
        <f>O57*I56</f>
        <v>0</v>
      </c>
      <c r="Q56" s="212"/>
      <c r="R56" s="212"/>
      <c r="S56" s="212">
        <f>R57*I56</f>
        <v>425</v>
      </c>
      <c r="T56" s="212"/>
      <c r="U56" s="212"/>
      <c r="V56" s="212">
        <v>1</v>
      </c>
      <c r="W56" s="212">
        <v>1</v>
      </c>
      <c r="X56" s="212">
        <v>2</v>
      </c>
      <c r="Y56" s="212">
        <v>1</v>
      </c>
      <c r="Z56" s="212"/>
      <c r="AA56" s="212"/>
      <c r="AB56" s="212"/>
      <c r="AC56" s="216"/>
      <c r="AD56" s="216"/>
      <c r="AE56" s="216"/>
      <c r="AF56" s="216"/>
    </row>
    <row r="57" spans="1:33" ht="14.25" customHeight="1" x14ac:dyDescent="0.45">
      <c r="A57" s="36"/>
      <c r="B57" s="36"/>
      <c r="C57" s="36"/>
      <c r="D57" s="932"/>
      <c r="E57" s="36"/>
      <c r="F57" s="36"/>
      <c r="G57" s="36"/>
      <c r="H57" s="36"/>
      <c r="I57" s="38"/>
      <c r="J57" s="38"/>
      <c r="K57" s="38"/>
      <c r="L57" s="38"/>
      <c r="M57" s="38"/>
      <c r="N57" s="38">
        <f>L56*J56</f>
        <v>1245</v>
      </c>
      <c r="O57" s="670">
        <f>SUM(V57:AF57)</f>
        <v>0</v>
      </c>
      <c r="P57" s="38"/>
      <c r="Q57" s="38">
        <f>O57*J56</f>
        <v>0</v>
      </c>
      <c r="R57" s="38">
        <f>L56-O57</f>
        <v>5</v>
      </c>
      <c r="S57" s="38"/>
      <c r="T57" s="38">
        <f>R57*J56</f>
        <v>1245</v>
      </c>
      <c r="U57" s="38"/>
      <c r="V57" s="657">
        <v>0</v>
      </c>
      <c r="W57" s="38">
        <v>0</v>
      </c>
      <c r="X57" s="845">
        <v>0</v>
      </c>
      <c r="Y57" s="38">
        <v>0</v>
      </c>
      <c r="Z57" s="38"/>
      <c r="AA57" s="38"/>
      <c r="AB57" s="38"/>
      <c r="AC57" s="19"/>
      <c r="AD57" s="19"/>
      <c r="AE57" s="19"/>
      <c r="AF57" s="19"/>
      <c r="AG57" s="651" t="s">
        <v>3919</v>
      </c>
    </row>
    <row r="58" spans="1:33" ht="14.25" customHeight="1" x14ac:dyDescent="0.45">
      <c r="A58" s="211" t="s">
        <v>2457</v>
      </c>
      <c r="B58" s="211" t="s">
        <v>11</v>
      </c>
      <c r="C58" s="241">
        <v>45716</v>
      </c>
      <c r="D58" s="105">
        <v>10766</v>
      </c>
      <c r="E58" s="211" t="s">
        <v>1132</v>
      </c>
      <c r="F58" s="211" t="s">
        <v>188</v>
      </c>
      <c r="G58" s="211" t="s">
        <v>2482</v>
      </c>
      <c r="H58" s="211" t="s">
        <v>2483</v>
      </c>
      <c r="I58" s="212">
        <v>53</v>
      </c>
      <c r="J58" s="212">
        <v>159</v>
      </c>
      <c r="K58" s="81">
        <f>J58/I58</f>
        <v>3</v>
      </c>
      <c r="L58" s="212">
        <f>SUM(V58:AF58)</f>
        <v>5</v>
      </c>
      <c r="M58" s="212">
        <f>L58*I58</f>
        <v>265</v>
      </c>
      <c r="N58" s="212"/>
      <c r="O58" s="212"/>
      <c r="P58" s="212">
        <f>O59*I58</f>
        <v>212</v>
      </c>
      <c r="Q58" s="212"/>
      <c r="R58" s="212"/>
      <c r="S58" s="212">
        <f>R59*I58</f>
        <v>53</v>
      </c>
      <c r="T58" s="212"/>
      <c r="U58" s="212"/>
      <c r="V58" s="212">
        <v>1</v>
      </c>
      <c r="W58" s="212">
        <v>1</v>
      </c>
      <c r="X58" s="212">
        <v>2</v>
      </c>
      <c r="Y58" s="212">
        <v>1</v>
      </c>
      <c r="Z58" s="212"/>
      <c r="AA58" s="212"/>
      <c r="AB58" s="212"/>
      <c r="AC58" s="212"/>
      <c r="AD58" s="212"/>
      <c r="AE58" s="212"/>
      <c r="AF58" s="212"/>
    </row>
    <row r="59" spans="1:33" ht="14.25" customHeight="1" x14ac:dyDescent="0.45">
      <c r="A59" s="36"/>
      <c r="B59" s="36"/>
      <c r="C59" s="36"/>
      <c r="D59" s="36"/>
      <c r="E59" s="36"/>
      <c r="F59" s="36"/>
      <c r="G59" s="36"/>
      <c r="H59" s="36"/>
      <c r="I59" s="38"/>
      <c r="J59" s="38"/>
      <c r="K59" s="38"/>
      <c r="L59" s="38"/>
      <c r="M59" s="38"/>
      <c r="N59" s="38">
        <f>L58*J58</f>
        <v>795</v>
      </c>
      <c r="O59" s="68">
        <f>SUM(V59:AF59)</f>
        <v>4</v>
      </c>
      <c r="P59" s="38"/>
      <c r="Q59" s="38">
        <f>O59*J58</f>
        <v>636</v>
      </c>
      <c r="R59" s="38">
        <f>L58-O59</f>
        <v>1</v>
      </c>
      <c r="S59" s="38"/>
      <c r="T59" s="38">
        <f>R59*J58</f>
        <v>159</v>
      </c>
      <c r="U59" s="38"/>
      <c r="V59" s="555">
        <v>1</v>
      </c>
      <c r="W59" s="555">
        <v>1</v>
      </c>
      <c r="X59" s="550">
        <v>1</v>
      </c>
      <c r="Y59" s="555">
        <v>1</v>
      </c>
      <c r="Z59" s="38"/>
      <c r="AA59" s="38"/>
      <c r="AB59" s="38"/>
      <c r="AC59" s="19"/>
      <c r="AD59" s="19"/>
      <c r="AE59" s="19"/>
      <c r="AF59" s="19"/>
    </row>
    <row r="60" spans="1:33" ht="14.25" customHeight="1" x14ac:dyDescent="0.45">
      <c r="A60" s="211" t="s">
        <v>2457</v>
      </c>
      <c r="B60" s="211" t="s">
        <v>11</v>
      </c>
      <c r="C60" s="241">
        <v>45716</v>
      </c>
      <c r="D60" s="211">
        <v>10764</v>
      </c>
      <c r="E60" s="211" t="s">
        <v>1132</v>
      </c>
      <c r="F60" s="211" t="s">
        <v>188</v>
      </c>
      <c r="G60" s="211" t="s">
        <v>710</v>
      </c>
      <c r="H60" s="211" t="s">
        <v>2484</v>
      </c>
      <c r="I60" s="212">
        <v>82</v>
      </c>
      <c r="J60" s="212">
        <v>249</v>
      </c>
      <c r="K60" s="81">
        <f>J60/I60</f>
        <v>3.0365853658536586</v>
      </c>
      <c r="L60" s="212">
        <f>SUM(V60:AF60)</f>
        <v>5</v>
      </c>
      <c r="M60" s="212">
        <f>L60*I60</f>
        <v>410</v>
      </c>
      <c r="N60" s="212"/>
      <c r="O60" s="212"/>
      <c r="P60" s="212">
        <f>O61*I60</f>
        <v>328</v>
      </c>
      <c r="Q60" s="212"/>
      <c r="R60" s="212"/>
      <c r="S60" s="212">
        <f>R61*I60</f>
        <v>82</v>
      </c>
      <c r="T60" s="212"/>
      <c r="U60" s="212"/>
      <c r="V60" s="212">
        <v>1</v>
      </c>
      <c r="W60" s="212">
        <v>1</v>
      </c>
      <c r="X60" s="212">
        <v>2</v>
      </c>
      <c r="Y60" s="212">
        <v>1</v>
      </c>
      <c r="Z60" s="212"/>
      <c r="AA60" s="212"/>
      <c r="AB60" s="212"/>
      <c r="AC60" s="212"/>
      <c r="AD60" s="212"/>
      <c r="AE60" s="212"/>
      <c r="AF60" s="212"/>
    </row>
    <row r="61" spans="1:33" ht="14.25" customHeight="1" x14ac:dyDescent="0.45">
      <c r="A61" s="36"/>
      <c r="B61" s="36"/>
      <c r="C61" s="36"/>
      <c r="D61" s="36"/>
      <c r="E61" s="36"/>
      <c r="F61" s="36"/>
      <c r="G61" s="36"/>
      <c r="H61" s="36"/>
      <c r="I61" s="38"/>
      <c r="J61" s="38"/>
      <c r="K61" s="38"/>
      <c r="L61" s="38"/>
      <c r="M61" s="38"/>
      <c r="N61" s="38">
        <f>L60*J60</f>
        <v>1245</v>
      </c>
      <c r="O61" s="68">
        <f>SUM(V61:AF61)</f>
        <v>4</v>
      </c>
      <c r="P61" s="38"/>
      <c r="Q61" s="38">
        <f>O61*J60</f>
        <v>996</v>
      </c>
      <c r="R61" s="38">
        <f>L60-O61</f>
        <v>1</v>
      </c>
      <c r="S61" s="38"/>
      <c r="T61" s="38">
        <f>R61*J60</f>
        <v>249</v>
      </c>
      <c r="U61" s="38"/>
      <c r="V61" s="555">
        <v>1</v>
      </c>
      <c r="W61" s="555">
        <v>1</v>
      </c>
      <c r="X61" s="550">
        <v>1</v>
      </c>
      <c r="Y61" s="555">
        <v>1</v>
      </c>
      <c r="Z61" s="38"/>
      <c r="AA61" s="38"/>
      <c r="AB61" s="38"/>
      <c r="AC61" s="19"/>
      <c r="AD61" s="19"/>
      <c r="AE61" s="19"/>
      <c r="AF61" s="19"/>
    </row>
    <row r="62" spans="1:33" ht="14.25" customHeight="1" x14ac:dyDescent="0.45">
      <c r="A62" s="36"/>
      <c r="B62" s="36"/>
      <c r="C62" s="36"/>
      <c r="D62" s="36"/>
      <c r="E62" s="36"/>
      <c r="F62" s="36"/>
      <c r="G62" s="36"/>
      <c r="H62" s="36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19"/>
    </row>
    <row r="63" spans="1:33" ht="14.25" customHeight="1" x14ac:dyDescent="0.45">
      <c r="A63" s="36"/>
      <c r="B63" s="36"/>
      <c r="C63" s="36"/>
      <c r="D63" s="36"/>
      <c r="E63" s="36"/>
      <c r="F63" s="36"/>
      <c r="G63" s="36"/>
      <c r="H63" s="36"/>
      <c r="I63" s="38"/>
      <c r="J63" s="38"/>
      <c r="K63" s="38"/>
      <c r="L63" s="71">
        <f t="shared" ref="L63:U63" si="6">SUM(L54:L62)</f>
        <v>20</v>
      </c>
      <c r="M63" s="71">
        <f t="shared" si="6"/>
        <v>1305</v>
      </c>
      <c r="N63" s="71">
        <f t="shared" si="6"/>
        <v>4130</v>
      </c>
      <c r="O63" s="709">
        <f t="shared" si="6"/>
        <v>12</v>
      </c>
      <c r="P63" s="709">
        <f t="shared" si="6"/>
        <v>704</v>
      </c>
      <c r="Q63" s="71">
        <f t="shared" si="6"/>
        <v>2308</v>
      </c>
      <c r="R63" s="71">
        <f t="shared" si="6"/>
        <v>8</v>
      </c>
      <c r="S63" s="71">
        <f t="shared" si="6"/>
        <v>601</v>
      </c>
      <c r="T63" s="71">
        <f t="shared" si="6"/>
        <v>1822</v>
      </c>
      <c r="U63" s="71">
        <f t="shared" si="6"/>
        <v>0</v>
      </c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19"/>
    </row>
    <row r="64" spans="1:33" ht="14.25" customHeight="1" x14ac:dyDescent="0.45">
      <c r="K64" s="9" t="s">
        <v>323</v>
      </c>
      <c r="L64" s="385">
        <f t="shared" ref="L64:N64" si="7">O63+R63</f>
        <v>20</v>
      </c>
      <c r="M64" s="385">
        <f t="shared" si="7"/>
        <v>1305</v>
      </c>
      <c r="N64" s="385">
        <f t="shared" si="7"/>
        <v>4130</v>
      </c>
      <c r="O64" s="9"/>
      <c r="P64" s="9"/>
      <c r="Q64" s="9"/>
      <c r="R64" s="9"/>
      <c r="S64" s="9"/>
      <c r="T64" s="9"/>
      <c r="U64" s="9"/>
    </row>
    <row r="65" spans="1:32" ht="14.25" customHeight="1" x14ac:dyDescent="0.45">
      <c r="K65" s="38" t="s">
        <v>2084</v>
      </c>
      <c r="L65" s="9"/>
      <c r="M65" s="98">
        <f>M63/L63</f>
        <v>65.25</v>
      </c>
      <c r="N65" s="9"/>
      <c r="O65" s="9"/>
      <c r="P65" s="97">
        <f>P63/M63</f>
        <v>0.53946360153256701</v>
      </c>
      <c r="Q65" s="9"/>
      <c r="R65" s="9"/>
      <c r="S65" s="97">
        <f>S63/M63</f>
        <v>0.46053639846743294</v>
      </c>
      <c r="T65" s="9"/>
      <c r="U65" s="9"/>
    </row>
    <row r="66" spans="1:32" ht="14.25" customHeight="1" x14ac:dyDescent="0.45">
      <c r="K66" s="38" t="s">
        <v>2085</v>
      </c>
      <c r="L66" s="9"/>
      <c r="M66" s="9"/>
      <c r="N66" s="9"/>
      <c r="O66" s="9"/>
      <c r="P66" s="9"/>
      <c r="Q66" s="9"/>
      <c r="R66" s="9"/>
      <c r="S66" s="9"/>
      <c r="T66" s="98">
        <f>T63/S63</f>
        <v>3.0316139767054908</v>
      </c>
      <c r="U66" s="9"/>
    </row>
    <row r="67" spans="1:32" ht="14.25" customHeight="1" x14ac:dyDescent="0.45"/>
    <row r="68" spans="1:32" ht="14.25" customHeight="1" x14ac:dyDescent="0.45"/>
    <row r="69" spans="1:32" ht="14.25" customHeight="1" x14ac:dyDescent="0.45"/>
    <row r="70" spans="1:32" ht="14.25" customHeight="1" x14ac:dyDescent="0.45">
      <c r="A70" s="32" t="s">
        <v>117</v>
      </c>
      <c r="B70" s="32" t="s">
        <v>118</v>
      </c>
      <c r="C70" s="33" t="s">
        <v>1505</v>
      </c>
      <c r="D70" s="32" t="s">
        <v>120</v>
      </c>
      <c r="E70" s="32" t="s">
        <v>121</v>
      </c>
      <c r="F70" s="32" t="s">
        <v>122</v>
      </c>
      <c r="G70" s="32" t="s">
        <v>123</v>
      </c>
      <c r="H70" s="32" t="s">
        <v>124</v>
      </c>
      <c r="I70" s="32" t="s">
        <v>125</v>
      </c>
      <c r="J70" s="32" t="s">
        <v>126</v>
      </c>
      <c r="K70" s="32" t="s">
        <v>127</v>
      </c>
      <c r="L70" s="34" t="s">
        <v>128</v>
      </c>
      <c r="M70" s="33" t="s">
        <v>129</v>
      </c>
      <c r="N70" s="33" t="s">
        <v>130</v>
      </c>
      <c r="O70" s="35" t="s">
        <v>131</v>
      </c>
      <c r="P70" s="829" t="s">
        <v>132</v>
      </c>
      <c r="Q70" s="828"/>
      <c r="R70" s="33" t="s">
        <v>133</v>
      </c>
      <c r="S70" s="830" t="s">
        <v>134</v>
      </c>
      <c r="T70" s="827"/>
      <c r="U70" s="828"/>
      <c r="V70" s="33" t="s">
        <v>2446</v>
      </c>
      <c r="W70" s="33" t="s">
        <v>2447</v>
      </c>
      <c r="X70" s="33" t="s">
        <v>2448</v>
      </c>
      <c r="Y70" s="33" t="s">
        <v>2449</v>
      </c>
      <c r="Z70" s="33" t="s">
        <v>2450</v>
      </c>
      <c r="AA70" s="32" t="s">
        <v>2451</v>
      </c>
      <c r="AB70" s="32" t="s">
        <v>2452</v>
      </c>
      <c r="AC70" s="32" t="s">
        <v>2453</v>
      </c>
      <c r="AD70" s="32" t="s">
        <v>2454</v>
      </c>
      <c r="AE70" s="32" t="s">
        <v>2455</v>
      </c>
      <c r="AF70" s="32" t="s">
        <v>2456</v>
      </c>
    </row>
    <row r="71" spans="1:32" ht="31.9" customHeight="1" x14ac:dyDescent="0.45">
      <c r="A71" s="524" t="s">
        <v>2457</v>
      </c>
      <c r="B71" s="524" t="s">
        <v>675</v>
      </c>
      <c r="C71" s="525">
        <v>45881</v>
      </c>
      <c r="D71" s="524" t="s">
        <v>3929</v>
      </c>
      <c r="E71" s="524" t="s">
        <v>3692</v>
      </c>
      <c r="F71" s="524" t="s">
        <v>3690</v>
      </c>
      <c r="G71" s="524" t="s">
        <v>710</v>
      </c>
      <c r="H71" s="524" t="s">
        <v>3693</v>
      </c>
      <c r="I71" s="526">
        <v>79</v>
      </c>
      <c r="J71" s="526">
        <v>239</v>
      </c>
      <c r="K71" s="81">
        <f>J71/I71</f>
        <v>3.0253164556962027</v>
      </c>
      <c r="L71" s="526">
        <f>SUM(V71:AF71)</f>
        <v>6</v>
      </c>
      <c r="M71" s="526">
        <f>L71*I71</f>
        <v>474</v>
      </c>
      <c r="N71" s="526"/>
      <c r="O71" s="526"/>
      <c r="P71" s="526">
        <f>O72*I71</f>
        <v>79</v>
      </c>
      <c r="Q71" s="526"/>
      <c r="R71" s="526"/>
      <c r="S71" s="526">
        <f>R72*I71</f>
        <v>395</v>
      </c>
      <c r="T71" s="526"/>
      <c r="U71" s="526"/>
      <c r="V71" s="526"/>
      <c r="W71" s="526"/>
      <c r="X71" s="526"/>
      <c r="Y71" s="526"/>
      <c r="Z71" s="526"/>
      <c r="AA71" s="528">
        <v>1</v>
      </c>
      <c r="AB71" s="528">
        <v>1</v>
      </c>
      <c r="AC71" s="528">
        <v>1</v>
      </c>
      <c r="AD71" s="528">
        <v>1</v>
      </c>
      <c r="AE71" s="528">
        <v>1</v>
      </c>
      <c r="AF71" s="528">
        <v>1</v>
      </c>
    </row>
    <row r="72" spans="1:32" ht="14.25" customHeight="1" x14ac:dyDescent="0.45">
      <c r="A72" s="36"/>
      <c r="B72" s="36"/>
      <c r="C72" s="36"/>
      <c r="D72" s="36"/>
      <c r="E72" s="36"/>
      <c r="F72" s="36"/>
      <c r="G72" s="36"/>
      <c r="H72" s="36"/>
      <c r="I72" s="38"/>
      <c r="J72" s="38"/>
      <c r="K72" s="38"/>
      <c r="L72" s="38"/>
      <c r="M72" s="38"/>
      <c r="N72" s="38">
        <f>L71*J71</f>
        <v>1434</v>
      </c>
      <c r="O72" s="670">
        <f>SUM(V72:AF72)</f>
        <v>1</v>
      </c>
      <c r="P72" s="38"/>
      <c r="Q72" s="38">
        <f>O72*J71</f>
        <v>239</v>
      </c>
      <c r="R72" s="38">
        <f>L71-O72</f>
        <v>5</v>
      </c>
      <c r="S72" s="38"/>
      <c r="T72" s="38">
        <f>R72*J71</f>
        <v>1195</v>
      </c>
      <c r="U72" s="38"/>
      <c r="V72" s="38"/>
      <c r="W72" s="38"/>
      <c r="X72" s="38"/>
      <c r="Y72" s="38"/>
      <c r="Z72" s="38"/>
      <c r="AA72" s="32">
        <v>0</v>
      </c>
      <c r="AB72" s="32">
        <v>0</v>
      </c>
      <c r="AC72" s="654">
        <v>1</v>
      </c>
      <c r="AD72" s="32">
        <v>0</v>
      </c>
      <c r="AE72" s="32">
        <v>0</v>
      </c>
      <c r="AF72" s="937">
        <v>0</v>
      </c>
    </row>
    <row r="73" spans="1:32" ht="14.25" customHeight="1" x14ac:dyDescent="0.45">
      <c r="A73" s="524" t="s">
        <v>2457</v>
      </c>
      <c r="B73" s="524" t="s">
        <v>675</v>
      </c>
      <c r="C73" s="525">
        <v>45881</v>
      </c>
      <c r="D73" s="527" t="s">
        <v>3694</v>
      </c>
      <c r="E73" s="524" t="s">
        <v>3689</v>
      </c>
      <c r="F73" s="524" t="s">
        <v>3690</v>
      </c>
      <c r="G73" s="524" t="s">
        <v>710</v>
      </c>
      <c r="H73" s="524" t="s">
        <v>3691</v>
      </c>
      <c r="I73" s="526">
        <v>79</v>
      </c>
      <c r="J73" s="526">
        <v>239</v>
      </c>
      <c r="K73" s="81">
        <f>J73/I73</f>
        <v>3.0253164556962027</v>
      </c>
      <c r="L73" s="526">
        <f>SUM(V73:AF73)</f>
        <v>5</v>
      </c>
      <c r="M73" s="526">
        <f>L73*I73</f>
        <v>395</v>
      </c>
      <c r="N73" s="526"/>
      <c r="O73" s="526"/>
      <c r="P73" s="526">
        <f>O74*I73</f>
        <v>0</v>
      </c>
      <c r="Q73" s="526"/>
      <c r="R73" s="526"/>
      <c r="S73" s="526">
        <f>R74*I73</f>
        <v>395</v>
      </c>
      <c r="T73" s="526"/>
      <c r="U73" s="526"/>
      <c r="V73" s="526"/>
      <c r="W73" s="526"/>
      <c r="X73" s="526"/>
      <c r="Y73" s="526"/>
      <c r="Z73" s="526"/>
      <c r="AA73" s="528">
        <v>1</v>
      </c>
      <c r="AB73" s="528">
        <v>1</v>
      </c>
      <c r="AC73" s="528">
        <v>1</v>
      </c>
      <c r="AD73" s="528">
        <v>1</v>
      </c>
      <c r="AE73" s="528">
        <v>1</v>
      </c>
      <c r="AF73" s="528"/>
    </row>
    <row r="74" spans="1:32" ht="14.25" customHeight="1" x14ac:dyDescent="0.45">
      <c r="A74" s="36"/>
      <c r="B74" s="36"/>
      <c r="C74" s="36"/>
      <c r="D74" s="46"/>
      <c r="E74" s="36"/>
      <c r="F74" s="36"/>
      <c r="G74" s="36"/>
      <c r="H74" s="36"/>
      <c r="I74" s="38"/>
      <c r="J74" s="38"/>
      <c r="K74" s="38"/>
      <c r="L74" s="38"/>
      <c r="M74" s="38"/>
      <c r="N74" s="38">
        <f>L73*J73</f>
        <v>1195</v>
      </c>
      <c r="O74" s="68">
        <f>SUM(V74:AF74)</f>
        <v>0</v>
      </c>
      <c r="P74" s="38"/>
      <c r="Q74" s="38">
        <f>O74*J73</f>
        <v>0</v>
      </c>
      <c r="R74" s="38">
        <f>L73-O74</f>
        <v>5</v>
      </c>
      <c r="S74" s="38"/>
      <c r="T74" s="38">
        <f>R74*J73</f>
        <v>1195</v>
      </c>
      <c r="U74" s="38"/>
      <c r="V74" s="38"/>
      <c r="W74" s="38"/>
      <c r="X74" s="38"/>
      <c r="Y74" s="38"/>
      <c r="Z74" s="38"/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/>
    </row>
    <row r="75" spans="1:32" ht="27.4" customHeight="1" x14ac:dyDescent="0.45">
      <c r="A75" s="524" t="s">
        <v>2457</v>
      </c>
      <c r="B75" s="524" t="s">
        <v>675</v>
      </c>
      <c r="C75" s="525">
        <v>45881</v>
      </c>
      <c r="D75" s="527">
        <v>10956</v>
      </c>
      <c r="E75" s="524" t="s">
        <v>1132</v>
      </c>
      <c r="F75" s="524" t="s">
        <v>3690</v>
      </c>
      <c r="G75" s="524" t="s">
        <v>2482</v>
      </c>
      <c r="H75" s="524" t="s">
        <v>3693</v>
      </c>
      <c r="I75" s="526">
        <v>89</v>
      </c>
      <c r="J75" s="526">
        <v>289</v>
      </c>
      <c r="K75" s="81">
        <f>J75/I75</f>
        <v>3.2471910112359552</v>
      </c>
      <c r="L75" s="526">
        <f>SUM(V75:AF75)</f>
        <v>5</v>
      </c>
      <c r="M75" s="526">
        <f>L75*I75</f>
        <v>445</v>
      </c>
      <c r="N75" s="526"/>
      <c r="O75" s="526"/>
      <c r="P75" s="526">
        <f>O76*I75</f>
        <v>0</v>
      </c>
      <c r="Q75" s="526"/>
      <c r="R75" s="526"/>
      <c r="S75" s="526">
        <f>R76*I75</f>
        <v>445</v>
      </c>
      <c r="T75" s="526"/>
      <c r="U75" s="526"/>
      <c r="V75" s="526">
        <v>1</v>
      </c>
      <c r="W75" s="526">
        <v>1</v>
      </c>
      <c r="X75" s="526">
        <v>2</v>
      </c>
      <c r="Y75" s="526">
        <v>1</v>
      </c>
      <c r="Z75" s="526"/>
      <c r="AA75" s="528"/>
      <c r="AB75" s="528"/>
      <c r="AC75" s="528"/>
      <c r="AD75" s="528"/>
      <c r="AE75" s="528"/>
      <c r="AF75" s="528"/>
    </row>
    <row r="76" spans="1:32" ht="14.25" customHeight="1" x14ac:dyDescent="0.45">
      <c r="A76" s="36"/>
      <c r="B76" s="36"/>
      <c r="C76" s="36"/>
      <c r="D76" s="36"/>
      <c r="E76" s="36"/>
      <c r="F76" s="36"/>
      <c r="G76" s="36"/>
      <c r="H76" s="36"/>
      <c r="I76" s="38"/>
      <c r="J76" s="38"/>
      <c r="K76" s="38"/>
      <c r="L76" s="38"/>
      <c r="M76" s="38"/>
      <c r="N76" s="38">
        <f>L75*J75</f>
        <v>1445</v>
      </c>
      <c r="O76" s="68">
        <f>SUM(V76:AF76)</f>
        <v>0</v>
      </c>
      <c r="P76" s="38"/>
      <c r="Q76" s="38">
        <f>O76*J75</f>
        <v>0</v>
      </c>
      <c r="R76" s="38">
        <f>L75-O76</f>
        <v>5</v>
      </c>
      <c r="S76" s="38"/>
      <c r="T76" s="38">
        <f>R76*J75</f>
        <v>1445</v>
      </c>
      <c r="U76" s="38"/>
      <c r="V76" s="38">
        <v>0</v>
      </c>
      <c r="W76" s="845">
        <v>0</v>
      </c>
      <c r="X76" s="845">
        <v>0</v>
      </c>
      <c r="Y76" s="38">
        <v>0</v>
      </c>
      <c r="Z76" s="38"/>
      <c r="AA76" s="32"/>
      <c r="AB76" s="32"/>
      <c r="AC76" s="32"/>
      <c r="AD76" s="32"/>
      <c r="AE76" s="32"/>
      <c r="AF76" s="32"/>
    </row>
    <row r="77" spans="1:32" ht="14.25" customHeight="1" x14ac:dyDescent="0.45">
      <c r="A77" s="524" t="s">
        <v>2457</v>
      </c>
      <c r="B77" s="524"/>
      <c r="C77" s="525"/>
      <c r="D77" s="524"/>
      <c r="E77" s="524" t="s">
        <v>1132</v>
      </c>
      <c r="F77" s="524"/>
      <c r="G77" s="524" t="s">
        <v>710</v>
      </c>
      <c r="H77" s="524"/>
      <c r="I77" s="526"/>
      <c r="J77" s="526"/>
      <c r="K77" s="526"/>
      <c r="L77" s="526">
        <f>SUM(V77:AF77)</f>
        <v>0</v>
      </c>
      <c r="M77" s="526">
        <f>L77*I77</f>
        <v>0</v>
      </c>
      <c r="N77" s="526"/>
      <c r="O77" s="526"/>
      <c r="P77" s="526">
        <f>O78*I77</f>
        <v>0</v>
      </c>
      <c r="Q77" s="526"/>
      <c r="R77" s="526"/>
      <c r="S77" s="526">
        <f>R78*I77</f>
        <v>0</v>
      </c>
      <c r="T77" s="526"/>
      <c r="U77" s="526"/>
      <c r="V77" s="526"/>
      <c r="W77" s="526"/>
      <c r="X77" s="526"/>
      <c r="Y77" s="526"/>
      <c r="Z77" s="526"/>
      <c r="AA77" s="528"/>
      <c r="AB77" s="528"/>
      <c r="AC77" s="528"/>
      <c r="AD77" s="528"/>
      <c r="AE77" s="528"/>
      <c r="AF77" s="528"/>
    </row>
    <row r="78" spans="1:32" ht="14.25" customHeight="1" x14ac:dyDescent="0.45">
      <c r="A78" s="36"/>
      <c r="B78" s="36"/>
      <c r="C78" s="36"/>
      <c r="D78" s="36"/>
      <c r="E78" s="36"/>
      <c r="F78" s="36"/>
      <c r="G78" s="36"/>
      <c r="H78" s="36"/>
      <c r="I78" s="38"/>
      <c r="J78" s="38"/>
      <c r="K78" s="38"/>
      <c r="L78" s="38"/>
      <c r="M78" s="38"/>
      <c r="N78" s="38">
        <f>L77*J77</f>
        <v>0</v>
      </c>
      <c r="O78" s="68">
        <f>SUM(V78:AF78)</f>
        <v>0</v>
      </c>
      <c r="P78" s="38"/>
      <c r="Q78" s="38">
        <f>O78*J77</f>
        <v>0</v>
      </c>
      <c r="R78" s="38">
        <f>L77-O78</f>
        <v>0</v>
      </c>
      <c r="S78" s="38"/>
      <c r="T78" s="38">
        <f>R78*J77</f>
        <v>0</v>
      </c>
      <c r="U78" s="38"/>
      <c r="V78" s="38"/>
      <c r="W78" s="38"/>
      <c r="X78" s="38"/>
      <c r="Y78" s="38"/>
      <c r="Z78" s="38"/>
      <c r="AA78" s="32"/>
      <c r="AB78" s="32"/>
      <c r="AC78" s="32"/>
      <c r="AD78" s="32"/>
      <c r="AE78" s="32"/>
      <c r="AF78" s="32"/>
    </row>
    <row r="79" spans="1:32" ht="14.25" customHeight="1" x14ac:dyDescent="0.45">
      <c r="A79" s="36"/>
      <c r="B79" s="36"/>
      <c r="C79" s="36"/>
      <c r="D79" s="36"/>
      <c r="E79" s="36"/>
      <c r="F79" s="36"/>
      <c r="G79" s="36"/>
      <c r="H79" s="36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2"/>
      <c r="AB79" s="32"/>
      <c r="AC79" s="32"/>
      <c r="AD79" s="32"/>
      <c r="AE79" s="32"/>
      <c r="AF79" s="32"/>
    </row>
    <row r="80" spans="1:32" ht="14.25" customHeight="1" x14ac:dyDescent="0.45">
      <c r="A80" s="36"/>
      <c r="B80" s="36"/>
      <c r="C80" s="36"/>
      <c r="D80" s="36"/>
      <c r="E80" s="36"/>
      <c r="F80" s="36"/>
      <c r="G80" s="36"/>
      <c r="H80" s="36"/>
      <c r="I80" s="38"/>
      <c r="J80" s="38"/>
      <c r="K80" s="38"/>
      <c r="L80" s="71">
        <f t="shared" ref="L80:U80" si="8">SUM(L71:L79)</f>
        <v>16</v>
      </c>
      <c r="M80" s="71">
        <f t="shared" si="8"/>
        <v>1314</v>
      </c>
      <c r="N80" s="71">
        <f t="shared" si="8"/>
        <v>4074</v>
      </c>
      <c r="O80" s="709">
        <f t="shared" si="8"/>
        <v>1</v>
      </c>
      <c r="P80" s="709">
        <f t="shared" si="8"/>
        <v>79</v>
      </c>
      <c r="Q80" s="71">
        <f t="shared" si="8"/>
        <v>239</v>
      </c>
      <c r="R80" s="71">
        <f t="shared" si="8"/>
        <v>15</v>
      </c>
      <c r="S80" s="71">
        <f t="shared" si="8"/>
        <v>1235</v>
      </c>
      <c r="T80" s="71">
        <f t="shared" si="8"/>
        <v>3835</v>
      </c>
      <c r="U80" s="71">
        <f t="shared" si="8"/>
        <v>0</v>
      </c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19"/>
    </row>
    <row r="81" spans="1:32" ht="14.25" customHeight="1" x14ac:dyDescent="0.45">
      <c r="K81" s="9" t="s">
        <v>323</v>
      </c>
      <c r="L81" s="385">
        <f t="shared" ref="L81" si="9">O80+R80</f>
        <v>16</v>
      </c>
      <c r="M81" s="385">
        <f t="shared" ref="M81" si="10">P80+S80</f>
        <v>1314</v>
      </c>
      <c r="N81" s="385">
        <f t="shared" ref="N81" si="11">Q80+T80</f>
        <v>4074</v>
      </c>
      <c r="O81" s="9"/>
      <c r="P81" s="9"/>
      <c r="Q81" s="9"/>
      <c r="R81" s="9"/>
      <c r="S81" s="9"/>
      <c r="T81" s="9"/>
      <c r="U81" s="9"/>
    </row>
    <row r="82" spans="1:32" ht="14.25" customHeight="1" x14ac:dyDescent="0.45">
      <c r="K82" s="38" t="s">
        <v>2084</v>
      </c>
      <c r="L82" s="9"/>
      <c r="M82" s="98">
        <f>M80/L80</f>
        <v>82.125</v>
      </c>
      <c r="N82" s="9"/>
      <c r="O82" s="9"/>
      <c r="P82" s="97">
        <f>P80/M80</f>
        <v>6.0121765601217653E-2</v>
      </c>
      <c r="Q82" s="9"/>
      <c r="R82" s="9"/>
      <c r="S82" s="97">
        <f>S80/M80</f>
        <v>0.93987823439878238</v>
      </c>
      <c r="T82" s="9"/>
      <c r="U82" s="9"/>
    </row>
    <row r="83" spans="1:32" ht="14.25" customHeight="1" x14ac:dyDescent="0.45">
      <c r="K83" s="38" t="s">
        <v>2085</v>
      </c>
      <c r="L83" s="9"/>
      <c r="M83" s="9"/>
      <c r="N83" s="9"/>
      <c r="O83" s="9"/>
      <c r="P83" s="9"/>
      <c r="Q83" s="9"/>
      <c r="R83" s="9"/>
      <c r="S83" s="9"/>
      <c r="T83" s="98">
        <f>T80/S80</f>
        <v>3.1052631578947367</v>
      </c>
      <c r="U83" s="9"/>
    </row>
    <row r="84" spans="1:32" ht="14.25" customHeight="1" x14ac:dyDescent="0.45"/>
    <row r="85" spans="1:32" ht="14.25" customHeight="1" x14ac:dyDescent="0.45"/>
    <row r="86" spans="1:32" ht="14.25" customHeight="1" x14ac:dyDescent="0.45"/>
    <row r="87" spans="1:32" ht="28.5" customHeight="1" x14ac:dyDescent="0.45">
      <c r="A87" s="32" t="s">
        <v>117</v>
      </c>
      <c r="B87" s="32" t="s">
        <v>118</v>
      </c>
      <c r="C87" s="33" t="s">
        <v>1505</v>
      </c>
      <c r="D87" s="32" t="s">
        <v>120</v>
      </c>
      <c r="E87" s="32" t="s">
        <v>121</v>
      </c>
      <c r="F87" s="32" t="s">
        <v>122</v>
      </c>
      <c r="G87" s="32" t="s">
        <v>123</v>
      </c>
      <c r="H87" s="32" t="s">
        <v>124</v>
      </c>
      <c r="I87" s="32" t="s">
        <v>125</v>
      </c>
      <c r="J87" s="32" t="s">
        <v>126</v>
      </c>
      <c r="K87" s="32" t="s">
        <v>127</v>
      </c>
      <c r="L87" s="34" t="s">
        <v>128</v>
      </c>
      <c r="M87" s="33" t="s">
        <v>129</v>
      </c>
      <c r="N87" s="33" t="s">
        <v>130</v>
      </c>
      <c r="O87" s="35" t="s">
        <v>131</v>
      </c>
      <c r="P87" s="829" t="s">
        <v>132</v>
      </c>
      <c r="Q87" s="828"/>
      <c r="R87" s="33" t="s">
        <v>133</v>
      </c>
      <c r="S87" s="830" t="s">
        <v>134</v>
      </c>
      <c r="T87" s="827"/>
      <c r="U87" s="828"/>
      <c r="V87" s="33" t="s">
        <v>2446</v>
      </c>
      <c r="W87" s="33" t="s">
        <v>2447</v>
      </c>
      <c r="X87" s="33" t="s">
        <v>2448</v>
      </c>
      <c r="Y87" s="33" t="s">
        <v>2449</v>
      </c>
      <c r="Z87" s="33" t="s">
        <v>2450</v>
      </c>
      <c r="AA87" s="32" t="s">
        <v>2451</v>
      </c>
      <c r="AB87" s="32" t="s">
        <v>2452</v>
      </c>
      <c r="AC87" s="32" t="s">
        <v>2453</v>
      </c>
      <c r="AD87" s="32" t="s">
        <v>2454</v>
      </c>
      <c r="AE87" s="32" t="s">
        <v>2455</v>
      </c>
      <c r="AF87" s="32" t="s">
        <v>2456</v>
      </c>
    </row>
    <row r="88" spans="1:32" ht="14.25" customHeight="1" x14ac:dyDescent="0.45">
      <c r="A88" s="611" t="s">
        <v>2457</v>
      </c>
      <c r="B88" s="611" t="s">
        <v>3817</v>
      </c>
      <c r="C88" s="645">
        <v>46013</v>
      </c>
      <c r="D88" s="646">
        <v>12069</v>
      </c>
      <c r="E88" s="646" t="s">
        <v>1132</v>
      </c>
      <c r="F88" s="646" t="s">
        <v>3902</v>
      </c>
      <c r="G88" s="646" t="s">
        <v>2482</v>
      </c>
      <c r="H88" s="646" t="s">
        <v>3923</v>
      </c>
      <c r="I88" s="647">
        <v>45</v>
      </c>
      <c r="J88" s="647">
        <v>269</v>
      </c>
      <c r="K88" s="648"/>
      <c r="L88" s="648">
        <f>SUM(V88:AF88)</f>
        <v>6</v>
      </c>
      <c r="M88" s="648">
        <f>L88*I88</f>
        <v>270</v>
      </c>
      <c r="N88" s="648"/>
      <c r="O88" s="648"/>
      <c r="P88" s="648">
        <f>O89*I88</f>
        <v>45</v>
      </c>
      <c r="Q88" s="648"/>
      <c r="R88" s="648"/>
      <c r="S88" s="648">
        <f>R89*I88</f>
        <v>225</v>
      </c>
      <c r="T88" s="648"/>
      <c r="U88" s="648"/>
      <c r="V88" s="648">
        <v>1</v>
      </c>
      <c r="W88" s="648">
        <v>2</v>
      </c>
      <c r="X88" s="648">
        <v>2</v>
      </c>
      <c r="Y88" s="648">
        <v>1</v>
      </c>
      <c r="Z88" s="648"/>
      <c r="AA88" s="649"/>
      <c r="AB88" s="649"/>
      <c r="AC88" s="649"/>
      <c r="AD88" s="649"/>
      <c r="AE88" s="649"/>
      <c r="AF88" s="649"/>
    </row>
    <row r="89" spans="1:32" ht="14.25" customHeight="1" x14ac:dyDescent="0.45">
      <c r="A89" s="36"/>
      <c r="B89" s="36"/>
      <c r="C89" s="643"/>
      <c r="D89" s="643"/>
      <c r="E89" s="643"/>
      <c r="F89" s="643"/>
      <c r="G89" s="643"/>
      <c r="H89" s="643"/>
      <c r="I89" s="644"/>
      <c r="J89" s="644"/>
      <c r="K89" s="38"/>
      <c r="L89" s="38"/>
      <c r="M89" s="38"/>
      <c r="N89" s="38">
        <f>L88*J88</f>
        <v>1614</v>
      </c>
      <c r="O89" s="68">
        <f>SUM(V89:AF89)</f>
        <v>1</v>
      </c>
      <c r="P89" s="38"/>
      <c r="Q89" s="38">
        <f>O89*J88</f>
        <v>269</v>
      </c>
      <c r="R89" s="38">
        <f>L88-O89</f>
        <v>5</v>
      </c>
      <c r="S89" s="38"/>
      <c r="T89" s="38">
        <f>R89*J88</f>
        <v>1345</v>
      </c>
      <c r="U89" s="38"/>
      <c r="V89" s="38">
        <v>0</v>
      </c>
      <c r="W89" s="845">
        <v>1</v>
      </c>
      <c r="X89" s="845">
        <v>0</v>
      </c>
      <c r="Y89" s="845">
        <v>0</v>
      </c>
      <c r="Z89" s="38"/>
      <c r="AA89" s="32"/>
      <c r="AB89" s="32"/>
      <c r="AC89" s="32"/>
      <c r="AD89" s="32"/>
      <c r="AE89" s="32"/>
      <c r="AF89" s="32"/>
    </row>
    <row r="90" spans="1:32" ht="29.25" customHeight="1" x14ac:dyDescent="0.45">
      <c r="A90" s="611" t="s">
        <v>2457</v>
      </c>
      <c r="B90" s="611" t="s">
        <v>3817</v>
      </c>
      <c r="C90" s="645">
        <v>46014</v>
      </c>
      <c r="D90" s="650">
        <v>13010</v>
      </c>
      <c r="E90" s="646" t="s">
        <v>1132</v>
      </c>
      <c r="F90" s="646" t="s">
        <v>3926</v>
      </c>
      <c r="G90" s="646" t="s">
        <v>710</v>
      </c>
      <c r="H90" s="646" t="s">
        <v>3927</v>
      </c>
      <c r="I90" s="647">
        <v>69</v>
      </c>
      <c r="J90" s="647">
        <v>289</v>
      </c>
      <c r="K90" s="648"/>
      <c r="L90" s="648">
        <f>SUM(V90:AF90)</f>
        <v>6</v>
      </c>
      <c r="M90" s="648">
        <f>L90*I90</f>
        <v>414</v>
      </c>
      <c r="N90" s="648"/>
      <c r="O90" s="648"/>
      <c r="P90" s="648">
        <f>O91*I90</f>
        <v>138</v>
      </c>
      <c r="Q90" s="648"/>
      <c r="R90" s="648"/>
      <c r="S90" s="648">
        <f>R91*I90</f>
        <v>276</v>
      </c>
      <c r="T90" s="648"/>
      <c r="U90" s="648"/>
      <c r="V90" s="648">
        <v>1</v>
      </c>
      <c r="W90" s="648">
        <v>2</v>
      </c>
      <c r="X90" s="648">
        <v>2</v>
      </c>
      <c r="Y90" s="648">
        <v>1</v>
      </c>
      <c r="Z90" s="648"/>
      <c r="AA90" s="649"/>
      <c r="AB90" s="649"/>
      <c r="AC90" s="649"/>
      <c r="AD90" s="649"/>
      <c r="AE90" s="649"/>
      <c r="AF90" s="649"/>
    </row>
    <row r="91" spans="1:32" ht="14.25" customHeight="1" x14ac:dyDescent="0.45">
      <c r="A91" s="36"/>
      <c r="B91" s="36"/>
      <c r="C91" s="643"/>
      <c r="D91" s="643"/>
      <c r="E91" s="643"/>
      <c r="F91" s="643"/>
      <c r="G91" s="643"/>
      <c r="H91" s="643"/>
      <c r="I91" s="644"/>
      <c r="J91" s="644"/>
      <c r="K91" s="38"/>
      <c r="L91" s="38"/>
      <c r="M91" s="38"/>
      <c r="N91" s="38">
        <f>L90*J90</f>
        <v>1734</v>
      </c>
      <c r="O91" s="68">
        <f>SUM(V91:AF91)</f>
        <v>2</v>
      </c>
      <c r="P91" s="38"/>
      <c r="Q91" s="38">
        <f>O91*J90</f>
        <v>578</v>
      </c>
      <c r="R91" s="38">
        <f>L90-O91</f>
        <v>4</v>
      </c>
      <c r="S91" s="38"/>
      <c r="T91" s="38">
        <f>R91*J90</f>
        <v>1156</v>
      </c>
      <c r="U91" s="38"/>
      <c r="V91" s="38">
        <v>1</v>
      </c>
      <c r="W91" s="845">
        <v>1</v>
      </c>
      <c r="X91" s="845">
        <v>0</v>
      </c>
      <c r="Y91" s="845">
        <v>0</v>
      </c>
      <c r="Z91" s="845"/>
      <c r="AA91" s="937"/>
      <c r="AB91" s="32"/>
      <c r="AC91" s="32"/>
      <c r="AD91" s="32"/>
      <c r="AE91" s="32"/>
      <c r="AF91" s="32"/>
    </row>
    <row r="92" spans="1:32" ht="14.25" customHeight="1" x14ac:dyDescent="0.45">
      <c r="A92" s="611" t="s">
        <v>2457</v>
      </c>
      <c r="B92" s="611" t="s">
        <v>3817</v>
      </c>
      <c r="C92" s="645">
        <v>46014</v>
      </c>
      <c r="D92" s="650">
        <v>12005</v>
      </c>
      <c r="E92" s="646" t="s">
        <v>1132</v>
      </c>
      <c r="F92" s="646" t="s">
        <v>3924</v>
      </c>
      <c r="G92" s="646" t="s">
        <v>756</v>
      </c>
      <c r="H92" s="646" t="s">
        <v>3925</v>
      </c>
      <c r="I92" s="647">
        <v>65</v>
      </c>
      <c r="J92" s="647">
        <v>289</v>
      </c>
      <c r="K92" s="648"/>
      <c r="L92" s="648">
        <f>SUM(V92:AF92)</f>
        <v>6</v>
      </c>
      <c r="M92" s="648">
        <f>L92*I92</f>
        <v>390</v>
      </c>
      <c r="N92" s="648"/>
      <c r="O92" s="648"/>
      <c r="P92" s="648">
        <f>O93*I92</f>
        <v>195</v>
      </c>
      <c r="Q92" s="648"/>
      <c r="R92" s="648"/>
      <c r="S92" s="648">
        <f>R93*I92</f>
        <v>195</v>
      </c>
      <c r="T92" s="648"/>
      <c r="U92" s="648"/>
      <c r="V92" s="648">
        <v>1</v>
      </c>
      <c r="W92" s="648">
        <v>2</v>
      </c>
      <c r="X92" s="648">
        <v>2</v>
      </c>
      <c r="Y92" s="648">
        <v>1</v>
      </c>
      <c r="Z92" s="648"/>
      <c r="AA92" s="649"/>
      <c r="AB92" s="649"/>
      <c r="AC92" s="649"/>
      <c r="AD92" s="649"/>
      <c r="AE92" s="649"/>
      <c r="AF92" s="649"/>
    </row>
    <row r="93" spans="1:32" ht="14.25" customHeight="1" x14ac:dyDescent="0.45">
      <c r="A93" s="36"/>
      <c r="B93" s="36"/>
      <c r="C93" s="643"/>
      <c r="D93" s="643"/>
      <c r="E93" s="643"/>
      <c r="F93" s="643"/>
      <c r="G93" s="643"/>
      <c r="H93" s="643"/>
      <c r="I93" s="644"/>
      <c r="J93" s="644"/>
      <c r="K93" s="38"/>
      <c r="L93" s="38"/>
      <c r="M93" s="38"/>
      <c r="N93" s="38">
        <f>L92*J92</f>
        <v>1734</v>
      </c>
      <c r="O93" s="68">
        <f>SUM(V93:AF93)</f>
        <v>3</v>
      </c>
      <c r="P93" s="38"/>
      <c r="Q93" s="38">
        <f>O93*J92</f>
        <v>867</v>
      </c>
      <c r="R93" s="38">
        <f>L92-O93</f>
        <v>3</v>
      </c>
      <c r="S93" s="38"/>
      <c r="T93" s="38">
        <f>R93*J92</f>
        <v>867</v>
      </c>
      <c r="U93" s="38"/>
      <c r="V93" s="38">
        <v>1</v>
      </c>
      <c r="W93" s="845">
        <v>1</v>
      </c>
      <c r="X93" s="845">
        <v>1</v>
      </c>
      <c r="Y93" s="845">
        <v>0</v>
      </c>
      <c r="Z93" s="38"/>
      <c r="AA93" s="32"/>
      <c r="AB93" s="32"/>
      <c r="AC93" s="32"/>
      <c r="AD93" s="32"/>
      <c r="AE93" s="32"/>
      <c r="AF93" s="32"/>
    </row>
    <row r="94" spans="1:32" ht="14.25" customHeight="1" x14ac:dyDescent="0.45">
      <c r="A94" s="611" t="s">
        <v>2457</v>
      </c>
      <c r="B94" s="611" t="s">
        <v>3817</v>
      </c>
      <c r="C94" s="645"/>
      <c r="D94" s="646"/>
      <c r="E94" s="646"/>
      <c r="F94" s="646"/>
      <c r="G94" s="646"/>
      <c r="H94" s="646"/>
      <c r="I94" s="647"/>
      <c r="J94" s="647"/>
      <c r="K94" s="648"/>
      <c r="L94" s="648">
        <f>SUM(V94:AF94)</f>
        <v>0</v>
      </c>
      <c r="M94" s="648">
        <f>L94*I94</f>
        <v>0</v>
      </c>
      <c r="N94" s="648"/>
      <c r="O94" s="648"/>
      <c r="P94" s="648">
        <f>O95*I94</f>
        <v>0</v>
      </c>
      <c r="Q94" s="648"/>
      <c r="R94" s="648"/>
      <c r="S94" s="648">
        <f>R95*I94</f>
        <v>0</v>
      </c>
      <c r="T94" s="648"/>
      <c r="U94" s="648"/>
      <c r="V94" s="648"/>
      <c r="W94" s="648"/>
      <c r="X94" s="648"/>
      <c r="Y94" s="648"/>
      <c r="Z94" s="648"/>
      <c r="AA94" s="649"/>
      <c r="AB94" s="649"/>
      <c r="AC94" s="649"/>
      <c r="AD94" s="649"/>
      <c r="AE94" s="649"/>
      <c r="AF94" s="649"/>
    </row>
    <row r="95" spans="1:32" ht="14.25" customHeight="1" x14ac:dyDescent="0.45">
      <c r="A95" s="36"/>
      <c r="B95" s="36"/>
      <c r="C95" s="36"/>
      <c r="D95" s="36"/>
      <c r="E95" s="36"/>
      <c r="F95" s="36"/>
      <c r="G95" s="36"/>
      <c r="H95" s="36"/>
      <c r="I95" s="38"/>
      <c r="J95" s="38"/>
      <c r="K95" s="38"/>
      <c r="L95" s="38"/>
      <c r="M95" s="38"/>
      <c r="N95" s="38">
        <f>L94*J94</f>
        <v>0</v>
      </c>
      <c r="O95" s="68">
        <f>SUM(V95:AF95)</f>
        <v>0</v>
      </c>
      <c r="P95" s="38"/>
      <c r="Q95" s="38">
        <f>O95*J94</f>
        <v>0</v>
      </c>
      <c r="R95" s="38">
        <f>L94-O95</f>
        <v>0</v>
      </c>
      <c r="S95" s="38"/>
      <c r="T95" s="38">
        <f>R95*J94</f>
        <v>0</v>
      </c>
      <c r="U95" s="38"/>
      <c r="V95" s="38"/>
      <c r="W95" s="38"/>
      <c r="X95" s="38"/>
      <c r="Y95" s="38"/>
      <c r="Z95" s="38"/>
      <c r="AA95" s="32"/>
      <c r="AB95" s="32"/>
      <c r="AC95" s="32"/>
      <c r="AD95" s="32"/>
      <c r="AE95" s="32"/>
      <c r="AF95" s="32"/>
    </row>
    <row r="96" spans="1:32" ht="14.25" customHeight="1" x14ac:dyDescent="0.45">
      <c r="A96" s="36"/>
      <c r="B96" s="36"/>
      <c r="C96" s="36"/>
      <c r="D96" s="36"/>
      <c r="E96" s="36"/>
      <c r="F96" s="36"/>
      <c r="G96" s="36"/>
      <c r="H96" s="36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2"/>
      <c r="AB96" s="32"/>
      <c r="AC96" s="32"/>
      <c r="AD96" s="32"/>
      <c r="AE96" s="32"/>
      <c r="AF96" s="32"/>
    </row>
    <row r="97" spans="1:32" ht="14.25" customHeight="1" x14ac:dyDescent="0.45">
      <c r="A97" s="36"/>
      <c r="B97" s="36"/>
      <c r="C97" s="36"/>
      <c r="D97" s="36"/>
      <c r="E97" s="36"/>
      <c r="F97" s="36"/>
      <c r="G97" s="36"/>
      <c r="H97" s="36"/>
      <c r="I97" s="38"/>
      <c r="J97" s="38"/>
      <c r="K97" s="38"/>
      <c r="L97" s="71">
        <f t="shared" ref="L97:U97" si="12">SUM(L88:L96)</f>
        <v>18</v>
      </c>
      <c r="M97" s="71">
        <f t="shared" si="12"/>
        <v>1074</v>
      </c>
      <c r="N97" s="71">
        <f t="shared" si="12"/>
        <v>5082</v>
      </c>
      <c r="O97" s="709">
        <f t="shared" si="12"/>
        <v>6</v>
      </c>
      <c r="P97" s="709">
        <f t="shared" si="12"/>
        <v>378</v>
      </c>
      <c r="Q97" s="71">
        <f t="shared" si="12"/>
        <v>1714</v>
      </c>
      <c r="R97" s="71">
        <f t="shared" si="12"/>
        <v>12</v>
      </c>
      <c r="S97" s="71">
        <f t="shared" si="12"/>
        <v>696</v>
      </c>
      <c r="T97" s="71">
        <f t="shared" si="12"/>
        <v>3368</v>
      </c>
      <c r="U97" s="71">
        <f t="shared" si="12"/>
        <v>0</v>
      </c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19"/>
    </row>
    <row r="98" spans="1:32" ht="14.25" customHeight="1" x14ac:dyDescent="0.45">
      <c r="K98" s="9" t="s">
        <v>323</v>
      </c>
      <c r="L98" s="385">
        <f t="shared" ref="L98" si="13">O97+R97</f>
        <v>18</v>
      </c>
      <c r="M98" s="385">
        <f t="shared" ref="M98" si="14">P97+S97</f>
        <v>1074</v>
      </c>
      <c r="N98" s="385">
        <f t="shared" ref="N98" si="15">Q97+T97</f>
        <v>5082</v>
      </c>
      <c r="O98" s="9"/>
      <c r="P98" s="9"/>
      <c r="Q98" s="9"/>
      <c r="R98" s="9"/>
      <c r="S98" s="9"/>
      <c r="T98" s="9"/>
      <c r="U98" s="9"/>
    </row>
    <row r="99" spans="1:32" ht="14.25" customHeight="1" x14ac:dyDescent="0.45">
      <c r="K99" s="38" t="s">
        <v>2084</v>
      </c>
      <c r="L99" s="9"/>
      <c r="M99" s="98">
        <f>M97/L97</f>
        <v>59.666666666666664</v>
      </c>
      <c r="N99" s="9"/>
      <c r="O99" s="9"/>
      <c r="P99" s="97">
        <f>P97/M97</f>
        <v>0.35195530726256985</v>
      </c>
      <c r="Q99" s="9"/>
      <c r="R99" s="9"/>
      <c r="S99" s="97">
        <f>S97/M97</f>
        <v>0.64804469273743015</v>
      </c>
      <c r="T99" s="9"/>
      <c r="U99" s="9"/>
    </row>
    <row r="100" spans="1:32" ht="14.25" customHeight="1" x14ac:dyDescent="0.45">
      <c r="K100" s="38" t="s">
        <v>2085</v>
      </c>
      <c r="L100" s="9"/>
      <c r="M100" s="9"/>
      <c r="N100" s="9"/>
      <c r="O100" s="9"/>
      <c r="P100" s="9"/>
      <c r="Q100" s="9"/>
      <c r="R100" s="9"/>
      <c r="S100" s="9"/>
      <c r="T100" s="98">
        <f>T97/S97</f>
        <v>4.8390804597701154</v>
      </c>
      <c r="U100" s="9"/>
    </row>
    <row r="101" spans="1:32" ht="14.25" customHeight="1" x14ac:dyDescent="0.45"/>
    <row r="102" spans="1:32" ht="14.25" customHeight="1" x14ac:dyDescent="0.45"/>
    <row r="103" spans="1:32" ht="14.25" customHeight="1" x14ac:dyDescent="0.45"/>
    <row r="104" spans="1:32" ht="14.25" customHeight="1" x14ac:dyDescent="0.45"/>
    <row r="105" spans="1:32" ht="14.25" customHeight="1" x14ac:dyDescent="0.45"/>
    <row r="106" spans="1:32" ht="14.25" customHeight="1" x14ac:dyDescent="0.45"/>
    <row r="107" spans="1:32" ht="14.25" customHeight="1" x14ac:dyDescent="0.45"/>
    <row r="108" spans="1:32" ht="14.25" customHeight="1" x14ac:dyDescent="0.45"/>
    <row r="109" spans="1:32" ht="14.25" customHeight="1" x14ac:dyDescent="0.45"/>
    <row r="110" spans="1:32" ht="14.25" customHeight="1" x14ac:dyDescent="0.45"/>
    <row r="111" spans="1:32" ht="14.25" customHeight="1" x14ac:dyDescent="0.45"/>
    <row r="112" spans="1:3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</sheetData>
  <mergeCells count="12">
    <mergeCell ref="P87:Q87"/>
    <mergeCell ref="S87:U87"/>
    <mergeCell ref="P70:Q70"/>
    <mergeCell ref="S70:U70"/>
    <mergeCell ref="P53:Q53"/>
    <mergeCell ref="S53:U53"/>
    <mergeCell ref="P1:Q1"/>
    <mergeCell ref="S1:U1"/>
    <mergeCell ref="P18:Q18"/>
    <mergeCell ref="S18:U18"/>
    <mergeCell ref="P36:Q36"/>
    <mergeCell ref="S36:U36"/>
  </mergeCells>
  <pageMargins left="0.23622047244094491" right="0.23622047244094491" top="0.74803149606299213" bottom="0.74803149606299213" header="0" footer="0"/>
  <pageSetup paperSize="9" scale="40" orientation="landscape" r:id="rId1"/>
  <headerFooter>
    <oddFooter>&amp;Rpage &amp;P sur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AF915"/>
  <sheetViews>
    <sheetView workbookViewId="0">
      <pane ySplit="1" topLeftCell="A2" activePane="bottomLeft" state="frozen"/>
      <selection activeCell="M12" sqref="M12"/>
      <selection pane="bottomLeft" activeCell="D23" sqref="D23"/>
    </sheetView>
  </sheetViews>
  <sheetFormatPr baseColWidth="10" defaultColWidth="14.3984375" defaultRowHeight="15" customHeight="1" x14ac:dyDescent="0.45"/>
  <cols>
    <col min="1" max="1" width="20.265625" customWidth="1"/>
    <col min="2" max="3" width="11.1328125" customWidth="1"/>
    <col min="4" max="4" width="23.73046875" customWidth="1"/>
    <col min="5" max="7" width="17.1328125" customWidth="1"/>
    <col min="8" max="8" width="19.265625" customWidth="1"/>
    <col min="9" max="32" width="9" customWidth="1"/>
  </cols>
  <sheetData>
    <row r="1" spans="1:32" ht="52.5" customHeight="1" x14ac:dyDescent="0.45">
      <c r="A1" s="32" t="s">
        <v>117</v>
      </c>
      <c r="B1" s="32" t="s">
        <v>118</v>
      </c>
      <c r="C1" s="32"/>
      <c r="D1" s="32" t="s">
        <v>120</v>
      </c>
      <c r="E1" s="32" t="s">
        <v>121</v>
      </c>
      <c r="F1" s="32" t="s">
        <v>122</v>
      </c>
      <c r="G1" s="32" t="s">
        <v>123</v>
      </c>
      <c r="H1" s="32" t="s">
        <v>124</v>
      </c>
      <c r="I1" s="32" t="s">
        <v>125</v>
      </c>
      <c r="J1" s="32" t="s">
        <v>126</v>
      </c>
      <c r="K1" s="32" t="s">
        <v>127</v>
      </c>
      <c r="L1" s="34" t="s">
        <v>128</v>
      </c>
      <c r="M1" s="33" t="s">
        <v>129</v>
      </c>
      <c r="N1" s="33" t="s">
        <v>130</v>
      </c>
      <c r="O1" s="35" t="s">
        <v>131</v>
      </c>
      <c r="P1" s="829" t="s">
        <v>132</v>
      </c>
      <c r="Q1" s="828"/>
      <c r="R1" s="33" t="s">
        <v>133</v>
      </c>
      <c r="S1" s="830" t="s">
        <v>134</v>
      </c>
      <c r="T1" s="827"/>
      <c r="U1" s="828"/>
      <c r="V1" s="33" t="s">
        <v>1404</v>
      </c>
      <c r="W1" s="33" t="s">
        <v>176</v>
      </c>
      <c r="X1" s="33" t="s">
        <v>158</v>
      </c>
      <c r="Y1" s="33" t="s">
        <v>2485</v>
      </c>
      <c r="Z1" s="33" t="s">
        <v>381</v>
      </c>
      <c r="AA1" s="32" t="s">
        <v>1330</v>
      </c>
      <c r="AB1" s="32" t="s">
        <v>1267</v>
      </c>
      <c r="AC1" s="387" t="s">
        <v>2486</v>
      </c>
      <c r="AD1" s="32"/>
      <c r="AE1" s="32"/>
      <c r="AF1" s="32"/>
    </row>
    <row r="2" spans="1:32" ht="34.5" customHeight="1" x14ac:dyDescent="0.45">
      <c r="A2" s="77" t="s">
        <v>2487</v>
      </c>
      <c r="B2" s="77" t="s">
        <v>11</v>
      </c>
      <c r="C2" s="77"/>
      <c r="D2" s="671" t="s">
        <v>2488</v>
      </c>
      <c r="E2" s="77"/>
      <c r="F2" s="77"/>
      <c r="G2" s="77"/>
      <c r="H2" s="77"/>
      <c r="I2" s="81">
        <v>85</v>
      </c>
      <c r="J2" s="81">
        <v>229</v>
      </c>
      <c r="K2" s="81"/>
      <c r="L2" s="81">
        <f>SUM(V2:AF2)</f>
        <v>8</v>
      </c>
      <c r="M2" s="81">
        <f>L2*I2</f>
        <v>680</v>
      </c>
      <c r="N2" s="81"/>
      <c r="O2" s="81"/>
      <c r="P2" s="81">
        <f>O3*I2</f>
        <v>85</v>
      </c>
      <c r="Q2" s="81"/>
      <c r="R2" s="81"/>
      <c r="S2" s="81">
        <f>R3*I2</f>
        <v>595</v>
      </c>
      <c r="T2" s="81"/>
      <c r="U2" s="81"/>
      <c r="V2" s="81">
        <v>1</v>
      </c>
      <c r="W2" s="81">
        <v>1</v>
      </c>
      <c r="X2" s="81">
        <v>1</v>
      </c>
      <c r="Y2" s="81">
        <v>1</v>
      </c>
      <c r="Z2" s="81">
        <v>1</v>
      </c>
      <c r="AA2" s="81">
        <v>1</v>
      </c>
      <c r="AB2" s="81">
        <v>1</v>
      </c>
      <c r="AC2" s="81">
        <v>1</v>
      </c>
      <c r="AD2" s="131"/>
      <c r="AE2" s="131"/>
      <c r="AF2" s="131"/>
    </row>
    <row r="3" spans="1:32" ht="34.5" customHeight="1" x14ac:dyDescent="0.45">
      <c r="A3" s="36"/>
      <c r="B3" s="36"/>
      <c r="C3" s="36"/>
      <c r="D3" s="36"/>
      <c r="E3" s="36"/>
      <c r="F3" s="36"/>
      <c r="G3" s="36"/>
      <c r="H3" s="36"/>
      <c r="I3" s="38"/>
      <c r="J3" s="38"/>
      <c r="K3" s="38"/>
      <c r="L3" s="38"/>
      <c r="M3" s="38"/>
      <c r="N3" s="38">
        <f>L2*J2</f>
        <v>1832</v>
      </c>
      <c r="O3" s="670">
        <f>SUM(V3:AF3)</f>
        <v>1</v>
      </c>
      <c r="P3" s="38"/>
      <c r="Q3" s="38">
        <f>O3*J2</f>
        <v>229</v>
      </c>
      <c r="R3" s="38">
        <f>L2-O3</f>
        <v>7</v>
      </c>
      <c r="S3" s="38"/>
      <c r="T3" s="38">
        <f>R3*J2</f>
        <v>1603</v>
      </c>
      <c r="U3" s="38"/>
      <c r="V3" s="657">
        <v>1</v>
      </c>
      <c r="W3" s="38">
        <v>0</v>
      </c>
      <c r="X3" s="38">
        <v>0</v>
      </c>
      <c r="Y3" s="38">
        <v>0</v>
      </c>
      <c r="Z3" s="38">
        <v>0</v>
      </c>
      <c r="AA3" s="845">
        <v>0</v>
      </c>
      <c r="AB3" s="38">
        <v>0</v>
      </c>
      <c r="AC3" s="845">
        <v>0</v>
      </c>
      <c r="AD3" s="19"/>
      <c r="AE3" s="19"/>
      <c r="AF3" s="19"/>
    </row>
    <row r="4" spans="1:32" ht="34.5" customHeight="1" x14ac:dyDescent="0.45">
      <c r="A4" s="77" t="s">
        <v>2487</v>
      </c>
      <c r="B4" s="490" t="s">
        <v>11</v>
      </c>
      <c r="C4" s="77"/>
      <c r="D4" s="671" t="s">
        <v>2489</v>
      </c>
      <c r="E4" s="77"/>
      <c r="F4" s="77"/>
      <c r="G4" s="77"/>
      <c r="H4" s="77"/>
      <c r="I4" s="81">
        <v>95</v>
      </c>
      <c r="J4" s="81">
        <v>259</v>
      </c>
      <c r="K4" s="81"/>
      <c r="L4" s="81">
        <f>SUM(V4:AF4)</f>
        <v>8</v>
      </c>
      <c r="M4" s="81">
        <f>L4*I4</f>
        <v>760</v>
      </c>
      <c r="N4" s="81"/>
      <c r="O4" s="81"/>
      <c r="P4" s="81">
        <f>O5*I4</f>
        <v>95</v>
      </c>
      <c r="Q4" s="81"/>
      <c r="R4" s="81"/>
      <c r="S4" s="81">
        <f>R5*I4</f>
        <v>665</v>
      </c>
      <c r="T4" s="81"/>
      <c r="U4" s="81"/>
      <c r="V4" s="81">
        <v>1</v>
      </c>
      <c r="W4" s="81">
        <v>1</v>
      </c>
      <c r="X4" s="81">
        <v>1</v>
      </c>
      <c r="Y4" s="81">
        <v>1</v>
      </c>
      <c r="Z4" s="81">
        <v>1</v>
      </c>
      <c r="AA4" s="81">
        <v>1</v>
      </c>
      <c r="AB4" s="81">
        <v>1</v>
      </c>
      <c r="AC4" s="81">
        <v>1</v>
      </c>
      <c r="AD4" s="131"/>
      <c r="AE4" s="131"/>
      <c r="AF4" s="131"/>
    </row>
    <row r="5" spans="1:32" ht="34.5" customHeight="1" x14ac:dyDescent="0.45">
      <c r="A5" s="36"/>
      <c r="B5" s="36"/>
      <c r="C5" s="36"/>
      <c r="D5" s="36"/>
      <c r="E5" s="36"/>
      <c r="F5" s="36"/>
      <c r="G5" s="36"/>
      <c r="H5" s="36"/>
      <c r="I5" s="38"/>
      <c r="J5" s="38"/>
      <c r="K5" s="38"/>
      <c r="L5" s="38"/>
      <c r="M5" s="38"/>
      <c r="N5" s="38">
        <f>L4*J4</f>
        <v>2072</v>
      </c>
      <c r="O5" s="670">
        <f>SUM(V5:AF5)</f>
        <v>1</v>
      </c>
      <c r="P5" s="38"/>
      <c r="Q5" s="38">
        <f>O5*J4</f>
        <v>259</v>
      </c>
      <c r="R5" s="38">
        <f>L4-O5</f>
        <v>7</v>
      </c>
      <c r="S5" s="38"/>
      <c r="T5" s="38">
        <f>R5*J4</f>
        <v>1813</v>
      </c>
      <c r="U5" s="38"/>
      <c r="V5" s="845">
        <v>0</v>
      </c>
      <c r="W5" s="845">
        <v>0</v>
      </c>
      <c r="X5" s="845">
        <v>0</v>
      </c>
      <c r="Y5" s="38">
        <v>0</v>
      </c>
      <c r="Z5" s="845">
        <v>0</v>
      </c>
      <c r="AA5" s="657">
        <v>1</v>
      </c>
      <c r="AB5" s="845">
        <v>0</v>
      </c>
      <c r="AC5" s="38">
        <v>0</v>
      </c>
      <c r="AD5" s="19"/>
      <c r="AE5" s="19"/>
      <c r="AF5" s="19"/>
    </row>
    <row r="6" spans="1:32" ht="34.5" customHeight="1" x14ac:dyDescent="0.45">
      <c r="A6" s="77"/>
      <c r="B6" s="77"/>
      <c r="C6" s="77"/>
      <c r="D6" s="77"/>
      <c r="E6" s="77"/>
      <c r="F6" s="77"/>
      <c r="G6" s="77"/>
      <c r="H6" s="77"/>
      <c r="I6" s="81"/>
      <c r="J6" s="81"/>
      <c r="K6" s="81"/>
      <c r="L6" s="81">
        <f>SUM(V6:AF6)</f>
        <v>0</v>
      </c>
      <c r="M6" s="81">
        <f>L6*I6</f>
        <v>0</v>
      </c>
      <c r="N6" s="81"/>
      <c r="O6" s="81"/>
      <c r="P6" s="81">
        <f>O7*I6</f>
        <v>0</v>
      </c>
      <c r="Q6" s="81"/>
      <c r="R6" s="81"/>
      <c r="S6" s="81">
        <f>R7*I6</f>
        <v>0</v>
      </c>
      <c r="T6" s="81"/>
      <c r="U6" s="81"/>
      <c r="V6" s="642"/>
      <c r="W6" s="642"/>
      <c r="X6" s="642"/>
      <c r="Y6" s="642"/>
      <c r="Z6" s="642"/>
      <c r="AA6" s="81"/>
      <c r="AB6" s="81"/>
      <c r="AC6" s="81"/>
      <c r="AD6" s="81"/>
      <c r="AE6" s="81"/>
      <c r="AF6" s="81"/>
    </row>
    <row r="7" spans="1:32" ht="34.5" customHeight="1" x14ac:dyDescent="0.45">
      <c r="A7" s="36"/>
      <c r="B7" s="36"/>
      <c r="C7" s="36"/>
      <c r="D7" s="36"/>
      <c r="E7" s="36"/>
      <c r="F7" s="36"/>
      <c r="G7" s="36"/>
      <c r="H7" s="36"/>
      <c r="I7" s="38"/>
      <c r="J7" s="38"/>
      <c r="K7" s="38"/>
      <c r="L7" s="38"/>
      <c r="M7" s="38"/>
      <c r="N7" s="38">
        <f>L6*J6</f>
        <v>0</v>
      </c>
      <c r="O7" s="68">
        <f>SUM(V7:AF7)</f>
        <v>0</v>
      </c>
      <c r="P7" s="38"/>
      <c r="Q7" s="38">
        <f>O7*J6</f>
        <v>0</v>
      </c>
      <c r="R7" s="38">
        <f>L6-O7</f>
        <v>0</v>
      </c>
      <c r="S7" s="38"/>
      <c r="T7" s="38">
        <f>R7*J6</f>
        <v>0</v>
      </c>
      <c r="U7" s="38"/>
      <c r="V7" s="69"/>
      <c r="W7" s="38"/>
      <c r="X7" s="38"/>
      <c r="Y7" s="38"/>
      <c r="Z7" s="38"/>
      <c r="AA7" s="38"/>
      <c r="AB7" s="38"/>
      <c r="AC7" s="19"/>
      <c r="AD7" s="19"/>
      <c r="AE7" s="19"/>
      <c r="AF7" s="19"/>
    </row>
    <row r="8" spans="1:32" ht="34.5" customHeight="1" x14ac:dyDescent="0.45">
      <c r="A8" s="77"/>
      <c r="B8" s="77"/>
      <c r="C8" s="77"/>
      <c r="D8" s="77"/>
      <c r="E8" s="77"/>
      <c r="F8" s="77"/>
      <c r="G8" s="77"/>
      <c r="H8" s="77"/>
      <c r="I8" s="81"/>
      <c r="J8" s="81"/>
      <c r="K8" s="81"/>
      <c r="L8" s="81">
        <f>SUM(V8:AF8)</f>
        <v>0</v>
      </c>
      <c r="M8" s="81">
        <f>L8*I8</f>
        <v>0</v>
      </c>
      <c r="N8" s="81"/>
      <c r="O8" s="81"/>
      <c r="P8" s="81">
        <f>O9*I8</f>
        <v>0</v>
      </c>
      <c r="Q8" s="81"/>
      <c r="R8" s="81"/>
      <c r="S8" s="81">
        <f>R9*I8</f>
        <v>0</v>
      </c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</row>
    <row r="9" spans="1:32" ht="34.5" customHeight="1" x14ac:dyDescent="0.45">
      <c r="A9" s="36"/>
      <c r="B9" s="36"/>
      <c r="C9" s="36"/>
      <c r="D9" s="36"/>
      <c r="E9" s="36"/>
      <c r="F9" s="36"/>
      <c r="G9" s="36"/>
      <c r="H9" s="36"/>
      <c r="I9" s="38"/>
      <c r="J9" s="38"/>
      <c r="K9" s="38"/>
      <c r="L9" s="38"/>
      <c r="M9" s="38"/>
      <c r="N9" s="38">
        <f>L8*J8</f>
        <v>0</v>
      </c>
      <c r="O9" s="68">
        <f>SUM(V9:AF9)</f>
        <v>0</v>
      </c>
      <c r="P9" s="38"/>
      <c r="Q9" s="38">
        <f>O9*J8</f>
        <v>0</v>
      </c>
      <c r="R9" s="38">
        <f>L8-O9</f>
        <v>0</v>
      </c>
      <c r="S9" s="38"/>
      <c r="T9" s="38">
        <f>R9*J8</f>
        <v>0</v>
      </c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</row>
    <row r="10" spans="1:32" ht="12.75" customHeight="1" x14ac:dyDescent="0.45">
      <c r="A10" s="36"/>
      <c r="B10" s="36"/>
      <c r="C10" s="36"/>
      <c r="D10" s="36"/>
      <c r="E10" s="36"/>
      <c r="F10" s="36"/>
      <c r="G10" s="36"/>
      <c r="H10" s="36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19"/>
    </row>
    <row r="11" spans="1:32" ht="15" customHeight="1" x14ac:dyDescent="0.45">
      <c r="A11" s="36"/>
      <c r="B11" s="36"/>
      <c r="C11" s="36"/>
      <c r="D11" s="36"/>
      <c r="E11" s="36"/>
      <c r="F11" s="36"/>
      <c r="G11" s="36"/>
      <c r="H11" s="36"/>
      <c r="I11" s="38"/>
      <c r="J11" s="38"/>
      <c r="K11" s="38"/>
      <c r="L11" s="71">
        <f t="shared" ref="L11:U11" si="0">SUM(L2:L10)</f>
        <v>16</v>
      </c>
      <c r="M11" s="71">
        <f t="shared" si="0"/>
        <v>1440</v>
      </c>
      <c r="N11" s="71">
        <f t="shared" si="0"/>
        <v>3904</v>
      </c>
      <c r="O11" s="709">
        <f t="shared" si="0"/>
        <v>2</v>
      </c>
      <c r="P11" s="709">
        <f t="shared" si="0"/>
        <v>180</v>
      </c>
      <c r="Q11" s="71">
        <f t="shared" si="0"/>
        <v>488</v>
      </c>
      <c r="R11" s="71">
        <f t="shared" si="0"/>
        <v>14</v>
      </c>
      <c r="S11" s="71">
        <f t="shared" si="0"/>
        <v>1260</v>
      </c>
      <c r="T11" s="71">
        <f t="shared" si="0"/>
        <v>3416</v>
      </c>
      <c r="U11" s="71">
        <f t="shared" si="0"/>
        <v>0</v>
      </c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19"/>
    </row>
    <row r="12" spans="1:32" ht="15" customHeight="1" x14ac:dyDescent="0.45">
      <c r="A12" s="9"/>
      <c r="B12" s="9"/>
      <c r="C12" s="9"/>
      <c r="D12" s="9"/>
      <c r="E12" s="9"/>
      <c r="F12" s="9"/>
      <c r="G12" s="9"/>
      <c r="H12" s="9"/>
      <c r="I12" s="9"/>
      <c r="J12" s="9"/>
      <c r="K12" s="9" t="s">
        <v>323</v>
      </c>
      <c r="L12" s="385">
        <f t="shared" ref="L12:N12" si="1">O11+R11</f>
        <v>16</v>
      </c>
      <c r="M12" s="385">
        <f t="shared" si="1"/>
        <v>1440</v>
      </c>
      <c r="N12" s="385">
        <f t="shared" si="1"/>
        <v>3904</v>
      </c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</row>
    <row r="13" spans="1:32" ht="15" customHeight="1" x14ac:dyDescent="0.45">
      <c r="A13" s="9"/>
      <c r="B13" s="9"/>
      <c r="C13" s="9"/>
      <c r="D13" s="9"/>
      <c r="E13" s="9"/>
      <c r="F13" s="9"/>
      <c r="G13" s="9"/>
      <c r="H13" s="9"/>
      <c r="I13" s="9"/>
      <c r="J13" s="9"/>
      <c r="K13" s="38" t="s">
        <v>2084</v>
      </c>
      <c r="L13" s="9"/>
      <c r="M13" s="9"/>
      <c r="N13" s="9"/>
      <c r="O13" s="9"/>
      <c r="P13" s="97">
        <f>P11/M11</f>
        <v>0.125</v>
      </c>
      <c r="Q13" s="9"/>
      <c r="R13" s="9"/>
      <c r="S13" s="97">
        <f>S11/M11</f>
        <v>0.875</v>
      </c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</row>
    <row r="14" spans="1:32" ht="15" customHeight="1" x14ac:dyDescent="0.45">
      <c r="A14" s="9"/>
      <c r="B14" s="9"/>
      <c r="C14" s="9"/>
      <c r="D14" s="9"/>
      <c r="E14" s="9"/>
      <c r="F14" s="9"/>
      <c r="G14" s="9"/>
      <c r="H14" s="9"/>
      <c r="I14" s="9"/>
      <c r="J14" s="9"/>
      <c r="K14" s="38" t="s">
        <v>2085</v>
      </c>
      <c r="L14" s="9"/>
      <c r="M14" s="9"/>
      <c r="N14" s="9"/>
      <c r="O14" s="9"/>
      <c r="P14" s="9"/>
      <c r="Q14" s="9"/>
      <c r="R14" s="9"/>
      <c r="S14" s="9"/>
      <c r="T14" s="98">
        <f>T11/S11</f>
        <v>2.7111111111111112</v>
      </c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</row>
    <row r="15" spans="1:32" ht="15" customHeight="1" x14ac:dyDescent="0.4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</row>
    <row r="16" spans="1:32" ht="14.25" customHeight="1" x14ac:dyDescent="0.45"/>
    <row r="17" ht="14.25" customHeight="1" x14ac:dyDescent="0.45"/>
    <row r="18" ht="14.25" customHeight="1" x14ac:dyDescent="0.45"/>
    <row r="19" ht="14.25" customHeight="1" x14ac:dyDescent="0.45"/>
    <row r="20" ht="14.25" customHeight="1" x14ac:dyDescent="0.45"/>
    <row r="21" ht="14.25" customHeight="1" x14ac:dyDescent="0.45"/>
    <row r="22" ht="14.25" customHeight="1" x14ac:dyDescent="0.45"/>
    <row r="23" ht="14.25" customHeight="1" x14ac:dyDescent="0.45"/>
    <row r="24" ht="14.25" customHeight="1" x14ac:dyDescent="0.45"/>
    <row r="25" ht="14.25" customHeight="1" x14ac:dyDescent="0.45"/>
    <row r="26" ht="14.25" customHeight="1" x14ac:dyDescent="0.45"/>
    <row r="27" ht="14.25" customHeight="1" x14ac:dyDescent="0.45"/>
    <row r="28" ht="14.25" customHeight="1" x14ac:dyDescent="0.45"/>
    <row r="29" ht="14.25" customHeight="1" x14ac:dyDescent="0.45"/>
    <row r="30" ht="14.25" customHeight="1" x14ac:dyDescent="0.45"/>
    <row r="31" ht="14.25" customHeight="1" x14ac:dyDescent="0.45"/>
    <row r="32" ht="14.25" customHeight="1" x14ac:dyDescent="0.45"/>
    <row r="33" ht="14.25" customHeight="1" x14ac:dyDescent="0.45"/>
    <row r="34" ht="14.25" customHeight="1" x14ac:dyDescent="0.45"/>
    <row r="35" ht="14.25" customHeight="1" x14ac:dyDescent="0.45"/>
    <row r="36" ht="14.25" customHeight="1" x14ac:dyDescent="0.45"/>
    <row r="37" ht="14.25" customHeight="1" x14ac:dyDescent="0.45"/>
    <row r="38" ht="14.25" customHeight="1" x14ac:dyDescent="0.45"/>
    <row r="39" ht="14.25" customHeight="1" x14ac:dyDescent="0.45"/>
    <row r="40" ht="14.25" customHeight="1" x14ac:dyDescent="0.45"/>
    <row r="41" ht="14.25" customHeight="1" x14ac:dyDescent="0.45"/>
    <row r="42" ht="14.25" customHeight="1" x14ac:dyDescent="0.45"/>
    <row r="43" ht="14.25" customHeight="1" x14ac:dyDescent="0.45"/>
    <row r="44" ht="14.25" customHeight="1" x14ac:dyDescent="0.45"/>
    <row r="45" ht="14.25" customHeight="1" x14ac:dyDescent="0.45"/>
    <row r="46" ht="14.25" customHeight="1" x14ac:dyDescent="0.45"/>
    <row r="47" ht="14.25" customHeight="1" x14ac:dyDescent="0.45"/>
    <row r="48" ht="14.25" customHeight="1" x14ac:dyDescent="0.45"/>
    <row r="49" ht="14.25" customHeight="1" x14ac:dyDescent="0.45"/>
    <row r="50" ht="14.25" customHeight="1" x14ac:dyDescent="0.45"/>
    <row r="51" ht="14.25" customHeight="1" x14ac:dyDescent="0.45"/>
    <row r="52" ht="14.25" customHeight="1" x14ac:dyDescent="0.45"/>
    <row r="53" ht="14.25" customHeight="1" x14ac:dyDescent="0.45"/>
    <row r="54" ht="14.25" customHeight="1" x14ac:dyDescent="0.45"/>
    <row r="55" ht="14.25" customHeight="1" x14ac:dyDescent="0.45"/>
    <row r="56" ht="14.25" customHeight="1" x14ac:dyDescent="0.45"/>
    <row r="57" ht="14.25" customHeight="1" x14ac:dyDescent="0.45"/>
    <row r="58" ht="14.25" customHeight="1" x14ac:dyDescent="0.45"/>
    <row r="59" ht="14.25" customHeight="1" x14ac:dyDescent="0.45"/>
    <row r="60" ht="14.25" customHeight="1" x14ac:dyDescent="0.45"/>
    <row r="61" ht="14.25" customHeight="1" x14ac:dyDescent="0.45"/>
    <row r="62" ht="14.25" customHeight="1" x14ac:dyDescent="0.45"/>
    <row r="63" ht="14.25" customHeight="1" x14ac:dyDescent="0.45"/>
    <row r="64" ht="14.25" customHeight="1" x14ac:dyDescent="0.45"/>
    <row r="65" ht="14.25" customHeight="1" x14ac:dyDescent="0.45"/>
    <row r="66" ht="14.25" customHeight="1" x14ac:dyDescent="0.45"/>
    <row r="67" ht="14.25" customHeight="1" x14ac:dyDescent="0.45"/>
    <row r="68" ht="14.25" customHeight="1" x14ac:dyDescent="0.45"/>
    <row r="69" ht="14.25" customHeight="1" x14ac:dyDescent="0.45"/>
    <row r="70" ht="14.25" customHeight="1" x14ac:dyDescent="0.45"/>
    <row r="71" ht="14.25" customHeight="1" x14ac:dyDescent="0.45"/>
    <row r="72" ht="14.25" customHeight="1" x14ac:dyDescent="0.45"/>
    <row r="73" ht="14.25" customHeight="1" x14ac:dyDescent="0.45"/>
    <row r="74" ht="14.25" customHeight="1" x14ac:dyDescent="0.45"/>
    <row r="75" ht="14.25" customHeight="1" x14ac:dyDescent="0.45"/>
    <row r="76" ht="14.25" customHeight="1" x14ac:dyDescent="0.45"/>
    <row r="77" ht="14.25" customHeight="1" x14ac:dyDescent="0.45"/>
    <row r="78" ht="14.25" customHeight="1" x14ac:dyDescent="0.45"/>
    <row r="79" ht="14.25" customHeight="1" x14ac:dyDescent="0.45"/>
    <row r="80" ht="14.25" customHeight="1" x14ac:dyDescent="0.45"/>
    <row r="81" ht="14.25" customHeight="1" x14ac:dyDescent="0.45"/>
    <row r="82" ht="14.25" customHeight="1" x14ac:dyDescent="0.45"/>
    <row r="83" ht="14.25" customHeight="1" x14ac:dyDescent="0.45"/>
    <row r="84" ht="14.25" customHeight="1" x14ac:dyDescent="0.45"/>
    <row r="85" ht="14.25" customHeight="1" x14ac:dyDescent="0.45"/>
    <row r="86" ht="14.25" customHeight="1" x14ac:dyDescent="0.45"/>
    <row r="87" ht="14.25" customHeight="1" x14ac:dyDescent="0.45"/>
    <row r="88" ht="14.25" customHeight="1" x14ac:dyDescent="0.45"/>
    <row r="89" ht="14.25" customHeight="1" x14ac:dyDescent="0.45"/>
    <row r="90" ht="14.25" customHeight="1" x14ac:dyDescent="0.45"/>
    <row r="91" ht="14.25" customHeight="1" x14ac:dyDescent="0.45"/>
    <row r="92" ht="14.25" customHeight="1" x14ac:dyDescent="0.45"/>
    <row r="93" ht="14.25" customHeight="1" x14ac:dyDescent="0.45"/>
    <row r="94" ht="14.25" customHeight="1" x14ac:dyDescent="0.45"/>
    <row r="95" ht="14.25" customHeight="1" x14ac:dyDescent="0.45"/>
    <row r="96" ht="14.25" customHeight="1" x14ac:dyDescent="0.45"/>
    <row r="97" ht="14.25" customHeight="1" x14ac:dyDescent="0.45"/>
    <row r="98" ht="14.25" customHeight="1" x14ac:dyDescent="0.45"/>
    <row r="99" ht="14.25" customHeight="1" x14ac:dyDescent="0.45"/>
    <row r="100" ht="14.25" customHeight="1" x14ac:dyDescent="0.45"/>
    <row r="101" ht="14.25" customHeight="1" x14ac:dyDescent="0.45"/>
    <row r="102" ht="14.25" customHeight="1" x14ac:dyDescent="0.45"/>
    <row r="103" ht="14.25" customHeight="1" x14ac:dyDescent="0.45"/>
    <row r="104" ht="14.25" customHeight="1" x14ac:dyDescent="0.45"/>
    <row r="105" ht="14.25" customHeight="1" x14ac:dyDescent="0.45"/>
    <row r="106" ht="14.25" customHeight="1" x14ac:dyDescent="0.45"/>
    <row r="107" ht="14.25" customHeight="1" x14ac:dyDescent="0.45"/>
    <row r="108" ht="14.25" customHeight="1" x14ac:dyDescent="0.45"/>
    <row r="109" ht="14.25" customHeight="1" x14ac:dyDescent="0.45"/>
    <row r="110" ht="14.25" customHeight="1" x14ac:dyDescent="0.45"/>
    <row r="111" ht="14.25" customHeight="1" x14ac:dyDescent="0.45"/>
    <row r="11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</sheetData>
  <mergeCells count="2">
    <mergeCell ref="P1:Q1"/>
    <mergeCell ref="S1:U1"/>
  </mergeCells>
  <pageMargins left="0.23622047244094491" right="0.23622047244094491" top="0.74803149606299213" bottom="0.74803149606299213" header="0" footer="0"/>
  <pageSetup paperSize="9" scale="40" orientation="landscape" r:id="rId1"/>
  <headerFooter>
    <oddFooter>&amp;Rpage &amp;P sur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AM967"/>
  <sheetViews>
    <sheetView zoomScale="70" zoomScaleNormal="70" workbookViewId="0"/>
  </sheetViews>
  <sheetFormatPr baseColWidth="10" defaultColWidth="14.3984375" defaultRowHeight="15" customHeight="1" x14ac:dyDescent="0.45"/>
  <cols>
    <col min="1" max="1" width="20.265625" customWidth="1"/>
    <col min="2" max="2" width="12.53125" customWidth="1"/>
    <col min="3" max="3" width="16" customWidth="1"/>
    <col min="4" max="5" width="23.73046875" customWidth="1"/>
    <col min="6" max="8" width="17.1328125" customWidth="1"/>
    <col min="9" max="9" width="19.265625" customWidth="1"/>
    <col min="10" max="39" width="9" customWidth="1"/>
  </cols>
  <sheetData>
    <row r="1" spans="1:39" ht="52.5" customHeight="1" x14ac:dyDescent="0.45">
      <c r="A1" s="32" t="s">
        <v>117</v>
      </c>
      <c r="B1" s="32" t="s">
        <v>118</v>
      </c>
      <c r="C1" s="32" t="s">
        <v>1073</v>
      </c>
      <c r="D1" s="32" t="s">
        <v>120</v>
      </c>
      <c r="E1" s="32" t="s">
        <v>1373</v>
      </c>
      <c r="F1" s="32" t="s">
        <v>121</v>
      </c>
      <c r="G1" s="32" t="s">
        <v>122</v>
      </c>
      <c r="H1" s="32" t="s">
        <v>123</v>
      </c>
      <c r="I1" s="32" t="s">
        <v>124</v>
      </c>
      <c r="J1" s="32" t="s">
        <v>125</v>
      </c>
      <c r="K1" s="32" t="s">
        <v>126</v>
      </c>
      <c r="L1" s="32"/>
      <c r="M1" s="33" t="s">
        <v>2015</v>
      </c>
      <c r="N1" s="34" t="s">
        <v>128</v>
      </c>
      <c r="O1" s="33" t="s">
        <v>129</v>
      </c>
      <c r="P1" s="33" t="s">
        <v>130</v>
      </c>
      <c r="Q1" s="35" t="s">
        <v>131</v>
      </c>
      <c r="R1" s="829" t="s">
        <v>132</v>
      </c>
      <c r="S1" s="828"/>
      <c r="T1" s="33" t="s">
        <v>133</v>
      </c>
      <c r="U1" s="830" t="s">
        <v>134</v>
      </c>
      <c r="V1" s="827"/>
      <c r="W1" s="828"/>
      <c r="X1" s="32" t="s">
        <v>2490</v>
      </c>
      <c r="Y1" s="32" t="s">
        <v>141</v>
      </c>
      <c r="Z1" s="32" t="s">
        <v>142</v>
      </c>
      <c r="AA1" s="32" t="s">
        <v>143</v>
      </c>
      <c r="AB1" s="270" t="s">
        <v>144</v>
      </c>
      <c r="AC1" s="270" t="s">
        <v>145</v>
      </c>
      <c r="AD1" s="270" t="s">
        <v>146</v>
      </c>
      <c r="AE1" s="32" t="s">
        <v>147</v>
      </c>
      <c r="AF1" s="32" t="s">
        <v>148</v>
      </c>
      <c r="AG1" s="32" t="s">
        <v>2491</v>
      </c>
      <c r="AH1" s="32"/>
      <c r="AI1" s="32" t="s">
        <v>593</v>
      </c>
      <c r="AJ1" s="32" t="s">
        <v>594</v>
      </c>
      <c r="AK1" s="32" t="s">
        <v>595</v>
      </c>
      <c r="AL1" s="32" t="s">
        <v>596</v>
      </c>
      <c r="AM1" s="32" t="s">
        <v>934</v>
      </c>
    </row>
    <row r="2" spans="1:39" ht="34.5" customHeight="1" x14ac:dyDescent="0.45">
      <c r="A2" s="36" t="s">
        <v>2492</v>
      </c>
      <c r="B2" s="36" t="s">
        <v>150</v>
      </c>
      <c r="C2" s="36"/>
      <c r="D2" s="194" t="s">
        <v>2493</v>
      </c>
      <c r="E2" s="965" t="s">
        <v>2494</v>
      </c>
      <c r="F2" s="194" t="s">
        <v>180</v>
      </c>
      <c r="G2" s="194" t="s">
        <v>248</v>
      </c>
      <c r="H2" s="194" t="s">
        <v>191</v>
      </c>
      <c r="I2" s="194"/>
      <c r="J2" s="41">
        <v>92</v>
      </c>
      <c r="K2" s="41">
        <v>210</v>
      </c>
      <c r="L2" s="41"/>
      <c r="M2" s="51">
        <v>84</v>
      </c>
      <c r="N2" s="41"/>
      <c r="O2" s="849"/>
      <c r="P2" s="849"/>
      <c r="Q2" s="929">
        <f t="shared" ref="Q2:Q33" si="0">SUM(X2:AM2)</f>
        <v>1</v>
      </c>
      <c r="R2" s="849">
        <f t="shared" ref="R2:R33" si="1">Q2*J2</f>
        <v>92</v>
      </c>
      <c r="S2" s="849">
        <f t="shared" ref="S2:S33" si="2">Q2*K2</f>
        <v>210</v>
      </c>
      <c r="T2" s="849"/>
      <c r="U2" s="849"/>
      <c r="V2" s="849"/>
      <c r="W2" s="849"/>
      <c r="X2" s="968"/>
      <c r="Y2" s="968"/>
      <c r="Z2" s="968"/>
      <c r="AA2" s="968"/>
      <c r="AB2" s="969">
        <v>0</v>
      </c>
      <c r="AC2" s="968"/>
      <c r="AD2" s="969">
        <v>0</v>
      </c>
      <c r="AE2" s="969">
        <v>0</v>
      </c>
      <c r="AF2" s="970">
        <v>1</v>
      </c>
      <c r="AG2" s="968"/>
      <c r="AH2" s="388"/>
      <c r="AI2" s="41"/>
      <c r="AJ2" s="41"/>
      <c r="AK2" s="41"/>
      <c r="AL2" s="41"/>
      <c r="AM2" s="41"/>
    </row>
    <row r="3" spans="1:39" ht="34.5" customHeight="1" x14ac:dyDescent="0.45">
      <c r="A3" s="36" t="s">
        <v>2492</v>
      </c>
      <c r="B3" s="36" t="s">
        <v>150</v>
      </c>
      <c r="C3" s="36"/>
      <c r="D3" s="36" t="s">
        <v>2495</v>
      </c>
      <c r="E3" s="844" t="s">
        <v>2496</v>
      </c>
      <c r="F3" s="36" t="s">
        <v>180</v>
      </c>
      <c r="G3" s="36" t="s">
        <v>605</v>
      </c>
      <c r="H3" s="36" t="s">
        <v>191</v>
      </c>
      <c r="I3" s="36" t="s">
        <v>2319</v>
      </c>
      <c r="J3" s="38">
        <v>92</v>
      </c>
      <c r="K3" s="38">
        <v>249</v>
      </c>
      <c r="L3" s="38"/>
      <c r="M3" s="38"/>
      <c r="N3" s="41"/>
      <c r="O3" s="849"/>
      <c r="P3" s="849"/>
      <c r="Q3" s="853">
        <f t="shared" si="0"/>
        <v>0</v>
      </c>
      <c r="R3" s="849">
        <f t="shared" si="1"/>
        <v>0</v>
      </c>
      <c r="S3" s="849">
        <f t="shared" si="2"/>
        <v>0</v>
      </c>
      <c r="T3" s="849"/>
      <c r="U3" s="849"/>
      <c r="V3" s="849"/>
      <c r="W3" s="849"/>
      <c r="X3" s="644"/>
      <c r="Y3" s="853">
        <v>0</v>
      </c>
      <c r="Z3" s="853">
        <v>0</v>
      </c>
      <c r="AA3" s="853">
        <v>0</v>
      </c>
      <c r="AB3" s="853">
        <v>0</v>
      </c>
      <c r="AC3" s="853">
        <v>0</v>
      </c>
      <c r="AD3" s="853">
        <v>0</v>
      </c>
      <c r="AE3" s="853">
        <v>0</v>
      </c>
      <c r="AF3" s="849"/>
      <c r="AG3" s="849"/>
      <c r="AH3" s="41"/>
      <c r="AI3" s="41"/>
      <c r="AJ3" s="41"/>
      <c r="AK3" s="41"/>
      <c r="AL3" s="41"/>
      <c r="AM3" s="41"/>
    </row>
    <row r="4" spans="1:39" ht="34.5" customHeight="1" x14ac:dyDescent="0.45">
      <c r="A4" s="36" t="s">
        <v>2492</v>
      </c>
      <c r="B4" s="36" t="s">
        <v>150</v>
      </c>
      <c r="C4" s="36"/>
      <c r="D4" s="36" t="s">
        <v>2497</v>
      </c>
      <c r="E4" s="844" t="s">
        <v>2498</v>
      </c>
      <c r="F4" s="36" t="s">
        <v>2499</v>
      </c>
      <c r="G4" s="36" t="s">
        <v>2500</v>
      </c>
      <c r="H4" s="36" t="s">
        <v>191</v>
      </c>
      <c r="I4" s="36"/>
      <c r="J4" s="38">
        <v>55</v>
      </c>
      <c r="K4" s="38">
        <v>229</v>
      </c>
      <c r="L4" s="38"/>
      <c r="M4" s="38"/>
      <c r="N4" s="41"/>
      <c r="O4" s="849"/>
      <c r="P4" s="849"/>
      <c r="Q4" s="848">
        <f t="shared" si="0"/>
        <v>0</v>
      </c>
      <c r="R4" s="849">
        <f t="shared" si="1"/>
        <v>0</v>
      </c>
      <c r="S4" s="849">
        <f t="shared" si="2"/>
        <v>0</v>
      </c>
      <c r="T4" s="849"/>
      <c r="U4" s="849"/>
      <c r="V4" s="849"/>
      <c r="W4" s="849"/>
      <c r="X4" s="644"/>
      <c r="Y4" s="849"/>
      <c r="Z4" s="849"/>
      <c r="AA4" s="849"/>
      <c r="AB4" s="849"/>
      <c r="AC4" s="849"/>
      <c r="AD4" s="882"/>
      <c r="AE4" s="849"/>
      <c r="AF4" s="849"/>
      <c r="AG4" s="849"/>
      <c r="AH4" s="41"/>
      <c r="AI4" s="41"/>
      <c r="AJ4" s="921"/>
      <c r="AK4" s="41"/>
      <c r="AL4" s="43">
        <v>0</v>
      </c>
      <c r="AM4" s="41"/>
    </row>
    <row r="5" spans="1:39" ht="34.5" customHeight="1" x14ac:dyDescent="0.45">
      <c r="A5" s="36" t="s">
        <v>2492</v>
      </c>
      <c r="B5" s="36" t="s">
        <v>150</v>
      </c>
      <c r="C5" s="36"/>
      <c r="D5" s="36" t="s">
        <v>2501</v>
      </c>
      <c r="E5" s="844" t="s">
        <v>2502</v>
      </c>
      <c r="F5" s="36" t="s">
        <v>180</v>
      </c>
      <c r="G5" s="36" t="s">
        <v>2500</v>
      </c>
      <c r="H5" s="36" t="s">
        <v>191</v>
      </c>
      <c r="I5" s="36" t="s">
        <v>276</v>
      </c>
      <c r="J5" s="38">
        <v>92</v>
      </c>
      <c r="K5" s="38">
        <v>239</v>
      </c>
      <c r="L5" s="38"/>
      <c r="M5" s="39">
        <v>95.6</v>
      </c>
      <c r="N5" s="41"/>
      <c r="O5" s="849"/>
      <c r="P5" s="849"/>
      <c r="Q5" s="707">
        <f t="shared" si="0"/>
        <v>1</v>
      </c>
      <c r="R5" s="849">
        <f t="shared" si="1"/>
        <v>92</v>
      </c>
      <c r="S5" s="849">
        <f t="shared" si="2"/>
        <v>239</v>
      </c>
      <c r="T5" s="849"/>
      <c r="U5" s="849"/>
      <c r="V5" s="849"/>
      <c r="W5" s="849"/>
      <c r="X5" s="644"/>
      <c r="Y5" s="849"/>
      <c r="Z5" s="707">
        <v>1</v>
      </c>
      <c r="AA5" s="579">
        <v>0</v>
      </c>
      <c r="AB5" s="579">
        <v>0</v>
      </c>
      <c r="AC5" s="579">
        <v>0</v>
      </c>
      <c r="AD5" s="579">
        <v>0</v>
      </c>
      <c r="AE5" s="579">
        <v>0</v>
      </c>
      <c r="AF5" s="849"/>
      <c r="AG5" s="849"/>
      <c r="AH5" s="41"/>
      <c r="AI5" s="41"/>
      <c r="AJ5" s="41"/>
      <c r="AK5" s="41"/>
      <c r="AL5" s="41"/>
      <c r="AM5" s="41"/>
    </row>
    <row r="6" spans="1:39" ht="34.5" customHeight="1" x14ac:dyDescent="0.45">
      <c r="A6" s="36" t="s">
        <v>2492</v>
      </c>
      <c r="B6" s="36" t="s">
        <v>150</v>
      </c>
      <c r="C6" s="69"/>
      <c r="D6" s="36" t="s">
        <v>2503</v>
      </c>
      <c r="E6" s="844" t="s">
        <v>2504</v>
      </c>
      <c r="F6" s="36" t="s">
        <v>180</v>
      </c>
      <c r="G6" s="36" t="s">
        <v>168</v>
      </c>
      <c r="H6" s="36" t="s">
        <v>191</v>
      </c>
      <c r="I6" s="36"/>
      <c r="J6" s="38">
        <v>85</v>
      </c>
      <c r="K6" s="38">
        <v>239</v>
      </c>
      <c r="L6" s="38"/>
      <c r="M6" s="39">
        <v>95.6</v>
      </c>
      <c r="N6" s="41"/>
      <c r="O6" s="849"/>
      <c r="P6" s="849"/>
      <c r="Q6" s="579">
        <f t="shared" si="0"/>
        <v>0</v>
      </c>
      <c r="R6" s="849">
        <f t="shared" si="1"/>
        <v>0</v>
      </c>
      <c r="S6" s="849">
        <f t="shared" si="2"/>
        <v>0</v>
      </c>
      <c r="T6" s="849"/>
      <c r="U6" s="849"/>
      <c r="V6" s="849"/>
      <c r="W6" s="849"/>
      <c r="X6" s="644"/>
      <c r="Y6" s="849"/>
      <c r="Z6" s="849"/>
      <c r="AA6" s="971"/>
      <c r="AB6" s="849"/>
      <c r="AC6" s="849"/>
      <c r="AD6" s="579">
        <v>0</v>
      </c>
      <c r="AE6" s="971"/>
      <c r="AF6" s="579">
        <v>0</v>
      </c>
      <c r="AG6" s="849"/>
      <c r="AH6" s="41"/>
      <c r="AI6" s="41"/>
      <c r="AJ6" s="41"/>
      <c r="AK6" s="41"/>
      <c r="AL6" s="41"/>
      <c r="AM6" s="41"/>
    </row>
    <row r="7" spans="1:39" ht="34.5" customHeight="1" x14ac:dyDescent="0.45">
      <c r="A7" s="36" t="s">
        <v>2492</v>
      </c>
      <c r="B7" s="36" t="s">
        <v>203</v>
      </c>
      <c r="C7" s="69"/>
      <c r="D7" s="36" t="s">
        <v>2505</v>
      </c>
      <c r="E7" s="844" t="s">
        <v>2506</v>
      </c>
      <c r="F7" s="36" t="s">
        <v>313</v>
      </c>
      <c r="G7" s="36" t="s">
        <v>2500</v>
      </c>
      <c r="H7" s="36" t="s">
        <v>191</v>
      </c>
      <c r="I7" s="36" t="s">
        <v>2045</v>
      </c>
      <c r="J7" s="38">
        <v>62.59</v>
      </c>
      <c r="K7" s="38">
        <v>169</v>
      </c>
      <c r="L7" s="38"/>
      <c r="M7" s="39">
        <v>84</v>
      </c>
      <c r="N7" s="41"/>
      <c r="O7" s="849"/>
      <c r="P7" s="849"/>
      <c r="Q7" s="853">
        <f t="shared" si="0"/>
        <v>0</v>
      </c>
      <c r="R7" s="849">
        <f t="shared" si="1"/>
        <v>0</v>
      </c>
      <c r="S7" s="849">
        <f t="shared" si="2"/>
        <v>0</v>
      </c>
      <c r="T7" s="849"/>
      <c r="U7" s="849"/>
      <c r="V7" s="849"/>
      <c r="W7" s="849"/>
      <c r="X7" s="644"/>
      <c r="Y7" s="853">
        <v>0</v>
      </c>
      <c r="Z7" s="849"/>
      <c r="AA7" s="853">
        <v>0</v>
      </c>
      <c r="AB7" s="853">
        <v>0</v>
      </c>
      <c r="AC7" s="849"/>
      <c r="AD7" s="853">
        <v>0</v>
      </c>
      <c r="AE7" s="853">
        <v>0</v>
      </c>
      <c r="AF7" s="849"/>
      <c r="AG7" s="849"/>
      <c r="AH7" s="41"/>
      <c r="AI7" s="41"/>
      <c r="AJ7" s="41"/>
      <c r="AK7" s="41"/>
      <c r="AL7" s="41"/>
      <c r="AM7" s="41"/>
    </row>
    <row r="8" spans="1:39" ht="34.5" customHeight="1" x14ac:dyDescent="0.45">
      <c r="A8" s="36" t="s">
        <v>2492</v>
      </c>
      <c r="B8" s="36" t="s">
        <v>150</v>
      </c>
      <c r="C8" s="46"/>
      <c r="D8" s="194" t="s">
        <v>2507</v>
      </c>
      <c r="E8" s="965" t="s">
        <v>2508</v>
      </c>
      <c r="F8" s="194" t="s">
        <v>180</v>
      </c>
      <c r="G8" s="194" t="s">
        <v>158</v>
      </c>
      <c r="H8" s="194" t="s">
        <v>191</v>
      </c>
      <c r="I8" s="194"/>
      <c r="J8" s="41">
        <v>85</v>
      </c>
      <c r="K8" s="41">
        <v>239</v>
      </c>
      <c r="L8" s="41"/>
      <c r="M8" s="51">
        <v>95.6</v>
      </c>
      <c r="N8" s="41"/>
      <c r="O8" s="849"/>
      <c r="P8" s="849"/>
      <c r="Q8" s="853">
        <f t="shared" si="0"/>
        <v>0</v>
      </c>
      <c r="R8" s="849">
        <f t="shared" si="1"/>
        <v>0</v>
      </c>
      <c r="S8" s="849">
        <f t="shared" si="2"/>
        <v>0</v>
      </c>
      <c r="T8" s="849"/>
      <c r="U8" s="849"/>
      <c r="V8" s="849"/>
      <c r="W8" s="849"/>
      <c r="X8" s="853">
        <v>0</v>
      </c>
      <c r="Y8" s="853">
        <v>0</v>
      </c>
      <c r="Z8" s="849"/>
      <c r="AA8" s="849"/>
      <c r="AB8" s="849"/>
      <c r="AC8" s="849"/>
      <c r="AD8" s="849"/>
      <c r="AE8" s="849"/>
      <c r="AF8" s="853">
        <v>0</v>
      </c>
      <c r="AG8" s="849"/>
      <c r="AH8" s="41"/>
      <c r="AI8" s="41"/>
      <c r="AJ8" s="41"/>
      <c r="AK8" s="41"/>
      <c r="AL8" s="41"/>
      <c r="AM8" s="41"/>
    </row>
    <row r="9" spans="1:39" ht="34.5" customHeight="1" x14ac:dyDescent="0.45">
      <c r="A9" s="36" t="s">
        <v>2492</v>
      </c>
      <c r="B9" s="36" t="s">
        <v>150</v>
      </c>
      <c r="C9" s="36"/>
      <c r="D9" s="194" t="s">
        <v>2509</v>
      </c>
      <c r="E9" s="965" t="s">
        <v>2510</v>
      </c>
      <c r="F9" s="194" t="s">
        <v>180</v>
      </c>
      <c r="G9" s="194" t="s">
        <v>168</v>
      </c>
      <c r="H9" s="194" t="s">
        <v>191</v>
      </c>
      <c r="I9" s="194"/>
      <c r="J9" s="41">
        <v>88.51</v>
      </c>
      <c r="K9" s="41">
        <v>239</v>
      </c>
      <c r="L9" s="41"/>
      <c r="M9" s="51">
        <v>191</v>
      </c>
      <c r="N9" s="41"/>
      <c r="O9" s="849"/>
      <c r="P9" s="849"/>
      <c r="Q9" s="848">
        <f t="shared" si="0"/>
        <v>0</v>
      </c>
      <c r="R9" s="849">
        <f t="shared" si="1"/>
        <v>0</v>
      </c>
      <c r="S9" s="849">
        <f t="shared" si="2"/>
        <v>0</v>
      </c>
      <c r="T9" s="849"/>
      <c r="U9" s="849"/>
      <c r="V9" s="849"/>
      <c r="W9" s="849"/>
      <c r="X9" s="849"/>
      <c r="Y9" s="849"/>
      <c r="Z9" s="849"/>
      <c r="AA9" s="849"/>
      <c r="AB9" s="849"/>
      <c r="AC9" s="849">
        <v>0</v>
      </c>
      <c r="AD9" s="849">
        <v>0</v>
      </c>
      <c r="AE9" s="849">
        <v>0</v>
      </c>
      <c r="AF9" s="849"/>
      <c r="AG9" s="849"/>
      <c r="AH9" s="41"/>
      <c r="AI9" s="41"/>
      <c r="AJ9" s="41"/>
      <c r="AK9" s="41"/>
      <c r="AL9" s="41"/>
      <c r="AM9" s="41"/>
    </row>
    <row r="10" spans="1:39" ht="34.5" customHeight="1" x14ac:dyDescent="0.45">
      <c r="A10" s="36" t="s">
        <v>2492</v>
      </c>
      <c r="B10" s="36" t="s">
        <v>150</v>
      </c>
      <c r="C10" s="46"/>
      <c r="D10" s="36" t="s">
        <v>2511</v>
      </c>
      <c r="E10" s="844" t="s">
        <v>2512</v>
      </c>
      <c r="F10" s="36" t="s">
        <v>180</v>
      </c>
      <c r="G10" s="36" t="s">
        <v>2500</v>
      </c>
      <c r="H10" s="36" t="s">
        <v>191</v>
      </c>
      <c r="I10" s="36"/>
      <c r="J10" s="41">
        <v>88.51</v>
      </c>
      <c r="K10" s="38">
        <v>239</v>
      </c>
      <c r="L10" s="38"/>
      <c r="M10" s="39">
        <v>119.5</v>
      </c>
      <c r="N10" s="41"/>
      <c r="O10" s="849"/>
      <c r="P10" s="849"/>
      <c r="Q10" s="579">
        <f t="shared" si="0"/>
        <v>0</v>
      </c>
      <c r="R10" s="849">
        <f t="shared" si="1"/>
        <v>0</v>
      </c>
      <c r="S10" s="849">
        <f t="shared" si="2"/>
        <v>0</v>
      </c>
      <c r="T10" s="849"/>
      <c r="U10" s="849"/>
      <c r="V10" s="849"/>
      <c r="W10" s="849"/>
      <c r="X10" s="644"/>
      <c r="Y10" s="579">
        <v>0</v>
      </c>
      <c r="Z10" s="579">
        <v>0</v>
      </c>
      <c r="AA10" s="579">
        <v>0</v>
      </c>
      <c r="AB10" s="579">
        <v>0</v>
      </c>
      <c r="AC10" s="579">
        <v>0</v>
      </c>
      <c r="AD10" s="972">
        <v>0</v>
      </c>
      <c r="AE10" s="849"/>
      <c r="AF10" s="849"/>
      <c r="AG10" s="849"/>
      <c r="AH10" s="41"/>
      <c r="AI10" s="41"/>
      <c r="AJ10" s="41"/>
      <c r="AK10" s="41"/>
      <c r="AL10" s="41"/>
      <c r="AM10" s="41"/>
    </row>
    <row r="11" spans="1:39" ht="34.5" customHeight="1" x14ac:dyDescent="0.45">
      <c r="A11" s="36" t="s">
        <v>2492</v>
      </c>
      <c r="B11" s="36" t="s">
        <v>150</v>
      </c>
      <c r="C11" s="46"/>
      <c r="D11" s="36" t="s">
        <v>2513</v>
      </c>
      <c r="E11" s="844" t="s">
        <v>2514</v>
      </c>
      <c r="F11" s="36" t="s">
        <v>180</v>
      </c>
      <c r="G11" s="36" t="s">
        <v>2500</v>
      </c>
      <c r="H11" s="36" t="s">
        <v>191</v>
      </c>
      <c r="I11" s="36"/>
      <c r="J11" s="41">
        <v>88.51</v>
      </c>
      <c r="K11" s="38">
        <v>239</v>
      </c>
      <c r="L11" s="38"/>
      <c r="M11" s="39">
        <v>95.6</v>
      </c>
      <c r="N11" s="41"/>
      <c r="O11" s="849"/>
      <c r="P11" s="849"/>
      <c r="Q11" s="853">
        <f t="shared" si="0"/>
        <v>0</v>
      </c>
      <c r="R11" s="849">
        <f t="shared" si="1"/>
        <v>0</v>
      </c>
      <c r="S11" s="849">
        <f t="shared" si="2"/>
        <v>0</v>
      </c>
      <c r="T11" s="849"/>
      <c r="U11" s="849"/>
      <c r="V11" s="849"/>
      <c r="W11" s="849"/>
      <c r="X11" s="644"/>
      <c r="Y11" s="849"/>
      <c r="Z11" s="853">
        <v>0</v>
      </c>
      <c r="AA11" s="849"/>
      <c r="AB11" s="853">
        <v>0</v>
      </c>
      <c r="AC11" s="849"/>
      <c r="AD11" s="853">
        <v>0</v>
      </c>
      <c r="AE11" s="853">
        <v>0</v>
      </c>
      <c r="AF11" s="853">
        <v>0</v>
      </c>
      <c r="AG11" s="849"/>
      <c r="AH11" s="41"/>
      <c r="AI11" s="41"/>
      <c r="AJ11" s="41"/>
      <c r="AK11" s="41"/>
      <c r="AL11" s="41"/>
      <c r="AM11" s="41"/>
    </row>
    <row r="12" spans="1:39" ht="34.5" customHeight="1" x14ac:dyDescent="0.45">
      <c r="A12" s="36" t="s">
        <v>2492</v>
      </c>
      <c r="B12" s="36" t="s">
        <v>150</v>
      </c>
      <c r="C12" s="36"/>
      <c r="D12" s="389" t="s">
        <v>2515</v>
      </c>
      <c r="E12" s="965" t="s">
        <v>2516</v>
      </c>
      <c r="F12" s="194" t="s">
        <v>180</v>
      </c>
      <c r="G12" s="194" t="s">
        <v>571</v>
      </c>
      <c r="H12" s="194" t="s">
        <v>191</v>
      </c>
      <c r="I12" s="194" t="s">
        <v>155</v>
      </c>
      <c r="J12" s="41">
        <v>85</v>
      </c>
      <c r="K12" s="41">
        <v>229</v>
      </c>
      <c r="L12" s="41"/>
      <c r="M12" s="51">
        <v>115</v>
      </c>
      <c r="N12" s="41"/>
      <c r="O12" s="849"/>
      <c r="P12" s="849"/>
      <c r="Q12" s="848">
        <f t="shared" si="0"/>
        <v>0</v>
      </c>
      <c r="R12" s="849">
        <f t="shared" si="1"/>
        <v>0</v>
      </c>
      <c r="S12" s="849">
        <f t="shared" si="2"/>
        <v>0</v>
      </c>
      <c r="T12" s="849"/>
      <c r="U12" s="849"/>
      <c r="V12" s="849"/>
      <c r="W12" s="849"/>
      <c r="X12" s="849"/>
      <c r="Y12" s="849">
        <v>0</v>
      </c>
      <c r="Z12" s="849"/>
      <c r="AA12" s="849"/>
      <c r="AB12" s="849"/>
      <c r="AC12" s="849"/>
      <c r="AD12" s="849"/>
      <c r="AE12" s="849"/>
      <c r="AF12" s="849"/>
      <c r="AG12" s="849"/>
      <c r="AH12" s="41"/>
      <c r="AI12" s="41"/>
      <c r="AJ12" s="41"/>
      <c r="AK12" s="41"/>
      <c r="AL12" s="41"/>
      <c r="AM12" s="41"/>
    </row>
    <row r="13" spans="1:39" ht="34.5" customHeight="1" x14ac:dyDescent="0.45">
      <c r="A13" s="36" t="s">
        <v>2492</v>
      </c>
      <c r="B13" s="36" t="s">
        <v>203</v>
      </c>
      <c r="C13" s="46"/>
      <c r="D13" s="36" t="s">
        <v>2517</v>
      </c>
      <c r="E13" s="844" t="s">
        <v>2518</v>
      </c>
      <c r="F13" s="36" t="s">
        <v>313</v>
      </c>
      <c r="G13" s="36" t="s">
        <v>2519</v>
      </c>
      <c r="H13" s="36" t="s">
        <v>191</v>
      </c>
      <c r="I13" s="36"/>
      <c r="J13" s="38">
        <v>58</v>
      </c>
      <c r="K13" s="38">
        <v>169</v>
      </c>
      <c r="L13" s="38"/>
      <c r="M13" s="39">
        <v>84</v>
      </c>
      <c r="N13" s="41"/>
      <c r="O13" s="849"/>
      <c r="P13" s="849"/>
      <c r="Q13" s="579">
        <f t="shared" si="0"/>
        <v>0</v>
      </c>
      <c r="R13" s="849">
        <f t="shared" si="1"/>
        <v>0</v>
      </c>
      <c r="S13" s="849">
        <f t="shared" si="2"/>
        <v>0</v>
      </c>
      <c r="T13" s="849"/>
      <c r="U13" s="849"/>
      <c r="V13" s="849"/>
      <c r="W13" s="849"/>
      <c r="X13" s="644"/>
      <c r="Y13" s="849"/>
      <c r="Z13" s="579">
        <v>0</v>
      </c>
      <c r="AA13" s="579">
        <v>0</v>
      </c>
      <c r="AB13" s="579">
        <v>0</v>
      </c>
      <c r="AC13" s="579">
        <v>0</v>
      </c>
      <c r="AD13" s="579">
        <v>0</v>
      </c>
      <c r="AE13" s="579">
        <v>0</v>
      </c>
      <c r="AF13" s="579">
        <v>0</v>
      </c>
      <c r="AG13" s="849"/>
    </row>
    <row r="14" spans="1:39" ht="34.5" customHeight="1" x14ac:dyDescent="0.45">
      <c r="A14" s="36" t="s">
        <v>2492</v>
      </c>
      <c r="B14" s="36" t="s">
        <v>150</v>
      </c>
      <c r="C14" s="46"/>
      <c r="D14" s="36" t="s">
        <v>2520</v>
      </c>
      <c r="E14" s="844" t="s">
        <v>2521</v>
      </c>
      <c r="F14" s="36" t="s">
        <v>180</v>
      </c>
      <c r="G14" s="36" t="s">
        <v>158</v>
      </c>
      <c r="H14" s="36" t="s">
        <v>191</v>
      </c>
      <c r="I14" s="36" t="s">
        <v>155</v>
      </c>
      <c r="J14" s="38">
        <v>85</v>
      </c>
      <c r="K14" s="38">
        <v>229</v>
      </c>
      <c r="L14" s="38"/>
      <c r="M14" s="39">
        <v>91.6</v>
      </c>
      <c r="N14" s="41"/>
      <c r="O14" s="849"/>
      <c r="P14" s="849"/>
      <c r="Q14" s="853">
        <f t="shared" si="0"/>
        <v>0</v>
      </c>
      <c r="R14" s="849">
        <f t="shared" si="1"/>
        <v>0</v>
      </c>
      <c r="S14" s="849">
        <f t="shared" si="2"/>
        <v>0</v>
      </c>
      <c r="T14" s="849"/>
      <c r="U14" s="849"/>
      <c r="V14" s="849"/>
      <c r="W14" s="849"/>
      <c r="X14" s="644"/>
      <c r="Y14" s="849"/>
      <c r="Z14" s="853">
        <v>0</v>
      </c>
      <c r="AA14" s="849"/>
      <c r="AB14" s="853">
        <v>0</v>
      </c>
      <c r="AC14" s="849"/>
      <c r="AD14" s="849"/>
      <c r="AE14" s="853">
        <v>0</v>
      </c>
      <c r="AF14" s="853">
        <v>0</v>
      </c>
      <c r="AG14" s="849"/>
    </row>
    <row r="15" spans="1:39" ht="34.5" customHeight="1" x14ac:dyDescent="0.45">
      <c r="A15" s="36" t="s">
        <v>2492</v>
      </c>
      <c r="B15" s="36" t="s">
        <v>150</v>
      </c>
      <c r="C15" s="36"/>
      <c r="D15" s="194" t="s">
        <v>2522</v>
      </c>
      <c r="E15" s="965" t="s">
        <v>2523</v>
      </c>
      <c r="F15" s="194" t="s">
        <v>180</v>
      </c>
      <c r="G15" s="194" t="s">
        <v>168</v>
      </c>
      <c r="H15" s="194" t="s">
        <v>191</v>
      </c>
      <c r="I15" s="194" t="s">
        <v>155</v>
      </c>
      <c r="J15" s="41">
        <v>92</v>
      </c>
      <c r="K15" s="41">
        <v>249</v>
      </c>
      <c r="L15" s="41"/>
      <c r="M15" s="51">
        <v>174</v>
      </c>
      <c r="N15" s="41"/>
      <c r="O15" s="849"/>
      <c r="P15" s="849"/>
      <c r="Q15" s="848">
        <f t="shared" si="0"/>
        <v>0</v>
      </c>
      <c r="R15" s="849">
        <f t="shared" si="1"/>
        <v>0</v>
      </c>
      <c r="S15" s="849">
        <f t="shared" si="2"/>
        <v>0</v>
      </c>
      <c r="T15" s="849"/>
      <c r="U15" s="849"/>
      <c r="V15" s="849"/>
      <c r="W15" s="849"/>
      <c r="X15" s="849"/>
      <c r="Y15" s="849"/>
      <c r="Z15" s="849"/>
      <c r="AA15" s="849"/>
      <c r="AB15" s="849"/>
      <c r="AC15" s="848">
        <v>0</v>
      </c>
      <c r="AD15" s="848">
        <v>0</v>
      </c>
      <c r="AE15" s="849"/>
      <c r="AF15" s="849"/>
      <c r="AG15" s="849"/>
    </row>
    <row r="16" spans="1:39" ht="34.5" customHeight="1" x14ac:dyDescent="0.45">
      <c r="A16" s="36" t="s">
        <v>2492</v>
      </c>
      <c r="B16" s="36" t="s">
        <v>150</v>
      </c>
      <c r="C16" s="36"/>
      <c r="D16" s="194" t="s">
        <v>2524</v>
      </c>
      <c r="E16" s="965" t="s">
        <v>2525</v>
      </c>
      <c r="F16" s="194" t="s">
        <v>2499</v>
      </c>
      <c r="G16" s="194" t="s">
        <v>605</v>
      </c>
      <c r="H16" s="194" t="s">
        <v>191</v>
      </c>
      <c r="I16" s="194"/>
      <c r="J16" s="41">
        <v>98</v>
      </c>
      <c r="K16" s="41">
        <v>260</v>
      </c>
      <c r="L16" s="41"/>
      <c r="M16" s="41"/>
      <c r="N16" s="41"/>
      <c r="O16" s="849"/>
      <c r="P16" s="849"/>
      <c r="Q16" s="848">
        <f t="shared" si="0"/>
        <v>0</v>
      </c>
      <c r="R16" s="849">
        <f t="shared" si="1"/>
        <v>0</v>
      </c>
      <c r="S16" s="849">
        <f t="shared" si="2"/>
        <v>0</v>
      </c>
      <c r="T16" s="849"/>
      <c r="U16" s="849"/>
      <c r="V16" s="849"/>
      <c r="W16" s="849"/>
      <c r="X16" s="849"/>
      <c r="Y16" s="849"/>
      <c r="Z16" s="849"/>
      <c r="AA16" s="849"/>
      <c r="AB16" s="849"/>
      <c r="AC16" s="849"/>
      <c r="AD16" s="849"/>
      <c r="AE16" s="849"/>
      <c r="AF16" s="849"/>
      <c r="AG16" s="849"/>
    </row>
    <row r="17" spans="1:39" ht="34.5" customHeight="1" x14ac:dyDescent="0.45">
      <c r="A17" s="36" t="s">
        <v>2492</v>
      </c>
      <c r="B17" s="36" t="s">
        <v>150</v>
      </c>
      <c r="C17" s="36"/>
      <c r="D17" s="390" t="s">
        <v>2526</v>
      </c>
      <c r="E17" s="966" t="s">
        <v>2527</v>
      </c>
      <c r="F17" s="44" t="s">
        <v>180</v>
      </c>
      <c r="G17" s="44" t="s">
        <v>168</v>
      </c>
      <c r="H17" s="44" t="s">
        <v>191</v>
      </c>
      <c r="I17" s="44" t="s">
        <v>2528</v>
      </c>
      <c r="J17" s="318">
        <v>73</v>
      </c>
      <c r="K17" s="318">
        <v>229</v>
      </c>
      <c r="L17" s="318"/>
      <c r="M17" s="38"/>
      <c r="N17" s="41"/>
      <c r="O17" s="849"/>
      <c r="P17" s="849"/>
      <c r="Q17" s="848">
        <f t="shared" si="0"/>
        <v>0</v>
      </c>
      <c r="R17" s="849">
        <f t="shared" si="1"/>
        <v>0</v>
      </c>
      <c r="S17" s="849">
        <f t="shared" si="2"/>
        <v>0</v>
      </c>
      <c r="T17" s="849"/>
      <c r="U17" s="849"/>
      <c r="V17" s="849"/>
      <c r="W17" s="849"/>
      <c r="X17" s="644"/>
      <c r="Y17" s="848">
        <v>0</v>
      </c>
      <c r="Z17" s="849"/>
      <c r="AA17" s="848">
        <v>0</v>
      </c>
      <c r="AB17" s="848">
        <v>0</v>
      </c>
      <c r="AC17" s="848">
        <v>0</v>
      </c>
      <c r="AD17" s="849"/>
      <c r="AE17" s="849"/>
      <c r="AF17" s="848">
        <v>0</v>
      </c>
      <c r="AG17" s="849"/>
    </row>
    <row r="18" spans="1:39" ht="34.5" customHeight="1" x14ac:dyDescent="0.45">
      <c r="A18" s="36" t="s">
        <v>2492</v>
      </c>
      <c r="B18" s="36" t="s">
        <v>150</v>
      </c>
      <c r="C18" s="69"/>
      <c r="D18" s="194" t="s">
        <v>2529</v>
      </c>
      <c r="E18" s="965" t="s">
        <v>2530</v>
      </c>
      <c r="F18" s="194" t="s">
        <v>180</v>
      </c>
      <c r="G18" s="194" t="s">
        <v>168</v>
      </c>
      <c r="H18" s="194" t="s">
        <v>191</v>
      </c>
      <c r="I18" s="194" t="s">
        <v>988</v>
      </c>
      <c r="J18" s="41">
        <v>85.18</v>
      </c>
      <c r="K18" s="41">
        <v>230</v>
      </c>
      <c r="L18" s="41"/>
      <c r="M18" s="51">
        <v>115</v>
      </c>
      <c r="N18" s="41"/>
      <c r="O18" s="849"/>
      <c r="P18" s="849"/>
      <c r="Q18" s="848">
        <f t="shared" si="0"/>
        <v>0</v>
      </c>
      <c r="R18" s="849">
        <f t="shared" si="1"/>
        <v>0</v>
      </c>
      <c r="S18" s="849">
        <f t="shared" si="2"/>
        <v>0</v>
      </c>
      <c r="T18" s="849"/>
      <c r="U18" s="849"/>
      <c r="V18" s="849"/>
      <c r="W18" s="849"/>
      <c r="X18" s="849"/>
      <c r="Y18" s="849"/>
      <c r="Z18" s="848">
        <v>0</v>
      </c>
      <c r="AA18" s="849"/>
      <c r="AB18" s="849"/>
      <c r="AC18" s="849"/>
      <c r="AD18" s="924">
        <v>0</v>
      </c>
      <c r="AE18" s="848">
        <v>0</v>
      </c>
      <c r="AF18" s="849"/>
      <c r="AG18" s="849"/>
    </row>
    <row r="19" spans="1:39" ht="34.5" customHeight="1" x14ac:dyDescent="0.45">
      <c r="A19" s="36" t="s">
        <v>2492</v>
      </c>
      <c r="B19" s="36" t="s">
        <v>150</v>
      </c>
      <c r="C19" s="46"/>
      <c r="D19" s="36" t="s">
        <v>2531</v>
      </c>
      <c r="E19" s="844" t="s">
        <v>2532</v>
      </c>
      <c r="F19" s="36" t="s">
        <v>180</v>
      </c>
      <c r="G19" s="36" t="s">
        <v>605</v>
      </c>
      <c r="H19" s="36" t="s">
        <v>191</v>
      </c>
      <c r="I19" s="36"/>
      <c r="J19" s="38">
        <v>92</v>
      </c>
      <c r="K19" s="38">
        <v>249</v>
      </c>
      <c r="L19" s="38"/>
      <c r="M19" s="39">
        <v>124.5</v>
      </c>
      <c r="N19" s="41"/>
      <c r="O19" s="849"/>
      <c r="P19" s="849"/>
      <c r="Q19" s="579">
        <f t="shared" si="0"/>
        <v>0</v>
      </c>
      <c r="R19" s="849">
        <f t="shared" si="1"/>
        <v>0</v>
      </c>
      <c r="S19" s="849">
        <f t="shared" si="2"/>
        <v>0</v>
      </c>
      <c r="T19" s="849"/>
      <c r="U19" s="849"/>
      <c r="V19" s="849"/>
      <c r="W19" s="849"/>
      <c r="X19" s="644"/>
      <c r="Y19" s="579">
        <v>0</v>
      </c>
      <c r="Z19" s="579">
        <v>0</v>
      </c>
      <c r="AA19" s="579">
        <v>0</v>
      </c>
      <c r="AB19" s="579">
        <v>0</v>
      </c>
      <c r="AC19" s="849"/>
      <c r="AD19" s="579">
        <v>0</v>
      </c>
      <c r="AE19" s="972">
        <v>0</v>
      </c>
      <c r="AF19" s="849"/>
      <c r="AG19" s="849"/>
    </row>
    <row r="20" spans="1:39" ht="34.5" customHeight="1" x14ac:dyDescent="0.45">
      <c r="A20" s="36" t="s">
        <v>2492</v>
      </c>
      <c r="B20" s="36" t="s">
        <v>150</v>
      </c>
      <c r="C20" s="46"/>
      <c r="D20" s="36" t="s">
        <v>2533</v>
      </c>
      <c r="E20" s="844" t="s">
        <v>2534</v>
      </c>
      <c r="F20" s="36" t="s">
        <v>180</v>
      </c>
      <c r="G20" s="36" t="s">
        <v>2535</v>
      </c>
      <c r="H20" s="36" t="s">
        <v>191</v>
      </c>
      <c r="I20" s="36" t="s">
        <v>988</v>
      </c>
      <c r="J20" s="38">
        <v>85.18</v>
      </c>
      <c r="K20" s="38">
        <v>230</v>
      </c>
      <c r="L20" s="38"/>
      <c r="M20" s="39">
        <v>92</v>
      </c>
      <c r="N20" s="41"/>
      <c r="O20" s="849"/>
      <c r="P20" s="849"/>
      <c r="Q20" s="579">
        <f t="shared" si="0"/>
        <v>0</v>
      </c>
      <c r="R20" s="849">
        <f t="shared" si="1"/>
        <v>0</v>
      </c>
      <c r="S20" s="849">
        <f t="shared" si="2"/>
        <v>0</v>
      </c>
      <c r="T20" s="849"/>
      <c r="U20" s="849"/>
      <c r="V20" s="849"/>
      <c r="W20" s="849"/>
      <c r="X20" s="644"/>
      <c r="Y20" s="849"/>
      <c r="Z20" s="849"/>
      <c r="AA20" s="579">
        <v>0</v>
      </c>
      <c r="AB20" s="579">
        <v>0</v>
      </c>
      <c r="AC20" s="579">
        <v>0</v>
      </c>
      <c r="AD20" s="579">
        <v>0</v>
      </c>
      <c r="AE20" s="579">
        <v>0</v>
      </c>
      <c r="AF20" s="579">
        <v>0</v>
      </c>
      <c r="AG20" s="849"/>
    </row>
    <row r="21" spans="1:39" ht="34.5" customHeight="1" x14ac:dyDescent="0.45">
      <c r="A21" s="36" t="s">
        <v>2492</v>
      </c>
      <c r="B21" s="36" t="s">
        <v>150</v>
      </c>
      <c r="C21" s="36"/>
      <c r="D21" s="194" t="s">
        <v>2536</v>
      </c>
      <c r="E21" s="965" t="s">
        <v>2537</v>
      </c>
      <c r="F21" s="194" t="s">
        <v>180</v>
      </c>
      <c r="G21" s="194" t="s">
        <v>2538</v>
      </c>
      <c r="H21" s="194" t="s">
        <v>191</v>
      </c>
      <c r="I21" s="194"/>
      <c r="J21" s="41">
        <v>85</v>
      </c>
      <c r="K21" s="41">
        <v>229</v>
      </c>
      <c r="L21" s="41"/>
      <c r="M21" s="51">
        <v>91.6</v>
      </c>
      <c r="N21" s="41"/>
      <c r="O21" s="849"/>
      <c r="P21" s="849"/>
      <c r="Q21" s="707">
        <f t="shared" si="0"/>
        <v>1</v>
      </c>
      <c r="R21" s="849">
        <f t="shared" si="1"/>
        <v>85</v>
      </c>
      <c r="S21" s="849">
        <f t="shared" si="2"/>
        <v>229</v>
      </c>
      <c r="T21" s="849"/>
      <c r="U21" s="849"/>
      <c r="V21" s="849"/>
      <c r="W21" s="849"/>
      <c r="X21" s="849"/>
      <c r="Y21" s="849"/>
      <c r="Z21" s="882"/>
      <c r="AA21" s="707">
        <v>1</v>
      </c>
      <c r="AB21" s="849"/>
      <c r="AC21" s="849"/>
      <c r="AD21" s="849"/>
      <c r="AE21" s="849">
        <v>0</v>
      </c>
      <c r="AF21" s="849"/>
      <c r="AG21" s="849"/>
    </row>
    <row r="22" spans="1:39" ht="34.5" customHeight="1" x14ac:dyDescent="0.45">
      <c r="A22" s="36" t="s">
        <v>2492</v>
      </c>
      <c r="B22" s="36" t="s">
        <v>150</v>
      </c>
      <c r="C22" s="46"/>
      <c r="D22" s="194" t="s">
        <v>2539</v>
      </c>
      <c r="E22" s="194" t="s">
        <v>2540</v>
      </c>
      <c r="F22" s="194" t="s">
        <v>180</v>
      </c>
      <c r="G22" s="194" t="s">
        <v>2500</v>
      </c>
      <c r="H22" s="194" t="s">
        <v>191</v>
      </c>
      <c r="I22" s="194"/>
      <c r="J22" s="41">
        <v>88.51</v>
      </c>
      <c r="K22" s="41">
        <v>239</v>
      </c>
      <c r="L22" s="41"/>
      <c r="M22" s="51">
        <v>95.6</v>
      </c>
      <c r="N22" s="41"/>
      <c r="O22" s="849"/>
      <c r="P22" s="849"/>
      <c r="Q22" s="853">
        <f t="shared" si="0"/>
        <v>0</v>
      </c>
      <c r="R22" s="849">
        <f t="shared" si="1"/>
        <v>0</v>
      </c>
      <c r="S22" s="849">
        <f t="shared" si="2"/>
        <v>0</v>
      </c>
      <c r="T22" s="849"/>
      <c r="U22" s="849"/>
      <c r="V22" s="849"/>
      <c r="W22" s="849"/>
      <c r="X22" s="849"/>
      <c r="Y22" s="849"/>
      <c r="Z22" s="853">
        <v>0</v>
      </c>
      <c r="AA22" s="849"/>
      <c r="AB22" s="853">
        <v>0</v>
      </c>
      <c r="AC22" s="849"/>
      <c r="AD22" s="853">
        <v>0</v>
      </c>
      <c r="AE22" s="853">
        <v>0</v>
      </c>
      <c r="AF22" s="849"/>
      <c r="AG22" s="849"/>
    </row>
    <row r="23" spans="1:39" ht="34.5" customHeight="1" x14ac:dyDescent="0.45">
      <c r="A23" s="36" t="s">
        <v>2492</v>
      </c>
      <c r="B23" s="36" t="s">
        <v>150</v>
      </c>
      <c r="C23" s="36"/>
      <c r="D23" s="36" t="s">
        <v>2541</v>
      </c>
      <c r="E23" s="36" t="s">
        <v>2542</v>
      </c>
      <c r="F23" s="36" t="s">
        <v>180</v>
      </c>
      <c r="G23" s="36" t="s">
        <v>571</v>
      </c>
      <c r="H23" s="36" t="s">
        <v>191</v>
      </c>
      <c r="I23" s="36" t="s">
        <v>2543</v>
      </c>
      <c r="J23" s="38">
        <v>88.51</v>
      </c>
      <c r="K23" s="38">
        <v>239</v>
      </c>
      <c r="L23" s="38"/>
      <c r="M23" s="39">
        <v>139</v>
      </c>
      <c r="N23" s="41"/>
      <c r="O23" s="849"/>
      <c r="P23" s="849"/>
      <c r="Q23" s="853">
        <f t="shared" si="0"/>
        <v>0</v>
      </c>
      <c r="R23" s="849">
        <f t="shared" si="1"/>
        <v>0</v>
      </c>
      <c r="S23" s="849">
        <f t="shared" si="2"/>
        <v>0</v>
      </c>
      <c r="T23" s="849"/>
      <c r="U23" s="849"/>
      <c r="V23" s="849"/>
      <c r="W23" s="849"/>
      <c r="X23" s="644"/>
      <c r="Y23" s="849"/>
      <c r="Z23" s="853">
        <v>0</v>
      </c>
      <c r="AA23" s="853">
        <v>0</v>
      </c>
      <c r="AB23" s="853">
        <v>0</v>
      </c>
      <c r="AC23" s="849"/>
      <c r="AD23" s="853">
        <v>0</v>
      </c>
      <c r="AE23" s="853">
        <v>0</v>
      </c>
      <c r="AF23" s="853">
        <v>0</v>
      </c>
      <c r="AG23" s="849"/>
    </row>
    <row r="24" spans="1:39" ht="34.5" customHeight="1" x14ac:dyDescent="0.45">
      <c r="A24" s="36" t="s">
        <v>2492</v>
      </c>
      <c r="B24" s="36" t="s">
        <v>150</v>
      </c>
      <c r="C24" s="69"/>
      <c r="D24" s="194" t="s">
        <v>2544</v>
      </c>
      <c r="E24" s="194" t="s">
        <v>2545</v>
      </c>
      <c r="F24" s="194" t="s">
        <v>180</v>
      </c>
      <c r="G24" s="194" t="s">
        <v>2535</v>
      </c>
      <c r="H24" s="194" t="s">
        <v>191</v>
      </c>
      <c r="I24" s="194"/>
      <c r="J24" s="41">
        <v>77.400000000000006</v>
      </c>
      <c r="K24" s="41">
        <v>209</v>
      </c>
      <c r="L24" s="41"/>
      <c r="M24" s="51">
        <v>125</v>
      </c>
      <c r="N24" s="41"/>
      <c r="O24" s="849"/>
      <c r="P24" s="849"/>
      <c r="Q24" s="853">
        <f t="shared" si="0"/>
        <v>0</v>
      </c>
      <c r="R24" s="849">
        <f t="shared" si="1"/>
        <v>0</v>
      </c>
      <c r="S24" s="849">
        <f t="shared" si="2"/>
        <v>0</v>
      </c>
      <c r="T24" s="849"/>
      <c r="U24" s="849"/>
      <c r="V24" s="849"/>
      <c r="W24" s="849"/>
      <c r="X24" s="849"/>
      <c r="Y24" s="849"/>
      <c r="Z24" s="853">
        <v>0</v>
      </c>
      <c r="AA24" s="849"/>
      <c r="AB24" s="853">
        <v>0</v>
      </c>
      <c r="AC24" s="849"/>
      <c r="AD24" s="853">
        <v>0</v>
      </c>
      <c r="AE24" s="853">
        <v>0</v>
      </c>
      <c r="AF24" s="849"/>
      <c r="AG24" s="849"/>
    </row>
    <row r="25" spans="1:39" ht="34.5" customHeight="1" x14ac:dyDescent="0.45">
      <c r="A25" s="36" t="s">
        <v>2492</v>
      </c>
      <c r="B25" s="36" t="s">
        <v>150</v>
      </c>
      <c r="C25" s="36"/>
      <c r="D25" s="36" t="s">
        <v>2546</v>
      </c>
      <c r="E25" s="36" t="s">
        <v>2547</v>
      </c>
      <c r="F25" s="36" t="s">
        <v>180</v>
      </c>
      <c r="G25" s="36" t="s">
        <v>168</v>
      </c>
      <c r="H25" s="36" t="s">
        <v>2548</v>
      </c>
      <c r="I25" s="36" t="s">
        <v>182</v>
      </c>
      <c r="J25" s="38">
        <v>77.400000000000006</v>
      </c>
      <c r="K25" s="38">
        <v>209</v>
      </c>
      <c r="L25" s="38"/>
      <c r="M25" s="38"/>
      <c r="N25" s="41"/>
      <c r="O25" s="849"/>
      <c r="P25" s="849"/>
      <c r="Q25" s="853">
        <f t="shared" si="0"/>
        <v>0</v>
      </c>
      <c r="R25" s="849">
        <f t="shared" si="1"/>
        <v>0</v>
      </c>
      <c r="S25" s="849">
        <f t="shared" si="2"/>
        <v>0</v>
      </c>
      <c r="T25" s="849"/>
      <c r="U25" s="849"/>
      <c r="V25" s="849"/>
      <c r="W25" s="849"/>
      <c r="X25" s="644"/>
      <c r="Y25" s="849"/>
      <c r="Z25" s="849"/>
      <c r="AA25" s="853">
        <v>0</v>
      </c>
      <c r="AB25" s="853">
        <v>0</v>
      </c>
      <c r="AC25" s="853"/>
      <c r="AD25" s="853">
        <v>0</v>
      </c>
      <c r="AE25" s="973">
        <v>0</v>
      </c>
      <c r="AF25" s="849"/>
      <c r="AG25" s="849"/>
    </row>
    <row r="26" spans="1:39" ht="34.5" customHeight="1" x14ac:dyDescent="0.45">
      <c r="A26" s="36" t="s">
        <v>2492</v>
      </c>
      <c r="B26" s="36" t="s">
        <v>150</v>
      </c>
      <c r="C26" s="36"/>
      <c r="D26" s="36" t="s">
        <v>2549</v>
      </c>
      <c r="E26" s="36" t="s">
        <v>2550</v>
      </c>
      <c r="F26" s="36" t="s">
        <v>180</v>
      </c>
      <c r="G26" s="36" t="s">
        <v>168</v>
      </c>
      <c r="H26" s="36" t="s">
        <v>191</v>
      </c>
      <c r="I26" s="36" t="s">
        <v>182</v>
      </c>
      <c r="J26" s="38">
        <v>92.22</v>
      </c>
      <c r="K26" s="38">
        <v>249</v>
      </c>
      <c r="L26" s="38"/>
      <c r="M26" s="38"/>
      <c r="N26" s="41"/>
      <c r="O26" s="849"/>
      <c r="P26" s="849"/>
      <c r="Q26" s="853">
        <f t="shared" si="0"/>
        <v>0</v>
      </c>
      <c r="R26" s="849">
        <f t="shared" si="1"/>
        <v>0</v>
      </c>
      <c r="S26" s="849">
        <f t="shared" si="2"/>
        <v>0</v>
      </c>
      <c r="T26" s="849"/>
      <c r="U26" s="849"/>
      <c r="V26" s="849"/>
      <c r="W26" s="849"/>
      <c r="X26" s="644"/>
      <c r="Y26" s="849"/>
      <c r="Z26" s="849"/>
      <c r="AA26" s="849"/>
      <c r="AB26" s="849"/>
      <c r="AC26" s="853">
        <v>0</v>
      </c>
      <c r="AD26" s="853">
        <v>0</v>
      </c>
      <c r="AE26" s="849"/>
      <c r="AF26" s="849"/>
      <c r="AG26" s="849"/>
    </row>
    <row r="27" spans="1:39" ht="34.5" customHeight="1" x14ac:dyDescent="0.45">
      <c r="A27" s="36" t="s">
        <v>2492</v>
      </c>
      <c r="B27" s="36" t="s">
        <v>150</v>
      </c>
      <c r="C27" s="46"/>
      <c r="D27" s="36" t="s">
        <v>2551</v>
      </c>
      <c r="E27" s="36" t="s">
        <v>2552</v>
      </c>
      <c r="F27" s="36" t="s">
        <v>180</v>
      </c>
      <c r="G27" s="36" t="s">
        <v>571</v>
      </c>
      <c r="H27" s="36" t="s">
        <v>191</v>
      </c>
      <c r="I27" s="36"/>
      <c r="J27" s="38">
        <v>88.51</v>
      </c>
      <c r="K27" s="38">
        <v>239</v>
      </c>
      <c r="L27" s="38"/>
      <c r="M27" s="39">
        <v>95.6</v>
      </c>
      <c r="N27" s="41"/>
      <c r="O27" s="849"/>
      <c r="P27" s="849"/>
      <c r="Q27" s="853">
        <f t="shared" si="0"/>
        <v>0</v>
      </c>
      <c r="R27" s="849">
        <f t="shared" si="1"/>
        <v>0</v>
      </c>
      <c r="S27" s="849">
        <f t="shared" si="2"/>
        <v>0</v>
      </c>
      <c r="T27" s="849"/>
      <c r="U27" s="849"/>
      <c r="V27" s="849"/>
      <c r="W27" s="849"/>
      <c r="X27" s="644"/>
      <c r="Y27" s="849"/>
      <c r="Z27" s="849"/>
      <c r="AA27" s="849"/>
      <c r="AB27" s="849"/>
      <c r="AC27" s="853">
        <v>0</v>
      </c>
      <c r="AD27" s="853">
        <v>0</v>
      </c>
      <c r="AE27" s="853">
        <v>0</v>
      </c>
      <c r="AF27" s="849"/>
      <c r="AG27" s="849"/>
    </row>
    <row r="28" spans="1:39" ht="34.5" customHeight="1" x14ac:dyDescent="0.45">
      <c r="A28" s="36" t="s">
        <v>2492</v>
      </c>
      <c r="B28" s="36" t="s">
        <v>150</v>
      </c>
      <c r="C28" s="46"/>
      <c r="D28" s="36" t="s">
        <v>2553</v>
      </c>
      <c r="E28" s="36" t="s">
        <v>2554</v>
      </c>
      <c r="F28" s="36" t="s">
        <v>180</v>
      </c>
      <c r="G28" s="36" t="s">
        <v>168</v>
      </c>
      <c r="H28" s="36" t="s">
        <v>191</v>
      </c>
      <c r="I28" s="36"/>
      <c r="J28" s="38">
        <v>88.51</v>
      </c>
      <c r="K28" s="38">
        <v>239</v>
      </c>
      <c r="L28" s="38"/>
      <c r="M28" s="39">
        <v>95.6</v>
      </c>
      <c r="N28" s="41"/>
      <c r="O28" s="849"/>
      <c r="P28" s="849"/>
      <c r="Q28" s="853">
        <f t="shared" si="0"/>
        <v>0</v>
      </c>
      <c r="R28" s="849">
        <f t="shared" si="1"/>
        <v>0</v>
      </c>
      <c r="S28" s="849">
        <f t="shared" si="2"/>
        <v>0</v>
      </c>
      <c r="T28" s="849"/>
      <c r="U28" s="849"/>
      <c r="V28" s="849"/>
      <c r="W28" s="849"/>
      <c r="X28" s="644"/>
      <c r="Y28" s="849"/>
      <c r="Z28" s="849"/>
      <c r="AA28" s="853">
        <v>0</v>
      </c>
      <c r="AB28" s="853">
        <v>0</v>
      </c>
      <c r="AC28" s="853">
        <v>0</v>
      </c>
      <c r="AD28" s="853">
        <v>0</v>
      </c>
      <c r="AE28" s="853">
        <v>0</v>
      </c>
      <c r="AF28" s="853">
        <v>0</v>
      </c>
      <c r="AG28" s="849"/>
    </row>
    <row r="29" spans="1:39" ht="34.5" customHeight="1" x14ac:dyDescent="0.45">
      <c r="A29" s="36" t="s">
        <v>2492</v>
      </c>
      <c r="B29" s="36" t="s">
        <v>150</v>
      </c>
      <c r="C29" s="46"/>
      <c r="D29" s="194" t="s">
        <v>2555</v>
      </c>
      <c r="E29" s="194" t="s">
        <v>2556</v>
      </c>
      <c r="F29" s="194" t="s">
        <v>180</v>
      </c>
      <c r="G29" s="194" t="s">
        <v>168</v>
      </c>
      <c r="H29" s="194" t="s">
        <v>191</v>
      </c>
      <c r="I29" s="194"/>
      <c r="J29" s="41">
        <v>85.18</v>
      </c>
      <c r="K29" s="41">
        <v>230</v>
      </c>
      <c r="L29" s="41"/>
      <c r="M29" s="51">
        <v>92</v>
      </c>
      <c r="N29" s="41"/>
      <c r="O29" s="849"/>
      <c r="P29" s="849"/>
      <c r="Q29" s="579">
        <f t="shared" si="0"/>
        <v>0</v>
      </c>
      <c r="R29" s="849">
        <f t="shared" si="1"/>
        <v>0</v>
      </c>
      <c r="S29" s="849">
        <f t="shared" si="2"/>
        <v>0</v>
      </c>
      <c r="T29" s="849"/>
      <c r="U29" s="849"/>
      <c r="V29" s="849"/>
      <c r="W29" s="849"/>
      <c r="X29" s="849"/>
      <c r="Y29" s="579">
        <v>0</v>
      </c>
      <c r="Z29" s="579">
        <v>0</v>
      </c>
      <c r="AA29" s="579">
        <v>0</v>
      </c>
      <c r="AB29" s="849"/>
      <c r="AC29" s="579">
        <v>0</v>
      </c>
      <c r="AD29" s="849"/>
      <c r="AE29" s="579">
        <v>0</v>
      </c>
      <c r="AF29" s="849"/>
      <c r="AG29" s="849"/>
      <c r="AH29" s="41"/>
      <c r="AI29" s="41"/>
      <c r="AJ29" s="41"/>
      <c r="AK29" s="41"/>
      <c r="AL29" s="41"/>
      <c r="AM29" s="41"/>
    </row>
    <row r="30" spans="1:39" ht="34.5" customHeight="1" x14ac:dyDescent="0.45">
      <c r="A30" s="36" t="s">
        <v>2492</v>
      </c>
      <c r="B30" s="36" t="s">
        <v>150</v>
      </c>
      <c r="C30" s="46"/>
      <c r="D30" s="194" t="s">
        <v>2557</v>
      </c>
      <c r="E30" s="194" t="s">
        <v>2558</v>
      </c>
      <c r="F30" s="194" t="s">
        <v>180</v>
      </c>
      <c r="G30" s="194" t="s">
        <v>168</v>
      </c>
      <c r="H30" s="194" t="s">
        <v>191</v>
      </c>
      <c r="I30" s="194" t="s">
        <v>988</v>
      </c>
      <c r="J30" s="391">
        <v>88</v>
      </c>
      <c r="K30" s="41">
        <v>239</v>
      </c>
      <c r="L30" s="41"/>
      <c r="M30" s="51"/>
      <c r="N30" s="41"/>
      <c r="O30" s="849"/>
      <c r="P30" s="849"/>
      <c r="Q30" s="853">
        <f t="shared" si="0"/>
        <v>0</v>
      </c>
      <c r="R30" s="849">
        <f t="shared" si="1"/>
        <v>0</v>
      </c>
      <c r="S30" s="849">
        <f t="shared" si="2"/>
        <v>0</v>
      </c>
      <c r="T30" s="849"/>
      <c r="U30" s="849"/>
      <c r="V30" s="849"/>
      <c r="W30" s="849"/>
      <c r="X30" s="849"/>
      <c r="Y30" s="849"/>
      <c r="Z30" s="853">
        <v>0</v>
      </c>
      <c r="AA30" s="853">
        <v>0</v>
      </c>
      <c r="AB30" s="849"/>
      <c r="AC30" s="849"/>
      <c r="AD30" s="849"/>
      <c r="AE30" s="849"/>
      <c r="AF30" s="853">
        <v>0</v>
      </c>
      <c r="AG30" s="849"/>
      <c r="AH30" s="41"/>
      <c r="AI30" s="41"/>
      <c r="AJ30" s="41"/>
      <c r="AK30" s="41"/>
      <c r="AL30" s="41"/>
      <c r="AM30" s="41"/>
    </row>
    <row r="31" spans="1:39" ht="34.5" customHeight="1" x14ac:dyDescent="0.45">
      <c r="A31" s="36" t="s">
        <v>2492</v>
      </c>
      <c r="B31" s="36" t="s">
        <v>150</v>
      </c>
      <c r="C31" s="69"/>
      <c r="D31" s="194" t="s">
        <v>2559</v>
      </c>
      <c r="E31" s="965" t="s">
        <v>2560</v>
      </c>
      <c r="F31" s="194" t="s">
        <v>180</v>
      </c>
      <c r="G31" s="194" t="s">
        <v>571</v>
      </c>
      <c r="H31" s="194" t="s">
        <v>191</v>
      </c>
      <c r="I31" s="194" t="s">
        <v>192</v>
      </c>
      <c r="J31" s="391">
        <v>85</v>
      </c>
      <c r="K31" s="41">
        <v>229</v>
      </c>
      <c r="L31" s="41"/>
      <c r="M31" s="51">
        <v>160</v>
      </c>
      <c r="N31" s="41"/>
      <c r="O31" s="849"/>
      <c r="P31" s="849"/>
      <c r="Q31" s="929">
        <f t="shared" si="0"/>
        <v>1</v>
      </c>
      <c r="R31" s="849">
        <f t="shared" si="1"/>
        <v>85</v>
      </c>
      <c r="S31" s="849">
        <f t="shared" si="2"/>
        <v>229</v>
      </c>
      <c r="T31" s="849"/>
      <c r="U31" s="849"/>
      <c r="V31" s="849"/>
      <c r="W31" s="849"/>
      <c r="X31" s="849"/>
      <c r="Y31" s="849"/>
      <c r="Z31" s="853">
        <v>0</v>
      </c>
      <c r="AA31" s="849"/>
      <c r="AB31" s="853">
        <v>0</v>
      </c>
      <c r="AC31" s="849"/>
      <c r="AD31" s="853">
        <v>0</v>
      </c>
      <c r="AE31" s="853">
        <v>0</v>
      </c>
      <c r="AF31" s="974">
        <v>1</v>
      </c>
      <c r="AG31" s="849"/>
      <c r="AH31" s="41"/>
      <c r="AI31" s="41"/>
      <c r="AJ31" s="41"/>
      <c r="AK31" s="41"/>
      <c r="AL31" s="41"/>
      <c r="AM31" s="41"/>
    </row>
    <row r="32" spans="1:39" ht="34.5" customHeight="1" x14ac:dyDescent="0.45">
      <c r="A32" s="36" t="s">
        <v>2492</v>
      </c>
      <c r="B32" s="36" t="s">
        <v>150</v>
      </c>
      <c r="C32" s="485"/>
      <c r="D32" s="194" t="s">
        <v>2561</v>
      </c>
      <c r="E32" s="194" t="s">
        <v>2562</v>
      </c>
      <c r="F32" s="194" t="s">
        <v>2499</v>
      </c>
      <c r="G32" s="194" t="s">
        <v>2519</v>
      </c>
      <c r="H32" s="194" t="s">
        <v>191</v>
      </c>
      <c r="I32" s="194" t="s">
        <v>2563</v>
      </c>
      <c r="J32" s="391">
        <v>96</v>
      </c>
      <c r="K32" s="41">
        <v>269</v>
      </c>
      <c r="L32" s="41"/>
      <c r="M32" s="51">
        <v>134.5</v>
      </c>
      <c r="N32" s="41"/>
      <c r="O32" s="849"/>
      <c r="P32" s="849"/>
      <c r="Q32" s="579">
        <f t="shared" si="0"/>
        <v>0</v>
      </c>
      <c r="R32" s="849">
        <f t="shared" si="1"/>
        <v>0</v>
      </c>
      <c r="S32" s="849">
        <f t="shared" si="2"/>
        <v>0</v>
      </c>
      <c r="T32" s="849"/>
      <c r="U32" s="849"/>
      <c r="V32" s="849"/>
      <c r="W32" s="849"/>
      <c r="X32" s="849"/>
      <c r="Y32" s="849"/>
      <c r="Z32" s="849"/>
      <c r="AA32" s="849"/>
      <c r="AB32" s="849"/>
      <c r="AC32" s="849"/>
      <c r="AD32" s="849"/>
      <c r="AE32" s="849"/>
      <c r="AF32" s="849"/>
      <c r="AG32" s="849"/>
      <c r="AH32" s="41"/>
      <c r="AI32" s="47">
        <v>0</v>
      </c>
      <c r="AJ32" s="967">
        <v>0</v>
      </c>
      <c r="AK32" s="47">
        <v>0</v>
      </c>
      <c r="AL32" s="47">
        <v>0</v>
      </c>
      <c r="AM32" s="47">
        <v>0</v>
      </c>
    </row>
    <row r="33" spans="1:39" ht="34.5" customHeight="1" x14ac:dyDescent="0.45">
      <c r="A33" s="36" t="s">
        <v>2492</v>
      </c>
      <c r="B33" s="36" t="s">
        <v>150</v>
      </c>
      <c r="C33" s="485"/>
      <c r="D33" s="194" t="s">
        <v>2561</v>
      </c>
      <c r="E33" s="194" t="s">
        <v>2564</v>
      </c>
      <c r="F33" s="194" t="s">
        <v>2499</v>
      </c>
      <c r="G33" s="194" t="s">
        <v>2500</v>
      </c>
      <c r="H33" s="194" t="s">
        <v>191</v>
      </c>
      <c r="I33" s="194" t="s">
        <v>2563</v>
      </c>
      <c r="J33" s="391">
        <v>96</v>
      </c>
      <c r="K33" s="41">
        <v>269</v>
      </c>
      <c r="L33" s="41"/>
      <c r="M33" s="51">
        <v>134.5</v>
      </c>
      <c r="N33" s="41"/>
      <c r="O33" s="41"/>
      <c r="P33" s="41"/>
      <c r="Q33" s="47">
        <f t="shared" si="0"/>
        <v>0</v>
      </c>
      <c r="R33" s="41">
        <f t="shared" si="1"/>
        <v>0</v>
      </c>
      <c r="S33" s="41">
        <f t="shared" si="2"/>
        <v>0</v>
      </c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7">
        <v>0</v>
      </c>
      <c r="AJ33" s="47">
        <v>0</v>
      </c>
      <c r="AK33" s="47">
        <v>0</v>
      </c>
      <c r="AL33" s="47">
        <v>0</v>
      </c>
      <c r="AM33" s="47">
        <v>0</v>
      </c>
    </row>
    <row r="34" spans="1:39" ht="34.5" customHeight="1" x14ac:dyDescent="0.45">
      <c r="A34" s="36"/>
      <c r="B34" s="36"/>
      <c r="C34" s="36"/>
      <c r="D34" s="194"/>
      <c r="E34" s="194"/>
      <c r="F34" s="194"/>
      <c r="G34" s="194"/>
      <c r="H34" s="194"/>
      <c r="I34" s="194"/>
      <c r="J34" s="41"/>
      <c r="K34" s="41"/>
      <c r="L34" s="41"/>
      <c r="M34" s="41"/>
      <c r="N34" s="179">
        <f t="shared" ref="N34:W34" si="3">SUM(N2:N33)</f>
        <v>0</v>
      </c>
      <c r="O34" s="179">
        <f t="shared" si="3"/>
        <v>0</v>
      </c>
      <c r="P34" s="179">
        <f t="shared" si="3"/>
        <v>0</v>
      </c>
      <c r="Q34" s="712">
        <f t="shared" si="3"/>
        <v>4</v>
      </c>
      <c r="R34" s="712">
        <f t="shared" si="3"/>
        <v>354</v>
      </c>
      <c r="S34" s="179">
        <f t="shared" si="3"/>
        <v>907</v>
      </c>
      <c r="T34" s="179">
        <f t="shared" si="3"/>
        <v>0</v>
      </c>
      <c r="U34" s="179">
        <f t="shared" si="3"/>
        <v>0</v>
      </c>
      <c r="V34" s="179">
        <f t="shared" si="3"/>
        <v>0</v>
      </c>
      <c r="W34" s="179">
        <f t="shared" si="3"/>
        <v>0</v>
      </c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</row>
    <row r="35" spans="1:39" ht="34.5" customHeight="1" x14ac:dyDescent="0.45">
      <c r="A35" s="36"/>
      <c r="B35" s="36"/>
      <c r="C35" s="36"/>
      <c r="D35" s="194"/>
      <c r="E35" s="194"/>
      <c r="F35" s="194"/>
      <c r="G35" s="194"/>
      <c r="H35" s="194"/>
      <c r="I35" s="194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</row>
    <row r="36" spans="1:39" ht="34.5" customHeight="1" x14ac:dyDescent="0.45">
      <c r="A36" s="36"/>
      <c r="B36" s="36"/>
      <c r="C36" s="36"/>
      <c r="D36" s="194"/>
      <c r="E36" s="194"/>
      <c r="F36" s="194"/>
      <c r="G36" s="194"/>
      <c r="H36" s="194"/>
      <c r="I36" s="194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</row>
    <row r="37" spans="1:39" ht="54.75" customHeight="1" x14ac:dyDescent="0.45">
      <c r="A37" s="32" t="s">
        <v>117</v>
      </c>
      <c r="B37" s="32" t="s">
        <v>118</v>
      </c>
      <c r="C37" s="32"/>
      <c r="D37" s="32" t="s">
        <v>120</v>
      </c>
      <c r="E37" s="32" t="s">
        <v>1373</v>
      </c>
      <c r="F37" s="32" t="s">
        <v>121</v>
      </c>
      <c r="G37" s="32" t="s">
        <v>122</v>
      </c>
      <c r="H37" s="32" t="s">
        <v>123</v>
      </c>
      <c r="I37" s="32" t="s">
        <v>124</v>
      </c>
      <c r="J37" s="32" t="s">
        <v>125</v>
      </c>
      <c r="K37" s="32" t="s">
        <v>126</v>
      </c>
      <c r="L37" s="32"/>
      <c r="M37" s="33" t="s">
        <v>2015</v>
      </c>
      <c r="N37" s="34" t="s">
        <v>128</v>
      </c>
      <c r="O37" s="33" t="s">
        <v>129</v>
      </c>
      <c r="P37" s="33" t="s">
        <v>130</v>
      </c>
      <c r="Q37" s="35" t="s">
        <v>131</v>
      </c>
      <c r="R37" s="829" t="s">
        <v>132</v>
      </c>
      <c r="S37" s="828"/>
      <c r="T37" s="33" t="s">
        <v>133</v>
      </c>
      <c r="U37" s="830" t="s">
        <v>134</v>
      </c>
      <c r="V37" s="827"/>
      <c r="W37" s="828"/>
      <c r="X37" s="32" t="s">
        <v>2490</v>
      </c>
      <c r="Y37" s="32" t="s">
        <v>141</v>
      </c>
      <c r="Z37" s="32" t="s">
        <v>142</v>
      </c>
      <c r="AA37" s="32" t="s">
        <v>143</v>
      </c>
      <c r="AB37" s="270" t="s">
        <v>144</v>
      </c>
      <c r="AC37" s="270" t="s">
        <v>145</v>
      </c>
      <c r="AD37" s="270" t="s">
        <v>146</v>
      </c>
      <c r="AE37" s="32" t="s">
        <v>147</v>
      </c>
      <c r="AF37" s="32" t="s">
        <v>148</v>
      </c>
      <c r="AG37" s="32" t="s">
        <v>2491</v>
      </c>
      <c r="AH37" s="32"/>
      <c r="AI37" s="32" t="s">
        <v>593</v>
      </c>
      <c r="AJ37" s="32" t="s">
        <v>594</v>
      </c>
      <c r="AK37" s="32" t="s">
        <v>595</v>
      </c>
      <c r="AL37" s="32" t="s">
        <v>596</v>
      </c>
      <c r="AM37" s="32" t="s">
        <v>934</v>
      </c>
    </row>
    <row r="38" spans="1:39" ht="24.75" customHeight="1" x14ac:dyDescent="0.45">
      <c r="A38" s="54" t="s">
        <v>2492</v>
      </c>
      <c r="B38" s="54" t="s">
        <v>203</v>
      </c>
      <c r="C38" s="54"/>
      <c r="D38" s="389" t="s">
        <v>2565</v>
      </c>
      <c r="E38" s="965" t="s">
        <v>2566</v>
      </c>
      <c r="F38" s="320" t="s">
        <v>180</v>
      </c>
      <c r="G38" s="320" t="s">
        <v>165</v>
      </c>
      <c r="H38" s="320" t="s">
        <v>191</v>
      </c>
      <c r="I38" s="320"/>
      <c r="J38" s="391">
        <v>85</v>
      </c>
      <c r="K38" s="57">
        <v>229</v>
      </c>
      <c r="L38" s="57"/>
      <c r="M38" s="51">
        <v>91.6</v>
      </c>
      <c r="N38" s="57">
        <f>SUM(X38:AM38)</f>
        <v>0</v>
      </c>
      <c r="O38" s="57">
        <f>N38*J38</f>
        <v>0</v>
      </c>
      <c r="P38" s="57"/>
      <c r="Q38" s="51"/>
      <c r="R38" s="57">
        <f>Q39*J38</f>
        <v>170</v>
      </c>
      <c r="S38" s="57"/>
      <c r="T38" s="57"/>
      <c r="U38" s="57">
        <f>T39*J38</f>
        <v>-170</v>
      </c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</row>
    <row r="39" spans="1:39" ht="24.75" customHeight="1" x14ac:dyDescent="0.45">
      <c r="A39" s="36"/>
      <c r="B39" s="36"/>
      <c r="C39" s="36"/>
      <c r="D39" s="194"/>
      <c r="E39" s="965"/>
      <c r="F39" s="194"/>
      <c r="G39" s="194"/>
      <c r="H39" s="194"/>
      <c r="I39" s="194"/>
      <c r="J39" s="41"/>
      <c r="K39" s="41"/>
      <c r="L39" s="41"/>
      <c r="M39" s="41"/>
      <c r="N39" s="41"/>
      <c r="O39" s="41"/>
      <c r="P39" s="41">
        <f>N38*K38</f>
        <v>0</v>
      </c>
      <c r="Q39" s="929">
        <f>SUM(X39:AM39)</f>
        <v>2</v>
      </c>
      <c r="R39" s="849"/>
      <c r="S39" s="849">
        <f>Q39*K38</f>
        <v>458</v>
      </c>
      <c r="T39" s="849">
        <f>N38-Q39</f>
        <v>-2</v>
      </c>
      <c r="U39" s="849"/>
      <c r="V39" s="849">
        <f>T39*K38</f>
        <v>-458</v>
      </c>
      <c r="W39" s="849"/>
      <c r="X39" s="849"/>
      <c r="Y39" s="853">
        <v>0</v>
      </c>
      <c r="Z39" s="853">
        <v>0</v>
      </c>
      <c r="AA39" s="853">
        <v>0</v>
      </c>
      <c r="AB39" s="853">
        <v>0</v>
      </c>
      <c r="AC39" s="853">
        <v>0</v>
      </c>
      <c r="AD39" s="929">
        <v>2</v>
      </c>
      <c r="AE39" s="849"/>
      <c r="AF39" s="849"/>
      <c r="AG39" s="41"/>
      <c r="AH39" s="41"/>
      <c r="AI39" s="41"/>
      <c r="AJ39" s="41"/>
      <c r="AK39" s="41"/>
      <c r="AL39" s="41"/>
      <c r="AM39" s="41"/>
    </row>
    <row r="40" spans="1:39" ht="24.75" customHeight="1" x14ac:dyDescent="0.45">
      <c r="A40" s="54" t="s">
        <v>2492</v>
      </c>
      <c r="B40" s="54" t="s">
        <v>203</v>
      </c>
      <c r="C40" s="54"/>
      <c r="D40" s="320" t="s">
        <v>2567</v>
      </c>
      <c r="E40" s="965" t="s">
        <v>2568</v>
      </c>
      <c r="F40" s="320" t="s">
        <v>180</v>
      </c>
      <c r="G40" s="320" t="s">
        <v>2519</v>
      </c>
      <c r="H40" s="320" t="s">
        <v>191</v>
      </c>
      <c r="I40" s="320" t="s">
        <v>2569</v>
      </c>
      <c r="J40" s="391">
        <v>85</v>
      </c>
      <c r="K40" s="57">
        <v>239</v>
      </c>
      <c r="L40" s="57"/>
      <c r="M40" s="51">
        <v>95.6</v>
      </c>
      <c r="N40" s="57">
        <f>SUM(X40:AM40)</f>
        <v>12</v>
      </c>
      <c r="O40" s="57">
        <f>N40*J40</f>
        <v>1020</v>
      </c>
      <c r="P40" s="57"/>
      <c r="Q40" s="851"/>
      <c r="R40" s="922">
        <f>Q41*J40</f>
        <v>85</v>
      </c>
      <c r="S40" s="922"/>
      <c r="T40" s="922"/>
      <c r="U40" s="922">
        <f>T41*J40</f>
        <v>935</v>
      </c>
      <c r="V40" s="922"/>
      <c r="W40" s="922"/>
      <c r="X40" s="922"/>
      <c r="Y40" s="922">
        <v>2</v>
      </c>
      <c r="Z40" s="922">
        <v>2</v>
      </c>
      <c r="AA40" s="922">
        <v>1</v>
      </c>
      <c r="AB40" s="922">
        <v>2</v>
      </c>
      <c r="AC40" s="922">
        <v>2</v>
      </c>
      <c r="AD40" s="922">
        <v>2</v>
      </c>
      <c r="AE40" s="922">
        <v>1</v>
      </c>
      <c r="AF40" s="922"/>
      <c r="AG40" s="57"/>
      <c r="AH40" s="57"/>
      <c r="AI40" s="57"/>
      <c r="AJ40" s="57"/>
      <c r="AK40" s="57"/>
      <c r="AL40" s="57"/>
      <c r="AM40" s="57"/>
    </row>
    <row r="41" spans="1:39" ht="24.75" customHeight="1" x14ac:dyDescent="0.45">
      <c r="A41" s="36"/>
      <c r="B41" s="36"/>
      <c r="C41" s="36"/>
      <c r="D41" s="194"/>
      <c r="E41" s="965"/>
      <c r="F41" s="194"/>
      <c r="G41" s="194"/>
      <c r="H41" s="194"/>
      <c r="I41" s="194"/>
      <c r="J41" s="41"/>
      <c r="K41" s="41"/>
      <c r="L41" s="41"/>
      <c r="M41" s="41"/>
      <c r="N41" s="41"/>
      <c r="O41" s="41"/>
      <c r="P41" s="41">
        <f>N40*K40</f>
        <v>2868</v>
      </c>
      <c r="Q41" s="929">
        <f>SUM(X41:AM41)</f>
        <v>1</v>
      </c>
      <c r="R41" s="849"/>
      <c r="S41" s="849">
        <f>Q41*K40</f>
        <v>239</v>
      </c>
      <c r="T41" s="849">
        <f>N40-Q41</f>
        <v>11</v>
      </c>
      <c r="U41" s="849"/>
      <c r="V41" s="849">
        <f>T41*K40</f>
        <v>2629</v>
      </c>
      <c r="W41" s="849"/>
      <c r="X41" s="849"/>
      <c r="Y41" s="853">
        <v>0</v>
      </c>
      <c r="Z41" s="853">
        <v>0</v>
      </c>
      <c r="AA41" s="853">
        <v>0</v>
      </c>
      <c r="AB41" s="929">
        <v>1</v>
      </c>
      <c r="AC41" s="853">
        <v>0</v>
      </c>
      <c r="AD41" s="853">
        <v>0</v>
      </c>
      <c r="AE41" s="853">
        <v>0</v>
      </c>
      <c r="AF41" s="849"/>
      <c r="AG41" s="41"/>
      <c r="AH41" s="41"/>
      <c r="AI41" s="41"/>
      <c r="AJ41" s="41"/>
      <c r="AK41" s="41"/>
      <c r="AL41" s="41"/>
      <c r="AM41" s="41"/>
    </row>
    <row r="42" spans="1:39" ht="24.75" customHeight="1" x14ac:dyDescent="0.45">
      <c r="A42" s="54" t="s">
        <v>2492</v>
      </c>
      <c r="B42" s="54" t="s">
        <v>203</v>
      </c>
      <c r="C42" s="54"/>
      <c r="D42" s="320" t="s">
        <v>2570</v>
      </c>
      <c r="E42" s="965" t="s">
        <v>2571</v>
      </c>
      <c r="F42" s="320" t="s">
        <v>307</v>
      </c>
      <c r="G42" s="320" t="s">
        <v>2519</v>
      </c>
      <c r="H42" s="320" t="s">
        <v>191</v>
      </c>
      <c r="I42" s="320"/>
      <c r="J42" s="391">
        <v>58</v>
      </c>
      <c r="K42" s="57">
        <v>159</v>
      </c>
      <c r="L42" s="57"/>
      <c r="M42" s="51">
        <v>111</v>
      </c>
      <c r="N42" s="57">
        <f>SUM(X42:AM42)</f>
        <v>0</v>
      </c>
      <c r="O42" s="57">
        <f>N42*J42</f>
        <v>0</v>
      </c>
      <c r="P42" s="57"/>
      <c r="Q42" s="851"/>
      <c r="R42" s="922">
        <f>Q43*J42</f>
        <v>0</v>
      </c>
      <c r="S42" s="922"/>
      <c r="T42" s="922"/>
      <c r="U42" s="922">
        <f>T43*J42</f>
        <v>0</v>
      </c>
      <c r="V42" s="922"/>
      <c r="W42" s="922"/>
      <c r="X42" s="922"/>
      <c r="Y42" s="922"/>
      <c r="Z42" s="922"/>
      <c r="AA42" s="922"/>
      <c r="AB42" s="922"/>
      <c r="AC42" s="882"/>
      <c r="AD42" s="922"/>
      <c r="AE42" s="922"/>
      <c r="AF42" s="922"/>
      <c r="AG42" s="57"/>
      <c r="AH42" s="57"/>
      <c r="AI42" s="57"/>
      <c r="AJ42" s="57"/>
      <c r="AK42" s="57"/>
      <c r="AL42" s="57"/>
      <c r="AM42" s="57"/>
    </row>
    <row r="43" spans="1:39" ht="24.75" customHeight="1" x14ac:dyDescent="0.45">
      <c r="A43" s="36"/>
      <c r="B43" s="36"/>
      <c r="C43" s="36"/>
      <c r="D43" s="194"/>
      <c r="E43" s="965"/>
      <c r="F43" s="194"/>
      <c r="G43" s="194"/>
      <c r="H43" s="194"/>
      <c r="I43" s="194"/>
      <c r="J43" s="41"/>
      <c r="K43" s="41"/>
      <c r="L43" s="41"/>
      <c r="M43" s="41"/>
      <c r="N43" s="41"/>
      <c r="O43" s="41"/>
      <c r="P43" s="41">
        <f>N42*K42</f>
        <v>0</v>
      </c>
      <c r="Q43" s="853">
        <f>SUM(X43:AM43)</f>
        <v>0</v>
      </c>
      <c r="R43" s="849"/>
      <c r="S43" s="849">
        <f>Q43*K42</f>
        <v>0</v>
      </c>
      <c r="T43" s="849">
        <f>N42-Q43</f>
        <v>0</v>
      </c>
      <c r="U43" s="849"/>
      <c r="V43" s="849">
        <f>T43*K42</f>
        <v>0</v>
      </c>
      <c r="W43" s="849"/>
      <c r="X43" s="849"/>
      <c r="Y43" s="853">
        <v>0</v>
      </c>
      <c r="Z43" s="853">
        <v>0</v>
      </c>
      <c r="AA43" s="853">
        <v>0</v>
      </c>
      <c r="AB43" s="853">
        <v>0</v>
      </c>
      <c r="AC43" s="853">
        <v>0</v>
      </c>
      <c r="AD43" s="853">
        <v>0</v>
      </c>
      <c r="AE43" s="849"/>
      <c r="AF43" s="849"/>
      <c r="AG43" s="41"/>
      <c r="AH43" s="41"/>
      <c r="AI43" s="41"/>
      <c r="AJ43" s="41"/>
      <c r="AK43" s="41"/>
      <c r="AL43" s="41"/>
      <c r="AM43" s="41"/>
    </row>
    <row r="44" spans="1:39" ht="24.75" customHeight="1" x14ac:dyDescent="0.45">
      <c r="A44" s="54" t="s">
        <v>2492</v>
      </c>
      <c r="B44" s="54" t="s">
        <v>203</v>
      </c>
      <c r="C44" s="54"/>
      <c r="D44" s="320" t="s">
        <v>2572</v>
      </c>
      <c r="E44" s="965" t="s">
        <v>2573</v>
      </c>
      <c r="F44" s="320" t="s">
        <v>180</v>
      </c>
      <c r="G44" s="320" t="s">
        <v>165</v>
      </c>
      <c r="H44" s="320" t="s">
        <v>191</v>
      </c>
      <c r="I44" s="320" t="s">
        <v>988</v>
      </c>
      <c r="J44" s="391">
        <v>77</v>
      </c>
      <c r="K44" s="57">
        <v>209</v>
      </c>
      <c r="L44" s="57"/>
      <c r="M44" s="51">
        <v>104.5</v>
      </c>
      <c r="N44" s="57">
        <f>SUM(X44:AM44)</f>
        <v>0</v>
      </c>
      <c r="O44" s="57">
        <f>N44*J44</f>
        <v>0</v>
      </c>
      <c r="P44" s="57"/>
      <c r="Q44" s="851"/>
      <c r="R44" s="922">
        <f>Q45*J44</f>
        <v>231</v>
      </c>
      <c r="S44" s="922"/>
      <c r="T44" s="922"/>
      <c r="U44" s="922">
        <f>T45*J44</f>
        <v>-231</v>
      </c>
      <c r="V44" s="922"/>
      <c r="W44" s="922"/>
      <c r="X44" s="922"/>
      <c r="Y44" s="922"/>
      <c r="Z44" s="922"/>
      <c r="AA44" s="922"/>
      <c r="AB44" s="922"/>
      <c r="AC44" s="922"/>
      <c r="AD44" s="922"/>
      <c r="AE44" s="922"/>
      <c r="AF44" s="922"/>
      <c r="AG44" s="57"/>
      <c r="AH44" s="57"/>
      <c r="AI44" s="57"/>
      <c r="AJ44" s="57"/>
      <c r="AK44" s="57"/>
      <c r="AL44" s="57"/>
      <c r="AM44" s="57"/>
    </row>
    <row r="45" spans="1:39" ht="24.75" customHeight="1" x14ac:dyDescent="0.45">
      <c r="A45" s="36"/>
      <c r="B45" s="36"/>
      <c r="C45" s="36"/>
      <c r="D45" s="194"/>
      <c r="E45" s="194"/>
      <c r="F45" s="194"/>
      <c r="G45" s="194"/>
      <c r="H45" s="194"/>
      <c r="I45" s="194"/>
      <c r="J45" s="41"/>
      <c r="K45" s="41"/>
      <c r="L45" s="41"/>
      <c r="M45" s="41"/>
      <c r="N45" s="41"/>
      <c r="O45" s="41"/>
      <c r="P45" s="41">
        <f>N44*K44</f>
        <v>0</v>
      </c>
      <c r="Q45" s="929">
        <f>SUM(X45:AM45)</f>
        <v>3</v>
      </c>
      <c r="R45" s="849"/>
      <c r="S45" s="849">
        <f>Q45*K44</f>
        <v>627</v>
      </c>
      <c r="T45" s="849">
        <f>N44-Q45</f>
        <v>-3</v>
      </c>
      <c r="U45" s="849"/>
      <c r="V45" s="849">
        <f>T45*K44</f>
        <v>-627</v>
      </c>
      <c r="W45" s="849"/>
      <c r="X45" s="849"/>
      <c r="Y45" s="929">
        <v>1</v>
      </c>
      <c r="Z45" s="853">
        <v>0</v>
      </c>
      <c r="AA45" s="853">
        <v>0</v>
      </c>
      <c r="AB45" s="853">
        <v>0</v>
      </c>
      <c r="AC45" s="929">
        <v>2</v>
      </c>
      <c r="AD45" s="882">
        <v>0</v>
      </c>
      <c r="AE45" s="882">
        <v>0</v>
      </c>
      <c r="AF45" s="849"/>
      <c r="AG45" s="41"/>
      <c r="AH45" s="41"/>
      <c r="AI45" s="41"/>
      <c r="AJ45" s="41"/>
      <c r="AK45" s="41"/>
      <c r="AL45" s="41"/>
      <c r="AM45" s="41"/>
    </row>
    <row r="46" spans="1:39" ht="24.75" customHeight="1" x14ac:dyDescent="0.45">
      <c r="A46" s="36"/>
      <c r="B46" s="36"/>
      <c r="C46" s="36"/>
      <c r="D46" s="194"/>
      <c r="E46" s="194"/>
      <c r="F46" s="194"/>
      <c r="G46" s="194"/>
      <c r="H46" s="194"/>
      <c r="I46" s="194"/>
      <c r="J46" s="41"/>
      <c r="K46" s="41"/>
      <c r="L46" s="41"/>
      <c r="M46" s="41"/>
      <c r="N46" s="179">
        <f t="shared" ref="N46:W46" si="4">SUM(N38:N45)</f>
        <v>12</v>
      </c>
      <c r="O46" s="179">
        <f t="shared" si="4"/>
        <v>1020</v>
      </c>
      <c r="P46" s="179">
        <f t="shared" si="4"/>
        <v>2868</v>
      </c>
      <c r="Q46" s="975">
        <f t="shared" si="4"/>
        <v>6</v>
      </c>
      <c r="R46" s="975">
        <f t="shared" si="4"/>
        <v>486</v>
      </c>
      <c r="S46" s="976">
        <f t="shared" si="4"/>
        <v>1324</v>
      </c>
      <c r="T46" s="976">
        <f t="shared" si="4"/>
        <v>6</v>
      </c>
      <c r="U46" s="976">
        <f t="shared" si="4"/>
        <v>534</v>
      </c>
      <c r="V46" s="976">
        <f t="shared" si="4"/>
        <v>1544</v>
      </c>
      <c r="W46" s="976">
        <f t="shared" si="4"/>
        <v>0</v>
      </c>
      <c r="X46" s="849"/>
      <c r="Y46" s="849"/>
      <c r="Z46" s="849"/>
      <c r="AA46" s="849"/>
      <c r="AB46" s="849"/>
      <c r="AC46" s="849"/>
      <c r="AD46" s="849"/>
      <c r="AE46" s="849"/>
      <c r="AF46" s="849"/>
      <c r="AG46" s="41"/>
      <c r="AH46" s="41"/>
      <c r="AI46" s="41"/>
      <c r="AJ46" s="41"/>
      <c r="AK46" s="41"/>
      <c r="AL46" s="41"/>
      <c r="AM46" s="41"/>
    </row>
    <row r="47" spans="1:39" ht="24.75" customHeight="1" x14ac:dyDescent="0.45">
      <c r="A47" s="36"/>
      <c r="B47" s="36"/>
      <c r="C47" s="36"/>
      <c r="D47" s="194"/>
      <c r="E47" s="194"/>
      <c r="F47" s="194"/>
      <c r="G47" s="194"/>
      <c r="H47" s="194"/>
      <c r="I47" s="194"/>
      <c r="J47" s="41"/>
      <c r="K47" s="41"/>
      <c r="L47" s="41"/>
      <c r="M47" s="41" t="s">
        <v>323</v>
      </c>
      <c r="N47" s="73">
        <f t="shared" ref="N47:P47" si="5">Q46+T46</f>
        <v>12</v>
      </c>
      <c r="O47" s="73">
        <f t="shared" si="5"/>
        <v>1020</v>
      </c>
      <c r="P47" s="73">
        <f t="shared" si="5"/>
        <v>2868</v>
      </c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</row>
    <row r="48" spans="1:39" ht="24.75" customHeight="1" x14ac:dyDescent="0.45">
      <c r="A48" s="36"/>
      <c r="B48" s="36"/>
      <c r="C48" s="36"/>
      <c r="D48" s="194"/>
      <c r="E48" s="194"/>
      <c r="F48" s="194"/>
      <c r="G48" s="194"/>
      <c r="H48" s="194"/>
      <c r="I48" s="194"/>
      <c r="J48" s="41"/>
      <c r="K48" s="41"/>
      <c r="L48" s="41"/>
      <c r="M48" s="38" t="s">
        <v>2084</v>
      </c>
      <c r="N48" s="73"/>
      <c r="O48" s="73"/>
      <c r="P48" s="73"/>
      <c r="Q48" s="41"/>
      <c r="R48" s="74">
        <f>R46/O46</f>
        <v>0.47647058823529409</v>
      </c>
      <c r="S48" s="41"/>
      <c r="T48" s="41"/>
      <c r="U48" s="74">
        <f>U46/O46</f>
        <v>0.52352941176470591</v>
      </c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</row>
    <row r="49" spans="1:39" ht="15" customHeight="1" x14ac:dyDescent="0.45">
      <c r="A49" s="36"/>
      <c r="B49" s="36"/>
      <c r="C49" s="36"/>
      <c r="D49" s="194"/>
      <c r="E49" s="194"/>
      <c r="F49" s="194"/>
      <c r="G49" s="194"/>
      <c r="H49" s="194"/>
      <c r="I49" s="194"/>
      <c r="J49" s="41"/>
      <c r="K49" s="41"/>
      <c r="L49" s="41"/>
      <c r="M49" s="38" t="s">
        <v>2085</v>
      </c>
      <c r="N49" s="73"/>
      <c r="O49" s="73"/>
      <c r="P49" s="73"/>
      <c r="Q49" s="41"/>
      <c r="R49" s="41"/>
      <c r="S49" s="41"/>
      <c r="T49" s="41"/>
      <c r="U49" s="41"/>
      <c r="V49" s="181">
        <f>V46/U46</f>
        <v>2.8913857677902621</v>
      </c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</row>
    <row r="50" spans="1:39" ht="15" customHeight="1" x14ac:dyDescent="0.45">
      <c r="A50" s="36"/>
      <c r="B50" s="36"/>
      <c r="C50" s="36"/>
      <c r="D50" s="194"/>
      <c r="E50" s="194"/>
      <c r="F50" s="194"/>
      <c r="G50" s="194"/>
      <c r="H50" s="194"/>
      <c r="I50" s="194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</row>
    <row r="51" spans="1:39" ht="51.75" customHeight="1" x14ac:dyDescent="0.45">
      <c r="A51" s="32" t="s">
        <v>117</v>
      </c>
      <c r="B51" s="32" t="s">
        <v>118</v>
      </c>
      <c r="C51" s="32"/>
      <c r="D51" s="32" t="s">
        <v>120</v>
      </c>
      <c r="E51" s="32" t="s">
        <v>1373</v>
      </c>
      <c r="F51" s="32" t="s">
        <v>121</v>
      </c>
      <c r="G51" s="32" t="s">
        <v>122</v>
      </c>
      <c r="H51" s="32" t="s">
        <v>123</v>
      </c>
      <c r="I51" s="32" t="s">
        <v>124</v>
      </c>
      <c r="J51" s="32" t="s">
        <v>125</v>
      </c>
      <c r="K51" s="32" t="s">
        <v>126</v>
      </c>
      <c r="L51" s="32"/>
      <c r="M51" s="33" t="s">
        <v>2015</v>
      </c>
      <c r="N51" s="34" t="s">
        <v>128</v>
      </c>
      <c r="O51" s="33" t="s">
        <v>129</v>
      </c>
      <c r="P51" s="33" t="s">
        <v>130</v>
      </c>
      <c r="Q51" s="35" t="s">
        <v>131</v>
      </c>
      <c r="R51" s="829" t="s">
        <v>132</v>
      </c>
      <c r="S51" s="828"/>
      <c r="T51" s="33" t="s">
        <v>133</v>
      </c>
      <c r="U51" s="830" t="s">
        <v>134</v>
      </c>
      <c r="V51" s="827"/>
      <c r="W51" s="828"/>
      <c r="X51" s="32" t="s">
        <v>2490</v>
      </c>
      <c r="Y51" s="32" t="s">
        <v>141</v>
      </c>
      <c r="Z51" s="32" t="s">
        <v>142</v>
      </c>
      <c r="AA51" s="32" t="s">
        <v>143</v>
      </c>
      <c r="AB51" s="270" t="s">
        <v>144</v>
      </c>
      <c r="AC51" s="270" t="s">
        <v>145</v>
      </c>
      <c r="AD51" s="270" t="s">
        <v>146</v>
      </c>
      <c r="AE51" s="32" t="s">
        <v>147</v>
      </c>
      <c r="AF51" s="32" t="s">
        <v>148</v>
      </c>
      <c r="AG51" s="32" t="s">
        <v>2491</v>
      </c>
      <c r="AH51" s="32"/>
      <c r="AI51" s="32" t="s">
        <v>593</v>
      </c>
      <c r="AJ51" s="32" t="s">
        <v>594</v>
      </c>
      <c r="AK51" s="32" t="s">
        <v>595</v>
      </c>
      <c r="AL51" s="32" t="s">
        <v>596</v>
      </c>
      <c r="AM51" s="32" t="s">
        <v>934</v>
      </c>
    </row>
    <row r="52" spans="1:39" ht="24.75" customHeight="1" x14ac:dyDescent="0.45">
      <c r="A52" s="77" t="s">
        <v>2492</v>
      </c>
      <c r="B52" s="77" t="s">
        <v>8</v>
      </c>
      <c r="C52" s="77"/>
      <c r="D52" s="77" t="s">
        <v>2574</v>
      </c>
      <c r="E52" s="907" t="s">
        <v>2527</v>
      </c>
      <c r="F52" s="77" t="s">
        <v>180</v>
      </c>
      <c r="G52" s="77" t="s">
        <v>168</v>
      </c>
      <c r="H52" s="77" t="s">
        <v>191</v>
      </c>
      <c r="I52" s="323" t="s">
        <v>2528</v>
      </c>
      <c r="J52" s="82">
        <v>73</v>
      </c>
      <c r="K52" s="82">
        <v>239</v>
      </c>
      <c r="L52" s="82"/>
      <c r="M52" s="82"/>
      <c r="N52" s="82">
        <f>SUM(X52:AM52)</f>
        <v>10</v>
      </c>
      <c r="O52" s="82">
        <f>N52*J52</f>
        <v>730</v>
      </c>
      <c r="P52" s="82"/>
      <c r="Q52" s="851"/>
      <c r="R52" s="855">
        <f>Q53*J52</f>
        <v>73</v>
      </c>
      <c r="S52" s="855"/>
      <c r="T52" s="855"/>
      <c r="U52" s="855">
        <f>T53*J52</f>
        <v>657</v>
      </c>
      <c r="V52" s="855"/>
      <c r="W52" s="855"/>
      <c r="X52" s="855"/>
      <c r="Y52" s="855"/>
      <c r="Z52" s="855">
        <v>2</v>
      </c>
      <c r="AA52" s="855">
        <v>2</v>
      </c>
      <c r="AB52" s="855">
        <v>2</v>
      </c>
      <c r="AC52" s="855">
        <v>2</v>
      </c>
      <c r="AD52" s="855">
        <v>2</v>
      </c>
      <c r="AE52" s="855">
        <v>0</v>
      </c>
      <c r="AF52" s="855"/>
      <c r="AG52" s="855"/>
      <c r="AH52" s="82"/>
      <c r="AI52" s="82"/>
      <c r="AJ52" s="82"/>
      <c r="AK52" s="82"/>
      <c r="AL52" s="82"/>
      <c r="AM52" s="82"/>
    </row>
    <row r="53" spans="1:39" ht="24.75" customHeight="1" x14ac:dyDescent="0.45">
      <c r="A53" s="36"/>
      <c r="B53" s="36"/>
      <c r="C53" s="36"/>
      <c r="D53" s="194"/>
      <c r="E53" s="194"/>
      <c r="F53" s="194"/>
      <c r="G53" s="194"/>
      <c r="H53" s="194"/>
      <c r="I53" s="194"/>
      <c r="J53" s="41"/>
      <c r="K53" s="41"/>
      <c r="L53" s="41"/>
      <c r="M53" s="41"/>
      <c r="N53" s="41"/>
      <c r="O53" s="41"/>
      <c r="P53" s="41">
        <f>N52*K52</f>
        <v>2390</v>
      </c>
      <c r="Q53" s="707">
        <f>SUM(X53:AM53)</f>
        <v>1</v>
      </c>
      <c r="R53" s="849"/>
      <c r="S53" s="849">
        <f>Q53*K52</f>
        <v>239</v>
      </c>
      <c r="T53" s="849">
        <f>N52-Q53</f>
        <v>9</v>
      </c>
      <c r="U53" s="849"/>
      <c r="V53" s="849">
        <f>T53*K52</f>
        <v>2151</v>
      </c>
      <c r="W53" s="849"/>
      <c r="X53" s="849"/>
      <c r="Y53" s="579">
        <v>0</v>
      </c>
      <c r="Z53" s="579">
        <v>0</v>
      </c>
      <c r="AA53" s="707">
        <v>1</v>
      </c>
      <c r="AB53" s="579">
        <v>0</v>
      </c>
      <c r="AC53" s="579">
        <v>0</v>
      </c>
      <c r="AD53" s="707">
        <v>0</v>
      </c>
      <c r="AE53" s="579">
        <v>0</v>
      </c>
      <c r="AF53" s="579">
        <v>0</v>
      </c>
      <c r="AG53" s="849"/>
      <c r="AH53" s="41"/>
      <c r="AI53" s="41"/>
      <c r="AJ53" s="41"/>
      <c r="AK53" s="41"/>
      <c r="AL53" s="41"/>
      <c r="AM53" s="41"/>
    </row>
    <row r="54" spans="1:39" ht="24.75" customHeight="1" x14ac:dyDescent="0.45">
      <c r="A54" s="36"/>
      <c r="B54" s="36"/>
      <c r="C54" s="36"/>
      <c r="D54" s="194"/>
      <c r="E54" s="194"/>
      <c r="F54" s="194"/>
      <c r="G54" s="194"/>
      <c r="H54" s="194"/>
      <c r="I54" s="194"/>
      <c r="J54" s="41"/>
      <c r="K54" s="41"/>
      <c r="L54" s="41"/>
      <c r="M54" s="41"/>
      <c r="N54" s="41"/>
      <c r="O54" s="41"/>
      <c r="P54" s="41"/>
      <c r="Q54" s="851"/>
      <c r="R54" s="849"/>
      <c r="S54" s="849"/>
      <c r="T54" s="849"/>
      <c r="U54" s="849"/>
      <c r="V54" s="849"/>
      <c r="W54" s="849"/>
      <c r="X54" s="849"/>
      <c r="Y54" s="849"/>
      <c r="Z54" s="849"/>
      <c r="AA54" s="849"/>
      <c r="AB54" s="849"/>
      <c r="AC54" s="849"/>
      <c r="AD54" s="849"/>
      <c r="AE54" s="849"/>
      <c r="AF54" s="849"/>
      <c r="AG54" s="849"/>
      <c r="AH54" s="41"/>
      <c r="AI54" s="41"/>
      <c r="AJ54" s="41"/>
      <c r="AK54" s="41"/>
      <c r="AL54" s="41"/>
      <c r="AM54" s="41"/>
    </row>
    <row r="55" spans="1:39" ht="24.75" customHeight="1" x14ac:dyDescent="0.45">
      <c r="A55" s="77" t="s">
        <v>2492</v>
      </c>
      <c r="B55" s="77" t="s">
        <v>8</v>
      </c>
      <c r="C55" s="77"/>
      <c r="D55" s="323" t="s">
        <v>2575</v>
      </c>
      <c r="E55" s="323" t="s">
        <v>2576</v>
      </c>
      <c r="F55" s="323" t="s">
        <v>180</v>
      </c>
      <c r="G55" s="323" t="s">
        <v>2535</v>
      </c>
      <c r="H55" s="323" t="s">
        <v>191</v>
      </c>
      <c r="I55" s="323" t="s">
        <v>2577</v>
      </c>
      <c r="J55" s="82">
        <v>88</v>
      </c>
      <c r="K55" s="82">
        <v>259</v>
      </c>
      <c r="L55" s="82"/>
      <c r="M55" s="82"/>
      <c r="N55" s="82">
        <f>SUM(X55:AM55)</f>
        <v>11</v>
      </c>
      <c r="O55" s="82">
        <f>N55*J55</f>
        <v>968</v>
      </c>
      <c r="P55" s="82"/>
      <c r="Q55" s="851"/>
      <c r="R55" s="855">
        <f>Q56*J55</f>
        <v>0</v>
      </c>
      <c r="S55" s="855"/>
      <c r="T55" s="855"/>
      <c r="U55" s="855">
        <f>T56*J55</f>
        <v>968</v>
      </c>
      <c r="V55" s="855"/>
      <c r="W55" s="855"/>
      <c r="X55" s="855"/>
      <c r="Y55" s="855">
        <v>1</v>
      </c>
      <c r="Z55" s="855">
        <v>1</v>
      </c>
      <c r="AA55" s="855">
        <v>2</v>
      </c>
      <c r="AB55" s="855">
        <v>2</v>
      </c>
      <c r="AC55" s="855">
        <v>2</v>
      </c>
      <c r="AD55" s="855">
        <v>1</v>
      </c>
      <c r="AE55" s="855">
        <v>1</v>
      </c>
      <c r="AF55" s="855">
        <v>1</v>
      </c>
      <c r="AG55" s="855"/>
      <c r="AH55" s="82"/>
      <c r="AI55" s="82"/>
      <c r="AJ55" s="82"/>
      <c r="AK55" s="82"/>
      <c r="AL55" s="82"/>
      <c r="AM55" s="82"/>
    </row>
    <row r="56" spans="1:39" ht="24.75" customHeight="1" x14ac:dyDescent="0.45">
      <c r="A56" s="36"/>
      <c r="B56" s="36"/>
      <c r="C56" s="36"/>
      <c r="D56" s="392"/>
      <c r="E56" s="194"/>
      <c r="F56" s="194"/>
      <c r="G56" s="194"/>
      <c r="H56" s="194"/>
      <c r="I56" s="194"/>
      <c r="J56" s="41"/>
      <c r="K56" s="41"/>
      <c r="L56" s="41"/>
      <c r="M56" s="41"/>
      <c r="N56" s="41"/>
      <c r="O56" s="41"/>
      <c r="P56" s="41">
        <f>N55*K55</f>
        <v>2849</v>
      </c>
      <c r="Q56" s="579">
        <f>SUM(X56:AM56)</f>
        <v>0</v>
      </c>
      <c r="R56" s="849"/>
      <c r="S56" s="849">
        <f>Q56*K55</f>
        <v>0</v>
      </c>
      <c r="T56" s="849">
        <f>N55-Q56</f>
        <v>11</v>
      </c>
      <c r="U56" s="849"/>
      <c r="V56" s="849">
        <f>T56*K55</f>
        <v>2849</v>
      </c>
      <c r="W56" s="849"/>
      <c r="X56" s="849"/>
      <c r="Y56" s="579">
        <v>0</v>
      </c>
      <c r="Z56" s="579">
        <v>0</v>
      </c>
      <c r="AA56" s="579">
        <v>0</v>
      </c>
      <c r="AB56" s="579">
        <v>0</v>
      </c>
      <c r="AC56" s="579">
        <v>0</v>
      </c>
      <c r="AD56" s="579">
        <v>0</v>
      </c>
      <c r="AE56" s="579">
        <v>0</v>
      </c>
      <c r="AF56" s="579">
        <v>0</v>
      </c>
      <c r="AG56" s="849"/>
      <c r="AH56" s="41"/>
      <c r="AI56" s="41"/>
      <c r="AJ56" s="41"/>
      <c r="AK56" s="41"/>
      <c r="AL56" s="41"/>
      <c r="AM56" s="41"/>
    </row>
    <row r="57" spans="1:39" ht="24.75" customHeight="1" x14ac:dyDescent="0.45">
      <c r="A57" s="36"/>
      <c r="B57" s="36"/>
      <c r="C57" s="36"/>
      <c r="D57" s="194"/>
      <c r="E57" s="194"/>
      <c r="F57" s="194"/>
      <c r="G57" s="194"/>
      <c r="H57" s="194"/>
      <c r="I57" s="194"/>
      <c r="J57" s="41"/>
      <c r="K57" s="41"/>
      <c r="L57" s="41"/>
      <c r="M57" s="41"/>
      <c r="N57" s="41"/>
      <c r="O57" s="41"/>
      <c r="P57" s="41"/>
      <c r="Q57" s="851"/>
      <c r="R57" s="849"/>
      <c r="S57" s="849"/>
      <c r="T57" s="849"/>
      <c r="U57" s="849"/>
      <c r="V57" s="849"/>
      <c r="W57" s="849"/>
      <c r="X57" s="849"/>
      <c r="Y57" s="849"/>
      <c r="Z57" s="849"/>
      <c r="AA57" s="849"/>
      <c r="AB57" s="882"/>
      <c r="AC57" s="849"/>
      <c r="AD57" s="849"/>
      <c r="AE57" s="849"/>
      <c r="AF57" s="849"/>
      <c r="AG57" s="849"/>
      <c r="AH57" s="41"/>
      <c r="AI57" s="41"/>
      <c r="AJ57" s="41"/>
      <c r="AK57" s="41"/>
      <c r="AL57" s="41"/>
      <c r="AM57" s="41"/>
    </row>
    <row r="58" spans="1:39" ht="24.75" customHeight="1" x14ac:dyDescent="0.45">
      <c r="A58" s="77" t="s">
        <v>2492</v>
      </c>
      <c r="B58" s="77" t="s">
        <v>8</v>
      </c>
      <c r="C58" s="77"/>
      <c r="D58" s="323" t="s">
        <v>2578</v>
      </c>
      <c r="E58" s="323" t="s">
        <v>2579</v>
      </c>
      <c r="F58" s="323" t="s">
        <v>180</v>
      </c>
      <c r="G58" s="323" t="s">
        <v>168</v>
      </c>
      <c r="H58" s="323" t="s">
        <v>191</v>
      </c>
      <c r="I58" s="323"/>
      <c r="J58" s="82">
        <v>88</v>
      </c>
      <c r="K58" s="82">
        <v>259</v>
      </c>
      <c r="L58" s="82"/>
      <c r="M58" s="51">
        <v>103.6</v>
      </c>
      <c r="N58" s="82">
        <f>SUM(X58:AM58)</f>
        <v>10</v>
      </c>
      <c r="O58" s="82">
        <f>N58*J58</f>
        <v>880</v>
      </c>
      <c r="P58" s="82"/>
      <c r="Q58" s="851"/>
      <c r="R58" s="855">
        <f>Q59*J58</f>
        <v>0</v>
      </c>
      <c r="S58" s="855"/>
      <c r="T58" s="855"/>
      <c r="U58" s="855">
        <f>T59*J58</f>
        <v>880</v>
      </c>
      <c r="V58" s="855"/>
      <c r="W58" s="855"/>
      <c r="X58" s="855"/>
      <c r="Y58" s="855">
        <v>1</v>
      </c>
      <c r="Z58" s="855">
        <v>2</v>
      </c>
      <c r="AA58" s="855">
        <v>2</v>
      </c>
      <c r="AB58" s="855">
        <v>2</v>
      </c>
      <c r="AC58" s="855">
        <v>2</v>
      </c>
      <c r="AD58" s="855">
        <v>1</v>
      </c>
      <c r="AE58" s="855"/>
      <c r="AF58" s="855"/>
      <c r="AG58" s="855"/>
      <c r="AH58" s="82"/>
      <c r="AI58" s="82"/>
      <c r="AJ58" s="82"/>
      <c r="AK58" s="82"/>
      <c r="AL58" s="82"/>
      <c r="AM58" s="82"/>
    </row>
    <row r="59" spans="1:39" ht="24.75" customHeight="1" x14ac:dyDescent="0.45">
      <c r="A59" s="36"/>
      <c r="B59" s="36"/>
      <c r="C59" s="36"/>
      <c r="D59" s="392"/>
      <c r="E59" s="194"/>
      <c r="F59" s="194"/>
      <c r="G59" s="194"/>
      <c r="H59" s="194"/>
      <c r="I59" s="194"/>
      <c r="J59" s="41"/>
      <c r="K59" s="41"/>
      <c r="L59" s="41"/>
      <c r="M59" s="41"/>
      <c r="N59" s="41"/>
      <c r="O59" s="41"/>
      <c r="P59" s="41">
        <f>N58*K58</f>
        <v>2590</v>
      </c>
      <c r="Q59" s="579">
        <f>SUM(X59:AM59)</f>
        <v>0</v>
      </c>
      <c r="R59" s="849"/>
      <c r="S59" s="849">
        <f>Q59*K58</f>
        <v>0</v>
      </c>
      <c r="T59" s="849">
        <f>N58-Q59</f>
        <v>10</v>
      </c>
      <c r="U59" s="849"/>
      <c r="V59" s="849">
        <f>T59*K58</f>
        <v>2590</v>
      </c>
      <c r="W59" s="849"/>
      <c r="X59" s="849"/>
      <c r="Y59" s="579">
        <v>0</v>
      </c>
      <c r="Z59" s="579">
        <v>0</v>
      </c>
      <c r="AA59" s="579">
        <v>0</v>
      </c>
      <c r="AB59" s="579">
        <v>0</v>
      </c>
      <c r="AC59" s="579">
        <v>0</v>
      </c>
      <c r="AD59" s="579">
        <v>0</v>
      </c>
      <c r="AE59" s="849"/>
      <c r="AF59" s="849"/>
      <c r="AG59" s="849"/>
      <c r="AH59" s="41"/>
      <c r="AI59" s="41"/>
      <c r="AJ59" s="41"/>
      <c r="AK59" s="41"/>
      <c r="AL59" s="41"/>
      <c r="AM59" s="41"/>
    </row>
    <row r="60" spans="1:39" ht="24.75" customHeight="1" x14ac:dyDescent="0.45">
      <c r="Q60" s="860"/>
      <c r="R60" s="860"/>
      <c r="S60" s="860"/>
      <c r="T60" s="860"/>
      <c r="U60" s="860"/>
      <c r="V60" s="860"/>
      <c r="W60" s="860"/>
      <c r="X60" s="860"/>
      <c r="Y60" s="860"/>
      <c r="Z60" s="860"/>
      <c r="AA60" s="860"/>
      <c r="AB60" s="860"/>
      <c r="AC60" s="860"/>
      <c r="AD60" s="860"/>
      <c r="AE60" s="860"/>
      <c r="AF60" s="860"/>
      <c r="AG60" s="860"/>
    </row>
    <row r="61" spans="1:39" ht="24.75" customHeight="1" x14ac:dyDescent="0.45">
      <c r="A61" s="77" t="s">
        <v>2492</v>
      </c>
      <c r="B61" s="77" t="s">
        <v>8</v>
      </c>
      <c r="C61" s="77"/>
      <c r="D61" s="323" t="s">
        <v>2580</v>
      </c>
      <c r="E61" s="323" t="s">
        <v>2581</v>
      </c>
      <c r="F61" s="323" t="s">
        <v>180</v>
      </c>
      <c r="G61" s="323" t="s">
        <v>571</v>
      </c>
      <c r="H61" s="323" t="s">
        <v>191</v>
      </c>
      <c r="I61" s="323" t="s">
        <v>2582</v>
      </c>
      <c r="J61" s="82">
        <v>88</v>
      </c>
      <c r="K61" s="82">
        <v>259</v>
      </c>
      <c r="L61" s="82"/>
      <c r="M61" s="51">
        <v>181</v>
      </c>
      <c r="N61" s="82">
        <f>SUM(X61:AM61)</f>
        <v>6</v>
      </c>
      <c r="O61" s="82">
        <f>N61*J61</f>
        <v>528</v>
      </c>
      <c r="P61" s="82"/>
      <c r="Q61" s="851"/>
      <c r="R61" s="855">
        <f>Q62*J61</f>
        <v>0</v>
      </c>
      <c r="S61" s="855"/>
      <c r="T61" s="855"/>
      <c r="U61" s="855">
        <f>T62*J61</f>
        <v>528</v>
      </c>
      <c r="V61" s="855"/>
      <c r="W61" s="855"/>
      <c r="X61" s="855"/>
      <c r="Y61" s="855"/>
      <c r="Z61" s="855">
        <v>1</v>
      </c>
      <c r="AA61" s="855">
        <v>1</v>
      </c>
      <c r="AB61" s="855">
        <v>1</v>
      </c>
      <c r="AC61" s="855">
        <v>1</v>
      </c>
      <c r="AD61" s="855">
        <v>1</v>
      </c>
      <c r="AE61" s="855">
        <v>1</v>
      </c>
      <c r="AF61" s="855"/>
      <c r="AG61" s="860"/>
    </row>
    <row r="62" spans="1:39" ht="24.75" customHeight="1" x14ac:dyDescent="0.45">
      <c r="A62" s="36"/>
      <c r="B62" s="36"/>
      <c r="C62" s="36"/>
      <c r="D62" s="194"/>
      <c r="E62" s="194"/>
      <c r="F62" s="194"/>
      <c r="G62" s="194"/>
      <c r="H62" s="194"/>
      <c r="I62" s="194"/>
      <c r="J62" s="41"/>
      <c r="K62" s="41"/>
      <c r="L62" s="41"/>
      <c r="M62" s="41"/>
      <c r="N62" s="41"/>
      <c r="O62" s="41"/>
      <c r="P62" s="41">
        <f>N61*K61</f>
        <v>1554</v>
      </c>
      <c r="Q62" s="853">
        <f>SUM(X62:AM62)</f>
        <v>0</v>
      </c>
      <c r="R62" s="849"/>
      <c r="S62" s="849">
        <f>Q62*K61</f>
        <v>0</v>
      </c>
      <c r="T62" s="849">
        <f>N61-Q62</f>
        <v>6</v>
      </c>
      <c r="U62" s="849"/>
      <c r="V62" s="849">
        <f>T62*K61</f>
        <v>1554</v>
      </c>
      <c r="W62" s="849"/>
      <c r="X62" s="849"/>
      <c r="Y62" s="849"/>
      <c r="Z62" s="853">
        <v>0</v>
      </c>
      <c r="AA62" s="853">
        <v>0</v>
      </c>
      <c r="AB62" s="853">
        <v>0</v>
      </c>
      <c r="AC62" s="853">
        <v>0</v>
      </c>
      <c r="AD62" s="853">
        <v>0</v>
      </c>
      <c r="AE62" s="853">
        <v>0</v>
      </c>
      <c r="AF62" s="849"/>
      <c r="AG62" s="860"/>
    </row>
    <row r="63" spans="1:39" ht="24.75" customHeight="1" x14ac:dyDescent="0.45">
      <c r="A63" s="36"/>
      <c r="B63" s="36"/>
      <c r="C63" s="36"/>
      <c r="D63" s="194"/>
      <c r="E63" s="194"/>
      <c r="F63" s="194"/>
      <c r="G63" s="194"/>
      <c r="H63" s="194"/>
      <c r="I63" s="194"/>
      <c r="J63" s="41"/>
      <c r="K63" s="41"/>
      <c r="L63" s="41"/>
      <c r="M63" s="41"/>
      <c r="N63" s="41"/>
      <c r="O63" s="41"/>
      <c r="P63" s="41"/>
      <c r="Q63" s="851"/>
      <c r="R63" s="849"/>
      <c r="S63" s="849"/>
      <c r="T63" s="849"/>
      <c r="U63" s="849"/>
      <c r="V63" s="849"/>
      <c r="W63" s="849"/>
      <c r="X63" s="849"/>
      <c r="Y63" s="849"/>
      <c r="Z63" s="849"/>
      <c r="AA63" s="849"/>
      <c r="AB63" s="849"/>
      <c r="AC63" s="882"/>
      <c r="AD63" s="849"/>
      <c r="AE63" s="849"/>
      <c r="AF63" s="849"/>
      <c r="AG63" s="860"/>
    </row>
    <row r="64" spans="1:39" ht="24.75" customHeight="1" x14ac:dyDescent="0.45">
      <c r="A64" s="77" t="s">
        <v>2492</v>
      </c>
      <c r="B64" s="77" t="s">
        <v>8</v>
      </c>
      <c r="C64" s="77"/>
      <c r="D64" s="323" t="s">
        <v>2583</v>
      </c>
      <c r="E64" s="323" t="s">
        <v>2584</v>
      </c>
      <c r="F64" s="323" t="s">
        <v>180</v>
      </c>
      <c r="G64" s="323" t="s">
        <v>2500</v>
      </c>
      <c r="H64" s="323" t="s">
        <v>191</v>
      </c>
      <c r="I64" s="323" t="s">
        <v>2582</v>
      </c>
      <c r="J64" s="82">
        <v>88</v>
      </c>
      <c r="K64" s="82">
        <v>259</v>
      </c>
      <c r="L64" s="82"/>
      <c r="M64" s="51">
        <v>207.2</v>
      </c>
      <c r="N64" s="82">
        <f>SUM(X64:AM64)</f>
        <v>12</v>
      </c>
      <c r="O64" s="82">
        <f>N64*J64</f>
        <v>1056</v>
      </c>
      <c r="P64" s="82"/>
      <c r="Q64" s="851"/>
      <c r="R64" s="855">
        <f>Q65*J64</f>
        <v>0</v>
      </c>
      <c r="S64" s="855"/>
      <c r="T64" s="855"/>
      <c r="U64" s="855">
        <f>T65*J64</f>
        <v>1056</v>
      </c>
      <c r="V64" s="855"/>
      <c r="W64" s="855"/>
      <c r="X64" s="855"/>
      <c r="Y64" s="855">
        <v>1</v>
      </c>
      <c r="Z64" s="855">
        <v>2</v>
      </c>
      <c r="AA64" s="855">
        <v>2</v>
      </c>
      <c r="AB64" s="855">
        <v>2</v>
      </c>
      <c r="AC64" s="855">
        <v>2</v>
      </c>
      <c r="AD64" s="855">
        <v>2</v>
      </c>
      <c r="AE64" s="855">
        <v>1</v>
      </c>
      <c r="AF64" s="855"/>
      <c r="AG64" s="860"/>
    </row>
    <row r="65" spans="1:39" ht="24.75" customHeight="1" x14ac:dyDescent="0.45">
      <c r="A65" s="36"/>
      <c r="B65" s="36"/>
      <c r="C65" s="36"/>
      <c r="D65" s="392"/>
      <c r="E65" s="194"/>
      <c r="F65" s="194"/>
      <c r="G65" s="194"/>
      <c r="H65" s="194"/>
      <c r="I65" s="194"/>
      <c r="J65" s="41"/>
      <c r="K65" s="41"/>
      <c r="L65" s="41"/>
      <c r="M65" s="41"/>
      <c r="N65" s="41"/>
      <c r="O65" s="41"/>
      <c r="P65" s="41">
        <f>N64*K64</f>
        <v>3108</v>
      </c>
      <c r="Q65" s="579">
        <f>SUM(X65:AM65)</f>
        <v>0</v>
      </c>
      <c r="R65" s="849"/>
      <c r="S65" s="849">
        <f>Q65*K64</f>
        <v>0</v>
      </c>
      <c r="T65" s="849">
        <f>N64-Q65</f>
        <v>12</v>
      </c>
      <c r="U65" s="849"/>
      <c r="V65" s="849">
        <f>T65*K64</f>
        <v>3108</v>
      </c>
      <c r="W65" s="849"/>
      <c r="X65" s="849"/>
      <c r="Y65" s="579">
        <v>0</v>
      </c>
      <c r="Z65" s="579">
        <v>0</v>
      </c>
      <c r="AA65" s="579">
        <v>0</v>
      </c>
      <c r="AB65" s="579">
        <v>0</v>
      </c>
      <c r="AC65" s="579">
        <v>0</v>
      </c>
      <c r="AD65" s="579">
        <v>0</v>
      </c>
      <c r="AE65" s="579">
        <v>0</v>
      </c>
      <c r="AF65" s="849"/>
      <c r="AG65" s="860"/>
    </row>
    <row r="66" spans="1:39" ht="24.75" customHeight="1" x14ac:dyDescent="0.45">
      <c r="A66" s="36"/>
      <c r="B66" s="36"/>
      <c r="C66" s="36"/>
      <c r="D66" s="194"/>
      <c r="E66" s="194"/>
      <c r="F66" s="194"/>
      <c r="G66" s="194"/>
      <c r="H66" s="194"/>
      <c r="I66" s="194"/>
      <c r="J66" s="41"/>
      <c r="K66" s="41"/>
      <c r="L66" s="41"/>
      <c r="M66" s="41"/>
      <c r="N66" s="41"/>
      <c r="O66" s="41"/>
      <c r="P66" s="41"/>
      <c r="Q66" s="851"/>
      <c r="R66" s="849"/>
      <c r="S66" s="849"/>
      <c r="T66" s="849"/>
      <c r="U66" s="849"/>
      <c r="V66" s="849"/>
      <c r="W66" s="849"/>
      <c r="X66" s="849"/>
      <c r="Y66" s="849"/>
      <c r="Z66" s="849"/>
      <c r="AA66" s="849"/>
      <c r="AB66" s="849"/>
      <c r="AC66" s="849"/>
      <c r="AD66" s="849"/>
      <c r="AE66" s="849"/>
      <c r="AF66" s="849"/>
      <c r="AG66" s="860"/>
    </row>
    <row r="67" spans="1:39" ht="24.75" customHeight="1" x14ac:dyDescent="0.45">
      <c r="A67" s="77" t="s">
        <v>2492</v>
      </c>
      <c r="B67" s="77" t="s">
        <v>8</v>
      </c>
      <c r="C67" s="77"/>
      <c r="D67" s="323" t="s">
        <v>2585</v>
      </c>
      <c r="E67" s="977" t="s">
        <v>2586</v>
      </c>
      <c r="F67" s="323" t="s">
        <v>180</v>
      </c>
      <c r="G67" s="323" t="s">
        <v>571</v>
      </c>
      <c r="H67" s="323" t="s">
        <v>191</v>
      </c>
      <c r="I67" s="323" t="s">
        <v>2587</v>
      </c>
      <c r="J67" s="82">
        <v>88</v>
      </c>
      <c r="K67" s="82">
        <v>259</v>
      </c>
      <c r="L67" s="82"/>
      <c r="M67" s="51">
        <v>103.6</v>
      </c>
      <c r="N67" s="82">
        <f>SUM(X67:AM67)</f>
        <v>12</v>
      </c>
      <c r="O67" s="82">
        <f>N67*J67</f>
        <v>1056</v>
      </c>
      <c r="P67" s="82"/>
      <c r="Q67" s="851"/>
      <c r="R67" s="855">
        <f>Q68*J67</f>
        <v>88</v>
      </c>
      <c r="S67" s="855"/>
      <c r="T67" s="855"/>
      <c r="U67" s="855">
        <f>T68*J67</f>
        <v>968</v>
      </c>
      <c r="V67" s="855"/>
      <c r="W67" s="855"/>
      <c r="X67" s="855"/>
      <c r="Y67" s="855"/>
      <c r="Z67" s="855">
        <v>2</v>
      </c>
      <c r="AA67" s="855">
        <v>2</v>
      </c>
      <c r="AB67" s="855">
        <v>2</v>
      </c>
      <c r="AC67" s="855">
        <v>2</v>
      </c>
      <c r="AD67" s="855">
        <v>2</v>
      </c>
      <c r="AE67" s="855">
        <v>1</v>
      </c>
      <c r="AF67" s="855">
        <v>1</v>
      </c>
      <c r="AG67" s="860"/>
    </row>
    <row r="68" spans="1:39" ht="24.75" customHeight="1" x14ac:dyDescent="0.45">
      <c r="A68" s="36"/>
      <c r="B68" s="36"/>
      <c r="C68" s="36"/>
      <c r="D68" s="194"/>
      <c r="E68" s="194"/>
      <c r="F68" s="194"/>
      <c r="G68" s="194"/>
      <c r="H68" s="194"/>
      <c r="I68" s="194"/>
      <c r="J68" s="41"/>
      <c r="K68" s="41"/>
      <c r="L68" s="41"/>
      <c r="M68" s="41"/>
      <c r="N68" s="41"/>
      <c r="O68" s="41"/>
      <c r="P68" s="41">
        <f>N67*K67</f>
        <v>3108</v>
      </c>
      <c r="Q68" s="707">
        <f>SUM(X68:AM68)</f>
        <v>1</v>
      </c>
      <c r="R68" s="849"/>
      <c r="S68" s="849">
        <f>Q68*K67</f>
        <v>259</v>
      </c>
      <c r="T68" s="849">
        <f>N67-Q68</f>
        <v>11</v>
      </c>
      <c r="U68" s="849"/>
      <c r="V68" s="849">
        <f>T68*K67</f>
        <v>2849</v>
      </c>
      <c r="W68" s="849"/>
      <c r="X68" s="849"/>
      <c r="Y68" s="849"/>
      <c r="Z68" s="579">
        <v>0</v>
      </c>
      <c r="AA68" s="579">
        <v>0</v>
      </c>
      <c r="AB68" s="579">
        <v>0</v>
      </c>
      <c r="AC68" s="579">
        <v>0</v>
      </c>
      <c r="AD68" s="707">
        <v>0</v>
      </c>
      <c r="AE68" s="579">
        <v>0</v>
      </c>
      <c r="AF68" s="707">
        <v>1</v>
      </c>
      <c r="AG68" s="860"/>
    </row>
    <row r="69" spans="1:39" ht="24.75" customHeight="1" x14ac:dyDescent="0.45">
      <c r="A69" s="36"/>
      <c r="B69" s="36"/>
      <c r="C69" s="36"/>
      <c r="D69" s="194"/>
      <c r="E69" s="194"/>
      <c r="F69" s="194"/>
      <c r="G69" s="194"/>
      <c r="H69" s="194"/>
      <c r="I69" s="194"/>
      <c r="J69" s="41"/>
      <c r="K69" s="41"/>
      <c r="L69" s="41"/>
      <c r="M69" s="41"/>
      <c r="N69" s="41"/>
      <c r="O69" s="41"/>
      <c r="P69" s="41"/>
      <c r="Q69" s="851"/>
      <c r="R69" s="849"/>
      <c r="S69" s="849"/>
      <c r="T69" s="849"/>
      <c r="U69" s="849"/>
      <c r="V69" s="849"/>
      <c r="W69" s="849"/>
      <c r="X69" s="849"/>
      <c r="Y69" s="849"/>
      <c r="Z69" s="849"/>
      <c r="AA69" s="849"/>
      <c r="AB69" s="849"/>
      <c r="AC69" s="849"/>
      <c r="AD69" s="849"/>
      <c r="AE69" s="849"/>
      <c r="AF69" s="849"/>
      <c r="AG69" s="860"/>
    </row>
    <row r="70" spans="1:39" ht="24.75" customHeight="1" x14ac:dyDescent="0.45">
      <c r="A70" s="77" t="s">
        <v>2492</v>
      </c>
      <c r="B70" s="77" t="s">
        <v>8</v>
      </c>
      <c r="C70" s="77"/>
      <c r="D70" s="323" t="s">
        <v>2588</v>
      </c>
      <c r="E70" s="323" t="s">
        <v>2589</v>
      </c>
      <c r="F70" s="323" t="s">
        <v>180</v>
      </c>
      <c r="G70" s="323" t="s">
        <v>2538</v>
      </c>
      <c r="H70" s="323" t="s">
        <v>191</v>
      </c>
      <c r="I70" s="323"/>
      <c r="J70" s="82">
        <v>88</v>
      </c>
      <c r="K70" s="82">
        <v>259</v>
      </c>
      <c r="L70" s="82"/>
      <c r="M70" s="51">
        <v>129.5</v>
      </c>
      <c r="N70" s="82">
        <f>SUM(X70:AM70)</f>
        <v>11</v>
      </c>
      <c r="O70" s="82">
        <f>N70*J70</f>
        <v>968</v>
      </c>
      <c r="P70" s="82"/>
      <c r="Q70" s="851"/>
      <c r="R70" s="855">
        <f>Q71*J70</f>
        <v>0</v>
      </c>
      <c r="S70" s="855"/>
      <c r="T70" s="855"/>
      <c r="U70" s="855">
        <f>T71*J70</f>
        <v>968</v>
      </c>
      <c r="V70" s="855"/>
      <c r="W70" s="855"/>
      <c r="X70" s="855"/>
      <c r="Y70" s="855"/>
      <c r="Z70" s="855">
        <v>2</v>
      </c>
      <c r="AA70" s="855">
        <v>2</v>
      </c>
      <c r="AB70" s="855">
        <v>2</v>
      </c>
      <c r="AC70" s="855">
        <v>2</v>
      </c>
      <c r="AD70" s="855">
        <v>1</v>
      </c>
      <c r="AE70" s="855">
        <v>1</v>
      </c>
      <c r="AF70" s="855">
        <v>1</v>
      </c>
      <c r="AG70" s="860"/>
    </row>
    <row r="71" spans="1:39" ht="24.75" customHeight="1" x14ac:dyDescent="0.45">
      <c r="A71" s="36"/>
      <c r="B71" s="36"/>
      <c r="C71" s="36"/>
      <c r="D71" s="392"/>
      <c r="E71" s="194"/>
      <c r="F71" s="194"/>
      <c r="G71" s="194"/>
      <c r="H71" s="194"/>
      <c r="I71" s="194"/>
      <c r="J71" s="41"/>
      <c r="K71" s="41"/>
      <c r="L71" s="41"/>
      <c r="M71" s="41"/>
      <c r="N71" s="41"/>
      <c r="O71" s="41"/>
      <c r="P71" s="41">
        <f>N70*K70</f>
        <v>2849</v>
      </c>
      <c r="Q71" s="853">
        <f>SUM(X71:AM71)</f>
        <v>0</v>
      </c>
      <c r="R71" s="849"/>
      <c r="S71" s="849">
        <f>Q71*K70</f>
        <v>0</v>
      </c>
      <c r="T71" s="849">
        <f>N70-Q71</f>
        <v>11</v>
      </c>
      <c r="U71" s="849"/>
      <c r="V71" s="849">
        <f>T71*K70</f>
        <v>2849</v>
      </c>
      <c r="W71" s="849"/>
      <c r="X71" s="849"/>
      <c r="Y71" s="849"/>
      <c r="Z71" s="853">
        <v>0</v>
      </c>
      <c r="AA71" s="853">
        <v>0</v>
      </c>
      <c r="AB71" s="853">
        <v>0</v>
      </c>
      <c r="AC71" s="853">
        <v>0</v>
      </c>
      <c r="AD71" s="853">
        <v>0</v>
      </c>
      <c r="AE71" s="853">
        <v>0</v>
      </c>
      <c r="AF71" s="853">
        <v>0</v>
      </c>
      <c r="AG71" s="860"/>
    </row>
    <row r="72" spans="1:39" ht="24.75" customHeight="1" x14ac:dyDescent="0.45">
      <c r="A72" s="36"/>
      <c r="B72" s="36"/>
      <c r="C72" s="36"/>
      <c r="D72" s="194"/>
      <c r="E72" s="194"/>
      <c r="F72" s="194"/>
      <c r="G72" s="194"/>
      <c r="H72" s="194"/>
      <c r="I72" s="194"/>
      <c r="J72" s="41"/>
      <c r="K72" s="41"/>
      <c r="L72" s="41"/>
      <c r="M72" s="41"/>
      <c r="N72" s="41"/>
      <c r="O72" s="41"/>
      <c r="P72" s="41"/>
      <c r="Q72" s="851"/>
      <c r="R72" s="849"/>
      <c r="S72" s="849"/>
      <c r="T72" s="849"/>
      <c r="U72" s="849"/>
      <c r="V72" s="849"/>
      <c r="W72" s="849"/>
      <c r="X72" s="849"/>
      <c r="Y72" s="849"/>
      <c r="Z72" s="849"/>
      <c r="AA72" s="849"/>
      <c r="AB72" s="849"/>
      <c r="AC72" s="849"/>
      <c r="AD72" s="849"/>
      <c r="AE72" s="849"/>
      <c r="AF72" s="849"/>
      <c r="AG72" s="860"/>
    </row>
    <row r="73" spans="1:39" ht="24.75" customHeight="1" x14ac:dyDescent="0.45">
      <c r="A73" s="77" t="s">
        <v>2492</v>
      </c>
      <c r="B73" s="77" t="s">
        <v>8</v>
      </c>
      <c r="C73" s="77"/>
      <c r="D73" s="323" t="s">
        <v>2590</v>
      </c>
      <c r="E73" s="977" t="s">
        <v>2591</v>
      </c>
      <c r="F73" s="323" t="s">
        <v>180</v>
      </c>
      <c r="G73" s="323" t="s">
        <v>158</v>
      </c>
      <c r="H73" s="323" t="s">
        <v>191</v>
      </c>
      <c r="I73" s="323" t="s">
        <v>3814</v>
      </c>
      <c r="J73" s="82">
        <v>88</v>
      </c>
      <c r="K73" s="82">
        <v>249</v>
      </c>
      <c r="L73" s="82"/>
      <c r="M73" s="51">
        <v>149.4</v>
      </c>
      <c r="N73" s="82">
        <f>SUM(X73:AM73)</f>
        <v>11</v>
      </c>
      <c r="O73" s="82">
        <f>N73*J73</f>
        <v>968</v>
      </c>
      <c r="P73" s="82"/>
      <c r="Q73" s="851"/>
      <c r="R73" s="855">
        <f>Q74*J73</f>
        <v>88</v>
      </c>
      <c r="S73" s="855"/>
      <c r="T73" s="855"/>
      <c r="U73" s="855">
        <f>T74*J73</f>
        <v>880</v>
      </c>
      <c r="V73" s="855"/>
      <c r="W73" s="855"/>
      <c r="X73" s="855"/>
      <c r="Y73" s="855"/>
      <c r="Z73" s="855">
        <v>2</v>
      </c>
      <c r="AA73" s="855">
        <v>2</v>
      </c>
      <c r="AB73" s="855">
        <v>2</v>
      </c>
      <c r="AC73" s="855">
        <v>2</v>
      </c>
      <c r="AD73" s="855">
        <v>2</v>
      </c>
      <c r="AE73" s="855">
        <v>1</v>
      </c>
      <c r="AF73" s="855"/>
      <c r="AG73" s="860"/>
    </row>
    <row r="74" spans="1:39" ht="24.75" customHeight="1" x14ac:dyDescent="0.45">
      <c r="A74" s="36"/>
      <c r="B74" s="36"/>
      <c r="C74" s="36"/>
      <c r="D74" s="194"/>
      <c r="E74" s="194"/>
      <c r="F74" s="194"/>
      <c r="G74" s="194"/>
      <c r="H74" s="194"/>
      <c r="I74" s="194"/>
      <c r="J74" s="41"/>
      <c r="K74" s="41"/>
      <c r="L74" s="41"/>
      <c r="M74" s="41"/>
      <c r="N74" s="41"/>
      <c r="O74" s="41"/>
      <c r="P74" s="41">
        <f>N73*K73</f>
        <v>2739</v>
      </c>
      <c r="Q74" s="707">
        <f>SUM(X74:AM74)</f>
        <v>1</v>
      </c>
      <c r="R74" s="849"/>
      <c r="S74" s="849">
        <f>Q74*K73</f>
        <v>249</v>
      </c>
      <c r="T74" s="849">
        <f>N73-Q74</f>
        <v>10</v>
      </c>
      <c r="U74" s="849"/>
      <c r="V74" s="849">
        <f>T74*K73</f>
        <v>2490</v>
      </c>
      <c r="W74" s="849"/>
      <c r="X74" s="849"/>
      <c r="Y74" s="849"/>
      <c r="Z74" s="849">
        <v>0</v>
      </c>
      <c r="AA74" s="682">
        <v>1</v>
      </c>
      <c r="AB74" s="849">
        <v>0</v>
      </c>
      <c r="AC74" s="849">
        <v>0</v>
      </c>
      <c r="AD74" s="849">
        <v>0</v>
      </c>
      <c r="AE74" s="849">
        <v>0</v>
      </c>
      <c r="AF74" s="849"/>
      <c r="AG74" s="860"/>
    </row>
    <row r="75" spans="1:39" ht="24.75" customHeight="1" x14ac:dyDescent="0.45">
      <c r="A75" s="36"/>
      <c r="B75" s="36"/>
      <c r="C75" s="36"/>
      <c r="D75" s="194"/>
      <c r="E75" s="194"/>
      <c r="F75" s="194"/>
      <c r="G75" s="194"/>
      <c r="H75" s="194"/>
      <c r="I75" s="194"/>
      <c r="J75" s="41"/>
      <c r="K75" s="41"/>
      <c r="L75" s="41"/>
      <c r="M75" s="41"/>
      <c r="N75" s="41"/>
      <c r="O75" s="41"/>
      <c r="P75" s="41"/>
      <c r="Q75" s="851"/>
      <c r="R75" s="849"/>
      <c r="S75" s="849"/>
      <c r="T75" s="849"/>
      <c r="U75" s="849"/>
      <c r="V75" s="849"/>
      <c r="W75" s="849"/>
      <c r="X75" s="849"/>
      <c r="Y75" s="849"/>
      <c r="Z75" s="849"/>
      <c r="AA75" s="849"/>
      <c r="AB75" s="849"/>
      <c r="AC75" s="882"/>
      <c r="AD75" s="849"/>
      <c r="AE75" s="849"/>
      <c r="AF75" s="849"/>
      <c r="AG75" s="860"/>
    </row>
    <row r="76" spans="1:39" ht="24.75" customHeight="1" x14ac:dyDescent="0.45">
      <c r="A76" s="77" t="s">
        <v>2492</v>
      </c>
      <c r="B76" s="77" t="s">
        <v>8</v>
      </c>
      <c r="C76" s="154">
        <v>45261</v>
      </c>
      <c r="D76" s="323" t="s">
        <v>2592</v>
      </c>
      <c r="E76" s="323" t="s">
        <v>2593</v>
      </c>
      <c r="F76" s="323" t="s">
        <v>180</v>
      </c>
      <c r="G76" s="323" t="s">
        <v>158</v>
      </c>
      <c r="H76" s="393" t="s">
        <v>2594</v>
      </c>
      <c r="I76" s="323" t="s">
        <v>2595</v>
      </c>
      <c r="J76" s="82">
        <v>100</v>
      </c>
      <c r="K76" s="82">
        <v>289</v>
      </c>
      <c r="L76" s="82"/>
      <c r="M76" s="51">
        <v>199</v>
      </c>
      <c r="N76" s="82">
        <f>SUM(X76:AM76)</f>
        <v>12</v>
      </c>
      <c r="O76" s="82">
        <f>N76*J76</f>
        <v>1200</v>
      </c>
      <c r="P76" s="82"/>
      <c r="Q76" s="851"/>
      <c r="R76" s="855">
        <f>Q77*J76</f>
        <v>0</v>
      </c>
      <c r="S76" s="855"/>
      <c r="T76" s="855"/>
      <c r="U76" s="855">
        <f>T77*J76</f>
        <v>1200</v>
      </c>
      <c r="V76" s="855"/>
      <c r="W76" s="855"/>
      <c r="X76" s="855"/>
      <c r="Y76" s="855">
        <v>1</v>
      </c>
      <c r="Z76" s="855">
        <v>2</v>
      </c>
      <c r="AA76" s="855">
        <v>2</v>
      </c>
      <c r="AB76" s="855">
        <v>2</v>
      </c>
      <c r="AC76" s="855">
        <v>2</v>
      </c>
      <c r="AD76" s="855">
        <v>1</v>
      </c>
      <c r="AE76" s="855">
        <v>1</v>
      </c>
      <c r="AF76" s="855">
        <v>1</v>
      </c>
      <c r="AG76" s="860"/>
    </row>
    <row r="77" spans="1:39" ht="24.75" customHeight="1" x14ac:dyDescent="0.45">
      <c r="A77" s="36"/>
      <c r="B77" s="36"/>
      <c r="C77" s="125"/>
      <c r="D77" s="36"/>
      <c r="E77" s="46"/>
      <c r="F77" s="194"/>
      <c r="G77" s="194"/>
      <c r="H77" s="194"/>
      <c r="I77" s="194"/>
      <c r="J77" s="41"/>
      <c r="K77" s="41"/>
      <c r="L77" s="41"/>
      <c r="M77" s="41" t="s">
        <v>705</v>
      </c>
      <c r="N77" s="41"/>
      <c r="O77" s="41"/>
      <c r="P77" s="41">
        <f>N76*K76</f>
        <v>3468</v>
      </c>
      <c r="Q77" s="579">
        <f>SUM(X77:AM77)</f>
        <v>0</v>
      </c>
      <c r="R77" s="849"/>
      <c r="S77" s="849">
        <f>Q77*K76</f>
        <v>0</v>
      </c>
      <c r="T77" s="849">
        <f>N76-Q77</f>
        <v>12</v>
      </c>
      <c r="U77" s="849"/>
      <c r="V77" s="849">
        <f>T77*K76</f>
        <v>3468</v>
      </c>
      <c r="W77" s="849"/>
      <c r="X77" s="849"/>
      <c r="Y77" s="578">
        <v>0</v>
      </c>
      <c r="Z77" s="578">
        <v>0</v>
      </c>
      <c r="AA77" s="578">
        <v>0</v>
      </c>
      <c r="AB77" s="578">
        <v>0</v>
      </c>
      <c r="AC77" s="578">
        <v>0</v>
      </c>
      <c r="AD77" s="578">
        <v>0</v>
      </c>
      <c r="AE77" s="578">
        <v>0</v>
      </c>
      <c r="AF77" s="578">
        <v>0</v>
      </c>
      <c r="AG77" s="849"/>
      <c r="AH77" s="41"/>
      <c r="AI77" s="41"/>
      <c r="AJ77" s="41"/>
      <c r="AK77" s="41"/>
      <c r="AL77" s="41"/>
      <c r="AM77" s="41"/>
    </row>
    <row r="78" spans="1:39" ht="24.75" customHeight="1" x14ac:dyDescent="0.45">
      <c r="A78" s="36"/>
      <c r="B78" s="36"/>
      <c r="C78" s="36"/>
      <c r="D78" s="194"/>
      <c r="E78" s="194"/>
      <c r="F78" s="194"/>
      <c r="G78" s="194"/>
      <c r="H78" s="194"/>
      <c r="I78" s="194"/>
      <c r="J78" s="41"/>
      <c r="K78" s="41"/>
      <c r="L78" s="41"/>
      <c r="M78" s="41"/>
      <c r="N78" s="41"/>
      <c r="O78" s="41"/>
      <c r="P78" s="41"/>
      <c r="Q78" s="851"/>
      <c r="R78" s="849"/>
      <c r="S78" s="849"/>
      <c r="T78" s="849"/>
      <c r="U78" s="849"/>
      <c r="V78" s="849"/>
      <c r="W78" s="849"/>
      <c r="X78" s="849"/>
      <c r="Y78" s="849"/>
      <c r="Z78" s="849"/>
      <c r="AA78" s="882"/>
      <c r="AB78" s="849"/>
      <c r="AC78" s="849"/>
      <c r="AD78" s="849"/>
      <c r="AE78" s="849"/>
      <c r="AF78" s="849"/>
      <c r="AG78" s="849"/>
      <c r="AH78" s="41"/>
      <c r="AI78" s="41"/>
      <c r="AJ78" s="41"/>
      <c r="AK78" s="41"/>
      <c r="AL78" s="41"/>
      <c r="AM78" s="41"/>
    </row>
    <row r="79" spans="1:39" ht="24.75" customHeight="1" x14ac:dyDescent="0.45">
      <c r="A79" s="77" t="s">
        <v>2492</v>
      </c>
      <c r="B79" s="77" t="s">
        <v>8</v>
      </c>
      <c r="C79" s="77"/>
      <c r="D79" s="323" t="s">
        <v>2592</v>
      </c>
      <c r="E79" s="323" t="s">
        <v>2596</v>
      </c>
      <c r="F79" s="323" t="s">
        <v>180</v>
      </c>
      <c r="G79" s="323" t="s">
        <v>188</v>
      </c>
      <c r="H79" s="393" t="s">
        <v>2594</v>
      </c>
      <c r="I79" s="323" t="s">
        <v>2595</v>
      </c>
      <c r="J79" s="82">
        <v>100</v>
      </c>
      <c r="K79" s="82">
        <v>289</v>
      </c>
      <c r="L79" s="82"/>
      <c r="M79" s="82"/>
      <c r="N79" s="82">
        <f>SUM(X79:AM79)</f>
        <v>11</v>
      </c>
      <c r="O79" s="82">
        <f>N79*J79</f>
        <v>1100</v>
      </c>
      <c r="P79" s="82"/>
      <c r="Q79" s="851"/>
      <c r="R79" s="855">
        <f>Q80*J79</f>
        <v>0</v>
      </c>
      <c r="S79" s="855"/>
      <c r="T79" s="855"/>
      <c r="U79" s="855">
        <f>T80*J79</f>
        <v>1100</v>
      </c>
      <c r="V79" s="855"/>
      <c r="W79" s="855"/>
      <c r="X79" s="855"/>
      <c r="Y79" s="855">
        <v>1</v>
      </c>
      <c r="Z79" s="855">
        <v>2</v>
      </c>
      <c r="AA79" s="855">
        <v>2</v>
      </c>
      <c r="AB79" s="855">
        <v>2</v>
      </c>
      <c r="AC79" s="855">
        <v>2</v>
      </c>
      <c r="AD79" s="855">
        <v>1</v>
      </c>
      <c r="AE79" s="855">
        <v>1</v>
      </c>
      <c r="AF79" s="855"/>
      <c r="AG79" s="855"/>
      <c r="AH79" s="82"/>
      <c r="AI79" s="82"/>
      <c r="AJ79" s="82"/>
      <c r="AK79" s="82"/>
      <c r="AL79" s="82"/>
      <c r="AM79" s="82"/>
    </row>
    <row r="80" spans="1:39" ht="24.75" customHeight="1" x14ac:dyDescent="0.45">
      <c r="A80" s="36"/>
      <c r="B80" s="36"/>
      <c r="C80" s="36"/>
      <c r="D80" s="392"/>
      <c r="E80" s="392"/>
      <c r="F80" s="194"/>
      <c r="G80" s="194"/>
      <c r="H80" s="194"/>
      <c r="I80" s="194"/>
      <c r="J80" s="41"/>
      <c r="K80" s="41"/>
      <c r="L80" s="41"/>
      <c r="M80" s="41"/>
      <c r="N80" s="41"/>
      <c r="O80" s="41"/>
      <c r="P80" s="41">
        <f>N79*K79</f>
        <v>3179</v>
      </c>
      <c r="Q80" s="579">
        <f>SUM(X80:AM80)</f>
        <v>0</v>
      </c>
      <c r="R80" s="849"/>
      <c r="S80" s="849">
        <f>Q80*K79</f>
        <v>0</v>
      </c>
      <c r="T80" s="849">
        <f>N79-Q80</f>
        <v>11</v>
      </c>
      <c r="U80" s="849"/>
      <c r="V80" s="849">
        <f>T80*K79</f>
        <v>3179</v>
      </c>
      <c r="W80" s="849"/>
      <c r="X80" s="849"/>
      <c r="Y80" s="579">
        <v>0</v>
      </c>
      <c r="Z80" s="579">
        <v>0</v>
      </c>
      <c r="AA80" s="579">
        <v>0</v>
      </c>
      <c r="AB80" s="579">
        <v>0</v>
      </c>
      <c r="AC80" s="579">
        <v>0</v>
      </c>
      <c r="AD80" s="579">
        <v>0</v>
      </c>
      <c r="AE80" s="579">
        <v>0</v>
      </c>
      <c r="AF80" s="849"/>
      <c r="AG80" s="849"/>
      <c r="AH80" s="41"/>
      <c r="AI80" s="41"/>
      <c r="AJ80" s="41"/>
      <c r="AK80" s="41"/>
      <c r="AL80" s="41"/>
      <c r="AM80" s="41"/>
    </row>
    <row r="81" spans="1:39" ht="24.75" customHeight="1" x14ac:dyDescent="0.45">
      <c r="A81" s="36"/>
      <c r="B81" s="36"/>
      <c r="C81" s="36"/>
      <c r="D81" s="194"/>
      <c r="E81" s="194"/>
      <c r="F81" s="194"/>
      <c r="G81" s="194"/>
      <c r="H81" s="194"/>
      <c r="I81" s="194"/>
      <c r="J81" s="41"/>
      <c r="K81" s="41"/>
      <c r="L81" s="41"/>
      <c r="M81" s="41"/>
      <c r="N81" s="41"/>
      <c r="O81" s="41"/>
      <c r="P81" s="41"/>
      <c r="Q81" s="851"/>
      <c r="R81" s="849"/>
      <c r="S81" s="849"/>
      <c r="T81" s="849"/>
      <c r="U81" s="849"/>
      <c r="V81" s="849"/>
      <c r="W81" s="849"/>
      <c r="X81" s="849"/>
      <c r="Y81" s="849"/>
      <c r="Z81" s="849"/>
      <c r="AA81" s="882"/>
      <c r="AB81" s="849"/>
      <c r="AC81" s="849"/>
      <c r="AD81" s="849"/>
      <c r="AE81" s="849"/>
      <c r="AF81" s="849"/>
      <c r="AG81" s="849"/>
      <c r="AH81" s="41"/>
      <c r="AI81" s="41"/>
      <c r="AJ81" s="41"/>
      <c r="AK81" s="41"/>
      <c r="AL81" s="41"/>
      <c r="AM81" s="41"/>
    </row>
    <row r="82" spans="1:39" ht="24.75" customHeight="1" x14ac:dyDescent="0.45">
      <c r="A82" s="77" t="s">
        <v>2492</v>
      </c>
      <c r="B82" s="77" t="s">
        <v>8</v>
      </c>
      <c r="C82" s="77"/>
      <c r="D82" s="323" t="s">
        <v>2597</v>
      </c>
      <c r="E82" s="323" t="s">
        <v>2598</v>
      </c>
      <c r="F82" s="323" t="s">
        <v>180</v>
      </c>
      <c r="G82" s="323" t="s">
        <v>712</v>
      </c>
      <c r="H82" s="393" t="s">
        <v>2594</v>
      </c>
      <c r="I82" s="323" t="s">
        <v>2599</v>
      </c>
      <c r="J82" s="82">
        <v>108</v>
      </c>
      <c r="K82" s="82">
        <v>309</v>
      </c>
      <c r="L82" s="82"/>
      <c r="M82" s="51">
        <v>154.5</v>
      </c>
      <c r="N82" s="82">
        <f>SUM(X82:AM82)</f>
        <v>7</v>
      </c>
      <c r="O82" s="82">
        <f>N82*J82</f>
        <v>756</v>
      </c>
      <c r="P82" s="82"/>
      <c r="Q82" s="851"/>
      <c r="R82" s="855">
        <f>Q83*J82</f>
        <v>0</v>
      </c>
      <c r="S82" s="855"/>
      <c r="T82" s="855"/>
      <c r="U82" s="855">
        <f>T83*J82</f>
        <v>756</v>
      </c>
      <c r="V82" s="855"/>
      <c r="W82" s="855"/>
      <c r="X82" s="855"/>
      <c r="Y82" s="855"/>
      <c r="Z82" s="855">
        <v>1</v>
      </c>
      <c r="AA82" s="855">
        <v>1</v>
      </c>
      <c r="AB82" s="855">
        <v>1</v>
      </c>
      <c r="AC82" s="855">
        <v>1</v>
      </c>
      <c r="AD82" s="855">
        <v>1</v>
      </c>
      <c r="AE82" s="855">
        <v>1</v>
      </c>
      <c r="AF82" s="855">
        <v>1</v>
      </c>
      <c r="AG82" s="855"/>
      <c r="AH82" s="82"/>
      <c r="AI82" s="82"/>
      <c r="AJ82" s="82"/>
      <c r="AK82" s="82"/>
      <c r="AL82" s="82"/>
      <c r="AM82" s="82"/>
    </row>
    <row r="83" spans="1:39" ht="24.75" customHeight="1" x14ac:dyDescent="0.45">
      <c r="A83" s="36"/>
      <c r="B83" s="36"/>
      <c r="C83" s="36"/>
      <c r="D83" s="194"/>
      <c r="E83" s="392"/>
      <c r="F83" s="194"/>
      <c r="G83" s="194"/>
      <c r="H83" s="194"/>
      <c r="I83" s="194"/>
      <c r="J83" s="41"/>
      <c r="K83" s="41"/>
      <c r="L83" s="41"/>
      <c r="M83" s="41"/>
      <c r="N83" s="41"/>
      <c r="O83" s="41"/>
      <c r="P83" s="41">
        <f>N82*K82</f>
        <v>2163</v>
      </c>
      <c r="Q83" s="853">
        <f>SUM(X83:AM83)</f>
        <v>0</v>
      </c>
      <c r="R83" s="849"/>
      <c r="S83" s="849">
        <f>Q83*K82</f>
        <v>0</v>
      </c>
      <c r="T83" s="849">
        <f>N82-Q83</f>
        <v>7</v>
      </c>
      <c r="U83" s="849"/>
      <c r="V83" s="849">
        <f>T83*K82</f>
        <v>2163</v>
      </c>
      <c r="W83" s="849"/>
      <c r="X83" s="849"/>
      <c r="Y83" s="849"/>
      <c r="Z83" s="853">
        <v>0</v>
      </c>
      <c r="AA83" s="853">
        <v>0</v>
      </c>
      <c r="AB83" s="853">
        <v>0</v>
      </c>
      <c r="AC83" s="853">
        <v>0</v>
      </c>
      <c r="AD83" s="853">
        <v>0</v>
      </c>
      <c r="AE83" s="853">
        <v>0</v>
      </c>
      <c r="AF83" s="853">
        <v>0</v>
      </c>
      <c r="AG83" s="849"/>
      <c r="AH83" s="41"/>
      <c r="AI83" s="41"/>
      <c r="AJ83" s="41"/>
      <c r="AK83" s="41"/>
      <c r="AL83" s="41"/>
      <c r="AM83" s="41"/>
    </row>
    <row r="84" spans="1:39" ht="24.75" customHeight="1" x14ac:dyDescent="0.45">
      <c r="A84" s="36"/>
      <c r="B84" s="36"/>
      <c r="C84" s="36"/>
      <c r="D84" s="194"/>
      <c r="E84" s="194"/>
      <c r="F84" s="194"/>
      <c r="G84" s="194"/>
      <c r="H84" s="194"/>
      <c r="I84" s="194"/>
      <c r="J84" s="41"/>
      <c r="K84" s="41"/>
      <c r="L84" s="41"/>
      <c r="M84" s="41"/>
      <c r="N84" s="41"/>
      <c r="O84" s="41"/>
      <c r="P84" s="41"/>
      <c r="Q84" s="851"/>
      <c r="R84" s="849"/>
      <c r="S84" s="849"/>
      <c r="T84" s="849"/>
      <c r="U84" s="849"/>
      <c r="V84" s="849"/>
      <c r="W84" s="849"/>
      <c r="X84" s="849"/>
      <c r="Y84" s="849"/>
      <c r="Z84" s="849"/>
      <c r="AA84" s="849"/>
      <c r="AB84" s="849"/>
      <c r="AC84" s="849"/>
      <c r="AD84" s="849"/>
      <c r="AE84" s="849"/>
      <c r="AF84" s="849"/>
      <c r="AG84" s="849"/>
      <c r="AH84" s="41"/>
      <c r="AI84" s="41"/>
      <c r="AJ84" s="41"/>
      <c r="AK84" s="41"/>
      <c r="AL84" s="41"/>
      <c r="AM84" s="41"/>
    </row>
    <row r="85" spans="1:39" ht="24.75" customHeight="1" x14ac:dyDescent="0.45">
      <c r="A85" s="36"/>
      <c r="B85" s="36"/>
      <c r="C85" s="36"/>
      <c r="D85" s="194"/>
      <c r="E85" s="194"/>
      <c r="F85" s="194"/>
      <c r="G85" s="194"/>
      <c r="H85" s="194"/>
      <c r="I85" s="194"/>
      <c r="J85" s="41"/>
      <c r="K85" s="41"/>
      <c r="L85" s="41"/>
      <c r="M85" s="41"/>
      <c r="N85" s="179">
        <f t="shared" ref="N85:W85" si="6">SUM(N52:N84)</f>
        <v>113</v>
      </c>
      <c r="O85" s="179">
        <f t="shared" si="6"/>
        <v>10210</v>
      </c>
      <c r="P85" s="179">
        <f t="shared" si="6"/>
        <v>29997</v>
      </c>
      <c r="Q85" s="975">
        <f t="shared" si="6"/>
        <v>3</v>
      </c>
      <c r="R85" s="975">
        <f t="shared" si="6"/>
        <v>249</v>
      </c>
      <c r="S85" s="976">
        <f t="shared" si="6"/>
        <v>747</v>
      </c>
      <c r="T85" s="976">
        <f t="shared" si="6"/>
        <v>110</v>
      </c>
      <c r="U85" s="976">
        <f t="shared" si="6"/>
        <v>9961</v>
      </c>
      <c r="V85" s="976">
        <f t="shared" si="6"/>
        <v>29250</v>
      </c>
      <c r="W85" s="976">
        <f t="shared" si="6"/>
        <v>0</v>
      </c>
      <c r="X85" s="849"/>
      <c r="Y85" s="849"/>
      <c r="Z85" s="849"/>
      <c r="AA85" s="849"/>
      <c r="AB85" s="849"/>
      <c r="AC85" s="849"/>
      <c r="AD85" s="849"/>
      <c r="AE85" s="849"/>
      <c r="AF85" s="849"/>
      <c r="AG85" s="849"/>
      <c r="AH85" s="41"/>
      <c r="AI85" s="41"/>
      <c r="AJ85" s="41"/>
      <c r="AK85" s="41"/>
      <c r="AL85" s="41"/>
      <c r="AM85" s="41"/>
    </row>
    <row r="86" spans="1:39" ht="24.75" customHeight="1" x14ac:dyDescent="0.45">
      <c r="A86" s="36"/>
      <c r="B86" s="36"/>
      <c r="C86" s="36"/>
      <c r="D86" s="194"/>
      <c r="E86" s="194"/>
      <c r="F86" s="194"/>
      <c r="G86" s="194"/>
      <c r="H86" s="194"/>
      <c r="I86" s="194"/>
      <c r="J86" s="110"/>
      <c r="K86" s="41"/>
      <c r="L86" s="41"/>
      <c r="M86" s="41" t="s">
        <v>323</v>
      </c>
      <c r="N86" s="73">
        <f t="shared" ref="N86:P86" si="7">Q85+T85</f>
        <v>113</v>
      </c>
      <c r="O86" s="73">
        <f t="shared" si="7"/>
        <v>10210</v>
      </c>
      <c r="P86" s="73">
        <f t="shared" si="7"/>
        <v>29997</v>
      </c>
      <c r="Q86" s="978"/>
      <c r="R86" s="978"/>
      <c r="S86" s="978"/>
      <c r="T86" s="978"/>
      <c r="U86" s="978"/>
      <c r="V86" s="978"/>
      <c r="W86" s="978"/>
      <c r="X86" s="849"/>
      <c r="Y86" s="849"/>
      <c r="Z86" s="849"/>
      <c r="AA86" s="849"/>
      <c r="AB86" s="849"/>
      <c r="AC86" s="849"/>
      <c r="AD86" s="849"/>
      <c r="AE86" s="849"/>
      <c r="AF86" s="849"/>
      <c r="AG86" s="849"/>
      <c r="AH86" s="41"/>
      <c r="AI86" s="41"/>
      <c r="AJ86" s="41"/>
      <c r="AK86" s="41"/>
      <c r="AL86" s="41"/>
      <c r="AM86" s="41"/>
    </row>
    <row r="87" spans="1:39" ht="24.75" customHeight="1" x14ac:dyDescent="0.45">
      <c r="A87" s="95"/>
      <c r="B87" s="95"/>
      <c r="C87" s="95"/>
      <c r="D87" s="95"/>
      <c r="E87" s="95"/>
      <c r="F87" s="95"/>
      <c r="G87" s="95"/>
      <c r="H87" s="95"/>
      <c r="I87" s="95"/>
      <c r="J87" s="9"/>
      <c r="K87" s="9"/>
      <c r="L87" s="9"/>
      <c r="M87" s="38" t="s">
        <v>2084</v>
      </c>
      <c r="N87" s="9"/>
      <c r="O87" s="9"/>
      <c r="P87" s="9"/>
      <c r="Q87" s="9"/>
      <c r="R87" s="97">
        <f>R85/O85</f>
        <v>2.4387855044074438E-2</v>
      </c>
      <c r="S87" s="9"/>
      <c r="T87" s="9"/>
      <c r="U87" s="97">
        <f>U85/O85</f>
        <v>0.97561214495592552</v>
      </c>
      <c r="V87" s="9"/>
      <c r="W87" s="9"/>
      <c r="X87" s="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</row>
    <row r="88" spans="1:39" ht="24.75" customHeight="1" x14ac:dyDescent="0.45">
      <c r="A88" s="95"/>
      <c r="B88" s="95"/>
      <c r="C88" s="95"/>
      <c r="D88" s="95"/>
      <c r="E88" s="95"/>
      <c r="F88" s="95"/>
      <c r="G88" s="95"/>
      <c r="H88" s="95"/>
      <c r="I88" s="95"/>
      <c r="J88" s="9"/>
      <c r="K88" s="9"/>
      <c r="L88" s="9"/>
      <c r="M88" s="38" t="s">
        <v>2085</v>
      </c>
      <c r="N88" s="9"/>
      <c r="O88" s="9"/>
      <c r="P88" s="9"/>
      <c r="Q88" s="9"/>
      <c r="R88" s="9"/>
      <c r="S88" s="9"/>
      <c r="T88" s="9"/>
      <c r="U88" s="9"/>
      <c r="V88" s="98">
        <f>V85/U85</f>
        <v>2.9364521634374059</v>
      </c>
      <c r="W88" s="9"/>
      <c r="X88" s="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</row>
    <row r="89" spans="1:39" ht="15" customHeight="1" x14ac:dyDescent="0.45">
      <c r="A89" s="95"/>
      <c r="B89" s="95"/>
      <c r="C89" s="95"/>
      <c r="D89" s="95"/>
      <c r="E89" s="95"/>
      <c r="F89" s="95"/>
      <c r="G89" s="95"/>
      <c r="H89" s="95"/>
      <c r="I89" s="95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</row>
    <row r="90" spans="1:39" ht="15" customHeight="1" x14ac:dyDescent="0.45">
      <c r="A90" s="95"/>
      <c r="B90" s="95"/>
      <c r="C90" s="95"/>
      <c r="D90" s="95"/>
      <c r="E90" s="95"/>
      <c r="F90" s="95"/>
      <c r="G90" s="95"/>
      <c r="H90" s="95"/>
      <c r="I90" s="95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</row>
    <row r="91" spans="1:39" ht="15" customHeight="1" x14ac:dyDescent="0.45">
      <c r="A91" s="95"/>
      <c r="B91" s="95"/>
      <c r="C91" s="95"/>
      <c r="D91" s="95"/>
      <c r="E91" s="95"/>
      <c r="F91" s="95"/>
      <c r="G91" s="95"/>
      <c r="H91" s="95"/>
      <c r="I91" s="95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</row>
    <row r="92" spans="1:39" ht="47.25" customHeight="1" x14ac:dyDescent="0.45">
      <c r="A92" s="33" t="str">
        <f t="shared" ref="A92:K92" si="8">A1</f>
        <v>FOURNISSEUR</v>
      </c>
      <c r="B92" s="33" t="str">
        <f t="shared" si="8"/>
        <v>COLLECTION</v>
      </c>
      <c r="C92" s="33" t="str">
        <f t="shared" si="8"/>
        <v>LIVRAISON</v>
      </c>
      <c r="D92" s="33" t="str">
        <f t="shared" si="8"/>
        <v>REF</v>
      </c>
      <c r="E92" s="33" t="str">
        <f t="shared" si="8"/>
        <v>REF BIS</v>
      </c>
      <c r="F92" s="33" t="str">
        <f t="shared" si="8"/>
        <v>DESIGNATION</v>
      </c>
      <c r="G92" s="33" t="str">
        <f t="shared" si="8"/>
        <v>COULEUR</v>
      </c>
      <c r="H92" s="33" t="str">
        <f t="shared" si="8"/>
        <v>MATIERE</v>
      </c>
      <c r="I92" s="33" t="str">
        <f t="shared" si="8"/>
        <v>FORME</v>
      </c>
      <c r="J92" s="33" t="str">
        <f t="shared" si="8"/>
        <v>PA</v>
      </c>
      <c r="K92" s="33" t="str">
        <f t="shared" si="8"/>
        <v>Pvte</v>
      </c>
      <c r="L92" s="305" t="s">
        <v>2600</v>
      </c>
      <c r="M92" s="33" t="str">
        <f t="shared" ref="M92:R92" si="9">M1</f>
        <v>PRIX PROMO</v>
      </c>
      <c r="N92" s="33" t="str">
        <f t="shared" si="9"/>
        <v xml:space="preserve">Qté commandée </v>
      </c>
      <c r="O92" s="33" t="str">
        <f t="shared" si="9"/>
        <v>PA TOTAL</v>
      </c>
      <c r="P92" s="33" t="str">
        <f t="shared" si="9"/>
        <v>Pvte TOTAL</v>
      </c>
      <c r="Q92" s="33" t="str">
        <f t="shared" si="9"/>
        <v>Qté en stock</v>
      </c>
      <c r="R92" s="830" t="str">
        <f t="shared" si="9"/>
        <v>VALORISATION STOCK PA / Pvte</v>
      </c>
      <c r="S92" s="828"/>
      <c r="T92" s="33" t="str">
        <f t="shared" ref="T92:U92" si="10">T1</f>
        <v>Qté vendue</v>
      </c>
      <c r="U92" s="830" t="str">
        <f t="shared" si="10"/>
        <v>TOTAL VENDU PA / Pvte / P promo</v>
      </c>
      <c r="V92" s="827"/>
      <c r="W92" s="828"/>
      <c r="X92" s="33" t="str">
        <f t="shared" ref="X92:AM92" si="11">X1</f>
        <v>T23</v>
      </c>
      <c r="Y92" s="33" t="str">
        <f t="shared" si="11"/>
        <v>T24</v>
      </c>
      <c r="Z92" s="33" t="str">
        <f t="shared" si="11"/>
        <v>T25</v>
      </c>
      <c r="AA92" s="33" t="str">
        <f t="shared" si="11"/>
        <v>T26</v>
      </c>
      <c r="AB92" s="33" t="str">
        <f t="shared" si="11"/>
        <v>T27</v>
      </c>
      <c r="AC92" s="33" t="str">
        <f t="shared" si="11"/>
        <v>T28</v>
      </c>
      <c r="AD92" s="33" t="str">
        <f t="shared" si="11"/>
        <v>T29</v>
      </c>
      <c r="AE92" s="33" t="str">
        <f t="shared" si="11"/>
        <v>T30</v>
      </c>
      <c r="AF92" s="33" t="str">
        <f t="shared" si="11"/>
        <v>T31</v>
      </c>
      <c r="AG92" s="33" t="str">
        <f t="shared" si="11"/>
        <v>T32</v>
      </c>
      <c r="AH92" s="33">
        <f t="shared" si="11"/>
        <v>0</v>
      </c>
      <c r="AI92" s="33" t="str">
        <f t="shared" si="11"/>
        <v>XS</v>
      </c>
      <c r="AJ92" s="33" t="str">
        <f t="shared" si="11"/>
        <v>S</v>
      </c>
      <c r="AK92" s="33" t="str">
        <f t="shared" si="11"/>
        <v>M</v>
      </c>
      <c r="AL92" s="33" t="str">
        <f t="shared" si="11"/>
        <v>L</v>
      </c>
      <c r="AM92" s="33" t="str">
        <f t="shared" si="11"/>
        <v>XL</v>
      </c>
    </row>
    <row r="93" spans="1:39" ht="24.75" customHeight="1" x14ac:dyDescent="0.45">
      <c r="A93" s="99" t="s">
        <v>2492</v>
      </c>
      <c r="B93" s="99" t="s">
        <v>9</v>
      </c>
      <c r="C93" s="394">
        <v>45252</v>
      </c>
      <c r="D93" s="101" t="s">
        <v>2601</v>
      </c>
      <c r="E93" s="99" t="s">
        <v>2602</v>
      </c>
      <c r="F93" s="99" t="s">
        <v>180</v>
      </c>
      <c r="G93" s="99" t="s">
        <v>215</v>
      </c>
      <c r="H93" s="99"/>
      <c r="I93" s="115" t="s">
        <v>2603</v>
      </c>
      <c r="J93" s="103">
        <v>73</v>
      </c>
      <c r="K93" s="103">
        <v>239</v>
      </c>
      <c r="L93" s="395"/>
      <c r="M93" s="103">
        <v>95.6</v>
      </c>
      <c r="N93" s="104">
        <f>SUM(X93:AM93)</f>
        <v>14</v>
      </c>
      <c r="O93" s="103">
        <f>J93*N93</f>
        <v>1022</v>
      </c>
      <c r="P93" s="103"/>
      <c r="Q93" s="103"/>
      <c r="R93" s="103">
        <f>Q94*J93</f>
        <v>0</v>
      </c>
      <c r="S93" s="103"/>
      <c r="T93" s="103"/>
      <c r="U93" s="103">
        <f>T94*J93</f>
        <v>1022</v>
      </c>
      <c r="V93" s="103"/>
      <c r="W93" s="103"/>
      <c r="X93" s="103"/>
      <c r="Y93" s="104">
        <v>2</v>
      </c>
      <c r="Z93" s="104">
        <v>2</v>
      </c>
      <c r="AA93" s="104">
        <v>2</v>
      </c>
      <c r="AB93" s="104">
        <v>2</v>
      </c>
      <c r="AC93" s="104">
        <v>2</v>
      </c>
      <c r="AD93" s="104">
        <v>2</v>
      </c>
      <c r="AE93" s="104">
        <v>2</v>
      </c>
      <c r="AF93" s="104"/>
      <c r="AG93" s="104"/>
      <c r="AH93" s="104"/>
      <c r="AI93" s="104"/>
      <c r="AJ93" s="104"/>
      <c r="AK93" s="104"/>
      <c r="AL93" s="104"/>
      <c r="AM93" s="104"/>
    </row>
    <row r="94" spans="1:39" ht="24.75" customHeight="1" x14ac:dyDescent="0.45">
      <c r="A94" s="38"/>
      <c r="B94" s="38"/>
      <c r="C94" s="38"/>
      <c r="D94" s="69"/>
      <c r="E94" s="38"/>
      <c r="F94" s="38"/>
      <c r="G94" s="38"/>
      <c r="H94" s="38"/>
      <c r="I94" s="38"/>
      <c r="J94" s="38"/>
      <c r="K94" s="38"/>
      <c r="L94" s="69"/>
      <c r="M94" s="38"/>
      <c r="N94" s="38"/>
      <c r="O94" s="38"/>
      <c r="P94" s="38">
        <f>K93*N93</f>
        <v>3346</v>
      </c>
      <c r="Q94" s="47">
        <f>SUM(X94:AM94)</f>
        <v>0</v>
      </c>
      <c r="R94" s="38"/>
      <c r="S94" s="38">
        <f>Q94*K93</f>
        <v>0</v>
      </c>
      <c r="T94" s="41">
        <f>N93-Q94</f>
        <v>14</v>
      </c>
      <c r="U94" s="38"/>
      <c r="V94" s="38">
        <f>T94*K93</f>
        <v>3346</v>
      </c>
      <c r="W94" s="38"/>
      <c r="X94" s="38"/>
      <c r="Y94" s="47">
        <v>0</v>
      </c>
      <c r="Z94" s="47">
        <v>0</v>
      </c>
      <c r="AA94" s="47">
        <v>0</v>
      </c>
      <c r="AB94" s="47">
        <v>0</v>
      </c>
      <c r="AC94" s="47">
        <v>0</v>
      </c>
      <c r="AD94" s="47">
        <v>0</v>
      </c>
      <c r="AE94" s="47">
        <v>0</v>
      </c>
      <c r="AF94" s="41"/>
      <c r="AG94" s="41"/>
      <c r="AH94" s="41"/>
      <c r="AI94" s="41"/>
      <c r="AJ94" s="41"/>
      <c r="AK94" s="41"/>
      <c r="AL94" s="41"/>
      <c r="AM94" s="41"/>
    </row>
    <row r="95" spans="1:39" ht="24.75" customHeight="1" x14ac:dyDescent="0.45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69"/>
      <c r="M95" s="38"/>
      <c r="N95" s="38"/>
      <c r="O95" s="38"/>
      <c r="P95" s="38"/>
      <c r="Q95" s="38"/>
      <c r="R95" s="19"/>
      <c r="S95" s="19"/>
      <c r="T95" s="38"/>
      <c r="U95" s="38"/>
      <c r="V95" s="38"/>
      <c r="W95" s="38"/>
      <c r="X95" s="38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</row>
    <row r="96" spans="1:39" ht="24.75" customHeight="1" x14ac:dyDescent="0.45">
      <c r="A96" s="99" t="s">
        <v>2492</v>
      </c>
      <c r="B96" s="99" t="s">
        <v>9</v>
      </c>
      <c r="C96" s="394">
        <v>45252</v>
      </c>
      <c r="D96" s="396" t="s">
        <v>2604</v>
      </c>
      <c r="E96" s="99" t="s">
        <v>2605</v>
      </c>
      <c r="F96" s="99" t="s">
        <v>372</v>
      </c>
      <c r="G96" s="99" t="s">
        <v>2519</v>
      </c>
      <c r="H96" s="99"/>
      <c r="I96" s="115" t="s">
        <v>287</v>
      </c>
      <c r="J96" s="103">
        <v>108</v>
      </c>
      <c r="K96" s="103">
        <v>289</v>
      </c>
      <c r="L96" s="395"/>
      <c r="M96" s="103"/>
      <c r="N96" s="104">
        <f>SUM(X96:AM96)</f>
        <v>3</v>
      </c>
      <c r="O96" s="103">
        <f>J96*N96</f>
        <v>324</v>
      </c>
      <c r="P96" s="103"/>
      <c r="Q96" s="103"/>
      <c r="R96" s="103">
        <f>Q97*J96</f>
        <v>0</v>
      </c>
      <c r="S96" s="103"/>
      <c r="T96" s="103"/>
      <c r="U96" s="103">
        <f>T97*J96</f>
        <v>324</v>
      </c>
      <c r="V96" s="103"/>
      <c r="W96" s="103"/>
      <c r="X96" s="103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>
        <v>1</v>
      </c>
      <c r="AK96" s="104">
        <v>1</v>
      </c>
      <c r="AL96" s="104">
        <v>1</v>
      </c>
      <c r="AM96" s="104"/>
    </row>
    <row r="97" spans="1:39" ht="24.75" customHeight="1" x14ac:dyDescent="0.45">
      <c r="A97" s="38"/>
      <c r="B97" s="38"/>
      <c r="C97" s="38"/>
      <c r="D97" s="69"/>
      <c r="E97" s="38"/>
      <c r="F97" s="38"/>
      <c r="G97" s="38"/>
      <c r="H97" s="38"/>
      <c r="I97" s="38"/>
      <c r="J97" s="38"/>
      <c r="K97" s="38"/>
      <c r="L97" s="69"/>
      <c r="M97" s="38"/>
      <c r="N97" s="38"/>
      <c r="O97" s="38"/>
      <c r="P97" s="38">
        <f>K96*N96</f>
        <v>867</v>
      </c>
      <c r="Q97" s="40">
        <f>SUM(X97:AM97)</f>
        <v>0</v>
      </c>
      <c r="R97" s="38"/>
      <c r="S97" s="38">
        <f>Q97*K96</f>
        <v>0</v>
      </c>
      <c r="T97" s="41">
        <f>N96-Q97</f>
        <v>3</v>
      </c>
      <c r="U97" s="38"/>
      <c r="V97" s="38">
        <f>T97*K96</f>
        <v>867</v>
      </c>
      <c r="W97" s="38"/>
      <c r="X97" s="38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0">
        <v>0</v>
      </c>
      <c r="AK97" s="40">
        <v>0</v>
      </c>
      <c r="AL97" s="40">
        <v>0</v>
      </c>
      <c r="AM97" s="41"/>
    </row>
    <row r="98" spans="1:39" ht="24.75" customHeight="1" x14ac:dyDescent="0.45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69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</row>
    <row r="99" spans="1:39" ht="24.75" customHeight="1" x14ac:dyDescent="0.45">
      <c r="A99" s="99" t="s">
        <v>2492</v>
      </c>
      <c r="B99" s="99" t="s">
        <v>9</v>
      </c>
      <c r="C99" s="394">
        <v>45252</v>
      </c>
      <c r="D99" s="396" t="s">
        <v>2606</v>
      </c>
      <c r="E99" s="99" t="s">
        <v>2607</v>
      </c>
      <c r="F99" s="99" t="s">
        <v>180</v>
      </c>
      <c r="G99" s="99" t="s">
        <v>2500</v>
      </c>
      <c r="H99" s="99"/>
      <c r="I99" s="115" t="s">
        <v>2608</v>
      </c>
      <c r="J99" s="103">
        <v>96</v>
      </c>
      <c r="K99" s="103">
        <v>259</v>
      </c>
      <c r="L99" s="395"/>
      <c r="M99" s="103"/>
      <c r="N99" s="104">
        <f>SUM(X99:AM99)</f>
        <v>4</v>
      </c>
      <c r="O99" s="103">
        <f>J99*N99</f>
        <v>384</v>
      </c>
      <c r="P99" s="103"/>
      <c r="Q99" s="103"/>
      <c r="R99" s="103">
        <f>Q100*J99</f>
        <v>0</v>
      </c>
      <c r="S99" s="103"/>
      <c r="T99" s="103"/>
      <c r="U99" s="103">
        <f>T100*J99</f>
        <v>384</v>
      </c>
      <c r="V99" s="103"/>
      <c r="W99" s="103"/>
      <c r="X99" s="103"/>
      <c r="Y99" s="104"/>
      <c r="Z99" s="104">
        <v>1</v>
      </c>
      <c r="AA99" s="104">
        <v>1</v>
      </c>
      <c r="AB99" s="104">
        <v>1</v>
      </c>
      <c r="AC99" s="104">
        <v>1</v>
      </c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</row>
    <row r="100" spans="1:39" ht="24.75" customHeight="1" x14ac:dyDescent="0.45">
      <c r="A100" s="38"/>
      <c r="B100" s="38"/>
      <c r="C100" s="38"/>
      <c r="D100" s="69"/>
      <c r="E100" s="38"/>
      <c r="F100" s="38"/>
      <c r="G100" s="38"/>
      <c r="H100" s="38"/>
      <c r="I100" s="38"/>
      <c r="J100" s="38"/>
      <c r="K100" s="38"/>
      <c r="L100" s="69"/>
      <c r="M100" s="38"/>
      <c r="N100" s="38"/>
      <c r="O100" s="38"/>
      <c r="P100" s="38">
        <f>K99*N99</f>
        <v>1036</v>
      </c>
      <c r="Q100" s="47">
        <f>SUM(X100:AM100)</f>
        <v>0</v>
      </c>
      <c r="R100" s="38"/>
      <c r="S100" s="38">
        <f>Q100*K99</f>
        <v>0</v>
      </c>
      <c r="T100" s="41">
        <f>N99-Q100</f>
        <v>4</v>
      </c>
      <c r="U100" s="38"/>
      <c r="V100" s="38">
        <f>T100*K99</f>
        <v>1036</v>
      </c>
      <c r="W100" s="38"/>
      <c r="X100" s="38"/>
      <c r="Y100" s="41"/>
      <c r="Z100" s="47">
        <v>0</v>
      </c>
      <c r="AA100" s="47">
        <v>0</v>
      </c>
      <c r="AB100" s="47">
        <v>0</v>
      </c>
      <c r="AC100" s="47">
        <v>0</v>
      </c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</row>
    <row r="101" spans="1:39" ht="24.75" customHeight="1" x14ac:dyDescent="0.45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69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41"/>
      <c r="Z101" s="41"/>
      <c r="AA101" s="41"/>
      <c r="AB101" s="41"/>
      <c r="AC101" s="846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</row>
    <row r="102" spans="1:39" ht="24.75" customHeight="1" x14ac:dyDescent="0.45">
      <c r="A102" s="99" t="s">
        <v>2492</v>
      </c>
      <c r="B102" s="99" t="s">
        <v>9</v>
      </c>
      <c r="C102" s="394">
        <v>45252</v>
      </c>
      <c r="D102" s="106" t="s">
        <v>2609</v>
      </c>
      <c r="E102" s="979" t="s">
        <v>2610</v>
      </c>
      <c r="F102" s="99" t="s">
        <v>180</v>
      </c>
      <c r="G102" s="99" t="s">
        <v>559</v>
      </c>
      <c r="H102" s="99"/>
      <c r="I102" s="115" t="s">
        <v>2611</v>
      </c>
      <c r="J102" s="103">
        <v>88</v>
      </c>
      <c r="K102" s="103">
        <v>259</v>
      </c>
      <c r="L102" s="395">
        <v>230</v>
      </c>
      <c r="M102" s="103"/>
      <c r="N102" s="104">
        <f>SUM(X102:AM102)</f>
        <v>16</v>
      </c>
      <c r="O102" s="103">
        <f>J102*N102</f>
        <v>1408</v>
      </c>
      <c r="P102" s="103"/>
      <c r="Q102" s="103"/>
      <c r="R102" s="103">
        <f>Q103*J102</f>
        <v>176</v>
      </c>
      <c r="S102" s="103"/>
      <c r="T102" s="103"/>
      <c r="U102" s="103">
        <f>T103*J102</f>
        <v>1232</v>
      </c>
      <c r="V102" s="103"/>
      <c r="W102" s="103"/>
      <c r="X102" s="103"/>
      <c r="Y102" s="104">
        <v>2</v>
      </c>
      <c r="Z102" s="104">
        <v>2</v>
      </c>
      <c r="AA102" s="104">
        <v>2</v>
      </c>
      <c r="AB102" s="104">
        <v>2</v>
      </c>
      <c r="AC102" s="104">
        <v>2</v>
      </c>
      <c r="AD102" s="104">
        <v>2</v>
      </c>
      <c r="AE102" s="104">
        <v>2</v>
      </c>
      <c r="AF102" s="104">
        <v>1</v>
      </c>
      <c r="AG102" s="104">
        <v>1</v>
      </c>
      <c r="AH102" s="104"/>
      <c r="AI102" s="104"/>
      <c r="AJ102" s="104"/>
      <c r="AK102" s="104"/>
      <c r="AL102" s="104"/>
      <c r="AM102" s="104"/>
    </row>
    <row r="103" spans="1:39" ht="24.75" customHeight="1" x14ac:dyDescent="0.45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69"/>
      <c r="M103" s="38"/>
      <c r="N103" s="38"/>
      <c r="O103" s="38"/>
      <c r="P103" s="38">
        <f>K102*N102</f>
        <v>4144</v>
      </c>
      <c r="Q103" s="665">
        <f>SUM(X103:AM103)</f>
        <v>2</v>
      </c>
      <c r="R103" s="38"/>
      <c r="S103" s="38">
        <f>Q103*K102</f>
        <v>518</v>
      </c>
      <c r="T103" s="41">
        <f>N102-Q103</f>
        <v>14</v>
      </c>
      <c r="U103" s="38"/>
      <c r="V103" s="38">
        <f>T103*K102</f>
        <v>3626</v>
      </c>
      <c r="W103" s="38"/>
      <c r="X103" s="38"/>
      <c r="Y103" s="47">
        <v>0</v>
      </c>
      <c r="Z103" s="47">
        <v>0</v>
      </c>
      <c r="AA103" s="47">
        <v>0</v>
      </c>
      <c r="AB103" s="47">
        <v>0</v>
      </c>
      <c r="AC103" s="47">
        <v>0</v>
      </c>
      <c r="AD103" s="47">
        <v>0</v>
      </c>
      <c r="AE103" s="665">
        <v>1</v>
      </c>
      <c r="AF103" s="47">
        <v>0</v>
      </c>
      <c r="AG103" s="665">
        <v>1</v>
      </c>
      <c r="AH103" s="41"/>
      <c r="AI103" s="41"/>
      <c r="AJ103" s="41"/>
      <c r="AK103" s="41"/>
      <c r="AL103" s="41"/>
      <c r="AM103" s="41"/>
    </row>
    <row r="104" spans="1:39" ht="24.75" customHeight="1" x14ac:dyDescent="0.45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69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845"/>
      <c r="AD104" s="883"/>
      <c r="AE104" s="883"/>
      <c r="AF104" s="883"/>
      <c r="AG104" s="19"/>
      <c r="AH104" s="19"/>
      <c r="AI104" s="19"/>
      <c r="AJ104" s="19"/>
      <c r="AK104" s="19"/>
      <c r="AL104" s="19"/>
      <c r="AM104" s="19"/>
    </row>
    <row r="105" spans="1:39" ht="24.75" customHeight="1" x14ac:dyDescent="0.45">
      <c r="A105" s="99" t="s">
        <v>2492</v>
      </c>
      <c r="B105" s="99" t="s">
        <v>9</v>
      </c>
      <c r="C105" s="397">
        <v>45281</v>
      </c>
      <c r="D105" s="101" t="s">
        <v>2612</v>
      </c>
      <c r="E105" s="979" t="s">
        <v>2613</v>
      </c>
      <c r="F105" s="99" t="s">
        <v>180</v>
      </c>
      <c r="G105" s="99" t="s">
        <v>2519</v>
      </c>
      <c r="H105" s="99"/>
      <c r="I105" s="115" t="s">
        <v>2611</v>
      </c>
      <c r="J105" s="103">
        <v>88</v>
      </c>
      <c r="K105" s="103">
        <v>259</v>
      </c>
      <c r="L105" s="395">
        <v>240</v>
      </c>
      <c r="M105" s="103"/>
      <c r="N105" s="104">
        <f>SUM(X105:AM105)</f>
        <v>16</v>
      </c>
      <c r="O105" s="103">
        <f>J105*N105</f>
        <v>1408</v>
      </c>
      <c r="P105" s="103"/>
      <c r="Q105" s="103"/>
      <c r="R105" s="103">
        <f>Q106*J105</f>
        <v>88</v>
      </c>
      <c r="S105" s="103"/>
      <c r="T105" s="103"/>
      <c r="U105" s="103">
        <f>T106*J105</f>
        <v>1320</v>
      </c>
      <c r="V105" s="103"/>
      <c r="W105" s="103"/>
      <c r="X105" s="103"/>
      <c r="Y105" s="103">
        <v>2</v>
      </c>
      <c r="Z105" s="103">
        <v>2</v>
      </c>
      <c r="AA105" s="103">
        <v>2</v>
      </c>
      <c r="AB105" s="103">
        <v>2</v>
      </c>
      <c r="AC105" s="103">
        <v>2</v>
      </c>
      <c r="AD105" s="103">
        <v>2</v>
      </c>
      <c r="AE105" s="103">
        <v>2</v>
      </c>
      <c r="AF105" s="103">
        <v>1</v>
      </c>
      <c r="AG105" s="103">
        <v>1</v>
      </c>
      <c r="AH105" s="398"/>
      <c r="AI105" s="398"/>
      <c r="AJ105" s="398"/>
      <c r="AK105" s="398"/>
      <c r="AL105" s="398"/>
      <c r="AM105" s="398"/>
    </row>
    <row r="106" spans="1:39" ht="24.75" customHeight="1" x14ac:dyDescent="0.45">
      <c r="A106" s="38"/>
      <c r="B106" s="38"/>
      <c r="C106" s="38"/>
      <c r="D106" s="69"/>
      <c r="E106" s="38"/>
      <c r="F106" s="38"/>
      <c r="G106" s="38"/>
      <c r="H106" s="38"/>
      <c r="I106" s="38"/>
      <c r="J106" s="38"/>
      <c r="K106" s="38"/>
      <c r="L106" s="69"/>
      <c r="M106" s="38"/>
      <c r="N106" s="38"/>
      <c r="O106" s="38"/>
      <c r="P106" s="38">
        <f>K105*N105</f>
        <v>4144</v>
      </c>
      <c r="Q106" s="687">
        <f>SUM(X106:AM106)</f>
        <v>1</v>
      </c>
      <c r="R106" s="38"/>
      <c r="S106" s="38">
        <f>Q106*K105</f>
        <v>259</v>
      </c>
      <c r="T106" s="41">
        <f>N105-Q106</f>
        <v>15</v>
      </c>
      <c r="U106" s="38"/>
      <c r="V106" s="38">
        <f>T106*K105</f>
        <v>3885</v>
      </c>
      <c r="W106" s="38"/>
      <c r="X106" s="38"/>
      <c r="Y106" s="42">
        <v>0</v>
      </c>
      <c r="Z106" s="42">
        <v>0</v>
      </c>
      <c r="AA106" s="42">
        <v>0</v>
      </c>
      <c r="AB106" s="42">
        <v>0</v>
      </c>
      <c r="AC106" s="42">
        <v>0</v>
      </c>
      <c r="AD106" s="675">
        <v>1</v>
      </c>
      <c r="AE106" s="42">
        <v>0</v>
      </c>
      <c r="AF106" s="42">
        <v>0</v>
      </c>
      <c r="AG106" s="42">
        <v>0</v>
      </c>
      <c r="AH106" s="19"/>
      <c r="AI106" s="19"/>
      <c r="AJ106" s="19"/>
      <c r="AK106" s="19"/>
      <c r="AL106" s="19"/>
      <c r="AM106" s="19"/>
    </row>
    <row r="107" spans="1:39" ht="24.75" customHeight="1" x14ac:dyDescent="0.45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69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</row>
    <row r="108" spans="1:39" ht="24.75" customHeight="1" x14ac:dyDescent="0.45">
      <c r="A108" s="99" t="s">
        <v>2492</v>
      </c>
      <c r="B108" s="99" t="s">
        <v>9</v>
      </c>
      <c r="C108" s="397">
        <v>45381</v>
      </c>
      <c r="D108" s="101" t="s">
        <v>2614</v>
      </c>
      <c r="E108" s="99" t="s">
        <v>2615</v>
      </c>
      <c r="F108" s="99" t="s">
        <v>180</v>
      </c>
      <c r="G108" s="99" t="s">
        <v>2519</v>
      </c>
      <c r="H108" s="99"/>
      <c r="I108" s="115" t="s">
        <v>2616</v>
      </c>
      <c r="J108" s="103">
        <v>96</v>
      </c>
      <c r="K108" s="103">
        <v>279</v>
      </c>
      <c r="L108" s="395"/>
      <c r="M108" s="103">
        <v>139.5</v>
      </c>
      <c r="N108" s="104">
        <f>SUM(X108:AM108)</f>
        <v>5</v>
      </c>
      <c r="O108" s="103">
        <f>J108*N108</f>
        <v>480</v>
      </c>
      <c r="P108" s="103"/>
      <c r="Q108" s="103"/>
      <c r="R108" s="103">
        <f>Q109*J108</f>
        <v>0</v>
      </c>
      <c r="S108" s="103"/>
      <c r="T108" s="103"/>
      <c r="U108" s="103">
        <f>T109*J108</f>
        <v>480</v>
      </c>
      <c r="V108" s="103"/>
      <c r="W108" s="103"/>
      <c r="X108" s="103"/>
      <c r="Y108" s="103">
        <v>1</v>
      </c>
      <c r="Z108" s="103">
        <v>1</v>
      </c>
      <c r="AA108" s="103">
        <v>1</v>
      </c>
      <c r="AB108" s="103">
        <v>1</v>
      </c>
      <c r="AC108" s="103">
        <v>1</v>
      </c>
      <c r="AD108" s="398"/>
      <c r="AE108" s="398"/>
      <c r="AF108" s="398"/>
      <c r="AG108" s="398"/>
      <c r="AH108" s="398"/>
      <c r="AI108" s="398"/>
      <c r="AJ108" s="398"/>
      <c r="AK108" s="398"/>
      <c r="AL108" s="398"/>
      <c r="AM108" s="398"/>
    </row>
    <row r="109" spans="1:39" ht="24.75" customHeight="1" x14ac:dyDescent="0.45">
      <c r="A109" s="38"/>
      <c r="B109" s="38"/>
      <c r="C109" s="38"/>
      <c r="D109" s="488"/>
      <c r="E109" s="38"/>
      <c r="F109" s="38"/>
      <c r="G109" s="38"/>
      <c r="H109" s="38"/>
      <c r="I109" s="38"/>
      <c r="J109" s="38"/>
      <c r="K109" s="38"/>
      <c r="L109" s="69"/>
      <c r="M109" s="38"/>
      <c r="N109" s="38"/>
      <c r="O109" s="38"/>
      <c r="P109" s="38">
        <f>K108*N108</f>
        <v>1395</v>
      </c>
      <c r="Q109" s="47">
        <f>SUM(X109:AM109)</f>
        <v>0</v>
      </c>
      <c r="R109" s="38"/>
      <c r="S109" s="38">
        <f>Q109*K108</f>
        <v>0</v>
      </c>
      <c r="T109" s="41">
        <f>N108-Q109</f>
        <v>5</v>
      </c>
      <c r="U109" s="38"/>
      <c r="V109" s="38">
        <f>T109*K108</f>
        <v>1395</v>
      </c>
      <c r="W109" s="38"/>
      <c r="X109" s="38"/>
      <c r="Y109" s="68">
        <v>0</v>
      </c>
      <c r="Z109" s="68">
        <v>0</v>
      </c>
      <c r="AA109" s="68">
        <v>0</v>
      </c>
      <c r="AB109" s="68">
        <v>0</v>
      </c>
      <c r="AC109" s="68">
        <v>0</v>
      </c>
      <c r="AD109" s="19"/>
      <c r="AE109" s="19"/>
      <c r="AF109" s="19"/>
      <c r="AG109" s="19"/>
    </row>
    <row r="110" spans="1:39" ht="24.75" customHeight="1" x14ac:dyDescent="0.45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69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845"/>
      <c r="AB110" s="38"/>
      <c r="AC110" s="38"/>
      <c r="AD110" s="19"/>
      <c r="AE110" s="19"/>
      <c r="AF110" s="19"/>
      <c r="AG110" s="19"/>
    </row>
    <row r="111" spans="1:39" ht="24.75" customHeight="1" x14ac:dyDescent="0.45">
      <c r="A111" s="99" t="s">
        <v>2492</v>
      </c>
      <c r="B111" s="99" t="s">
        <v>9</v>
      </c>
      <c r="C111" s="397">
        <v>45331</v>
      </c>
      <c r="D111" s="399" t="s">
        <v>2617</v>
      </c>
      <c r="E111" s="99" t="s">
        <v>2618</v>
      </c>
      <c r="F111" s="99" t="s">
        <v>2548</v>
      </c>
      <c r="G111" s="99" t="s">
        <v>2519</v>
      </c>
      <c r="H111" s="99"/>
      <c r="I111" s="115"/>
      <c r="J111" s="103">
        <v>96</v>
      </c>
      <c r="K111" s="103">
        <v>259</v>
      </c>
      <c r="L111" s="395"/>
      <c r="M111" s="103">
        <v>103.6</v>
      </c>
      <c r="N111" s="104">
        <f>SUM(X111:AM111)</f>
        <v>7</v>
      </c>
      <c r="O111" s="103">
        <f>J111*N111</f>
        <v>672</v>
      </c>
      <c r="P111" s="103"/>
      <c r="Q111" s="103"/>
      <c r="R111" s="103">
        <f>Q112*J111</f>
        <v>0</v>
      </c>
      <c r="S111" s="103"/>
      <c r="T111" s="103"/>
      <c r="U111" s="103">
        <f>T112*J111</f>
        <v>672</v>
      </c>
      <c r="V111" s="103"/>
      <c r="W111" s="103"/>
      <c r="X111" s="103"/>
      <c r="Y111" s="103">
        <v>1</v>
      </c>
      <c r="Z111" s="103">
        <v>1</v>
      </c>
      <c r="AA111" s="103">
        <v>1</v>
      </c>
      <c r="AB111" s="103">
        <v>1</v>
      </c>
      <c r="AC111" s="103">
        <v>1</v>
      </c>
      <c r="AD111" s="103">
        <v>1</v>
      </c>
      <c r="AE111" s="103">
        <v>1</v>
      </c>
      <c r="AF111" s="398"/>
      <c r="AG111" s="398"/>
    </row>
    <row r="112" spans="1:39" ht="24.75" customHeight="1" x14ac:dyDescent="0.45">
      <c r="A112" s="38"/>
      <c r="B112" s="38"/>
      <c r="C112" s="38"/>
      <c r="D112" s="69"/>
      <c r="E112" s="38"/>
      <c r="F112" s="38"/>
      <c r="G112" s="38"/>
      <c r="H112" s="38"/>
      <c r="I112" s="38"/>
      <c r="J112" s="38"/>
      <c r="K112" s="38"/>
      <c r="L112" s="69"/>
      <c r="M112" s="38"/>
      <c r="N112" s="38"/>
      <c r="O112" s="38"/>
      <c r="P112" s="38">
        <f>K111*N111</f>
        <v>1813</v>
      </c>
      <c r="Q112" s="40">
        <f>SUM(X112:AM112)</f>
        <v>0</v>
      </c>
      <c r="R112" s="38"/>
      <c r="S112" s="38">
        <f>Q112*K111</f>
        <v>0</v>
      </c>
      <c r="T112" s="41">
        <f>N111-Q112</f>
        <v>7</v>
      </c>
      <c r="U112" s="38"/>
      <c r="V112" s="38">
        <f>T112*K111</f>
        <v>1813</v>
      </c>
      <c r="W112" s="38"/>
      <c r="X112" s="38"/>
      <c r="Y112" s="42">
        <v>0</v>
      </c>
      <c r="Z112" s="42">
        <v>0</v>
      </c>
      <c r="AA112" s="134">
        <v>0</v>
      </c>
      <c r="AB112" s="42">
        <v>0</v>
      </c>
      <c r="AC112" s="42">
        <v>0</v>
      </c>
      <c r="AD112" s="42">
        <v>0</v>
      </c>
      <c r="AE112" s="42">
        <v>0</v>
      </c>
      <c r="AF112" s="19"/>
      <c r="AG112" s="19"/>
    </row>
    <row r="113" spans="1:33" ht="24.75" customHeight="1" x14ac:dyDescent="0.45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69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19"/>
      <c r="AE113" s="19"/>
      <c r="AF113" s="19"/>
      <c r="AG113" s="19"/>
    </row>
    <row r="114" spans="1:33" ht="24.75" customHeight="1" x14ac:dyDescent="0.45">
      <c r="A114" s="99" t="s">
        <v>2492</v>
      </c>
      <c r="B114" s="99" t="s">
        <v>9</v>
      </c>
      <c r="C114" s="397">
        <v>45352</v>
      </c>
      <c r="D114" s="399" t="s">
        <v>2619</v>
      </c>
      <c r="E114" s="99" t="s">
        <v>2620</v>
      </c>
      <c r="F114" s="99" t="s">
        <v>191</v>
      </c>
      <c r="G114" s="99" t="s">
        <v>2621</v>
      </c>
      <c r="H114" s="99" t="s">
        <v>2385</v>
      </c>
      <c r="I114" s="99" t="s">
        <v>2622</v>
      </c>
      <c r="J114" s="103">
        <v>92</v>
      </c>
      <c r="K114" s="103">
        <v>259</v>
      </c>
      <c r="L114" s="395"/>
      <c r="M114" s="103">
        <v>103.6</v>
      </c>
      <c r="N114" s="104">
        <f>SUM(X114:AM114)</f>
        <v>9</v>
      </c>
      <c r="O114" s="103">
        <f>J114*N114</f>
        <v>828</v>
      </c>
      <c r="P114" s="103"/>
      <c r="Q114" s="103"/>
      <c r="R114" s="103">
        <f>Q115*J114</f>
        <v>0</v>
      </c>
      <c r="S114" s="103"/>
      <c r="T114" s="103"/>
      <c r="U114" s="103">
        <f>T115*J114</f>
        <v>828</v>
      </c>
      <c r="V114" s="103"/>
      <c r="W114" s="103"/>
      <c r="X114" s="103"/>
      <c r="Y114" s="103">
        <v>1</v>
      </c>
      <c r="Z114" s="103">
        <v>1</v>
      </c>
      <c r="AA114" s="103">
        <v>1</v>
      </c>
      <c r="AB114" s="103">
        <v>1</v>
      </c>
      <c r="AC114" s="103">
        <v>1</v>
      </c>
      <c r="AD114" s="103">
        <v>1</v>
      </c>
      <c r="AE114" s="103">
        <v>1</v>
      </c>
      <c r="AF114" s="103">
        <v>1</v>
      </c>
      <c r="AG114" s="103">
        <v>1</v>
      </c>
    </row>
    <row r="115" spans="1:33" ht="24.75" customHeight="1" x14ac:dyDescent="0.45">
      <c r="A115" s="38"/>
      <c r="B115" s="38"/>
      <c r="C115" s="38"/>
      <c r="D115" s="69"/>
      <c r="E115" s="38"/>
      <c r="F115" s="38"/>
      <c r="G115" s="38"/>
      <c r="H115" s="38"/>
      <c r="I115" s="38"/>
      <c r="J115" s="38"/>
      <c r="K115" s="38"/>
      <c r="L115" s="69"/>
      <c r="M115" s="38"/>
      <c r="N115" s="38"/>
      <c r="O115" s="38"/>
      <c r="P115" s="38">
        <f>K114*N114</f>
        <v>2331</v>
      </c>
      <c r="Q115" s="40">
        <f>SUM(X115:AM115)</f>
        <v>0</v>
      </c>
      <c r="R115" s="38"/>
      <c r="S115" s="38">
        <f>Q115*K114</f>
        <v>0</v>
      </c>
      <c r="T115" s="41">
        <f>N114-Q115</f>
        <v>9</v>
      </c>
      <c r="U115" s="38"/>
      <c r="V115" s="38">
        <f>T115*K114</f>
        <v>2331</v>
      </c>
      <c r="W115" s="38"/>
      <c r="X115" s="38"/>
      <c r="Y115" s="42">
        <v>0</v>
      </c>
      <c r="Z115" s="42">
        <v>0</v>
      </c>
      <c r="AA115" s="42">
        <v>0</v>
      </c>
      <c r="AB115" s="42">
        <v>0</v>
      </c>
      <c r="AC115" s="42">
        <v>0</v>
      </c>
      <c r="AD115" s="42">
        <v>0</v>
      </c>
      <c r="AE115" s="42">
        <v>0</v>
      </c>
      <c r="AF115" s="42">
        <v>0</v>
      </c>
      <c r="AG115" s="42">
        <v>0</v>
      </c>
    </row>
    <row r="116" spans="1:33" ht="24.75" customHeight="1" x14ac:dyDescent="0.45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69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19"/>
      <c r="AE116" s="19"/>
      <c r="AF116" s="19"/>
      <c r="AG116" s="19"/>
    </row>
    <row r="117" spans="1:33" ht="24.75" customHeight="1" x14ac:dyDescent="0.45">
      <c r="A117" s="99" t="s">
        <v>2492</v>
      </c>
      <c r="B117" s="99" t="s">
        <v>9</v>
      </c>
      <c r="C117" s="397">
        <v>45352</v>
      </c>
      <c r="D117" s="399" t="s">
        <v>2623</v>
      </c>
      <c r="E117" s="979" t="s">
        <v>2624</v>
      </c>
      <c r="F117" s="99" t="s">
        <v>191</v>
      </c>
      <c r="G117" s="99" t="s">
        <v>2519</v>
      </c>
      <c r="H117" s="99" t="s">
        <v>2385</v>
      </c>
      <c r="I117" s="99" t="s">
        <v>2622</v>
      </c>
      <c r="J117" s="103">
        <v>92</v>
      </c>
      <c r="K117" s="103">
        <v>259</v>
      </c>
      <c r="L117" s="395"/>
      <c r="M117" s="103">
        <v>103.6</v>
      </c>
      <c r="N117" s="104">
        <f>SUM(X117:AM117)</f>
        <v>9</v>
      </c>
      <c r="O117" s="103">
        <f>J117*N117</f>
        <v>828</v>
      </c>
      <c r="P117" s="103"/>
      <c r="Q117" s="103"/>
      <c r="R117" s="103">
        <f>Q118*J117</f>
        <v>92</v>
      </c>
      <c r="S117" s="103"/>
      <c r="T117" s="103"/>
      <c r="U117" s="103">
        <f>T118*J117</f>
        <v>736</v>
      </c>
      <c r="V117" s="103"/>
      <c r="W117" s="103"/>
      <c r="X117" s="103"/>
      <c r="Y117" s="103">
        <v>1</v>
      </c>
      <c r="Z117" s="103">
        <v>1</v>
      </c>
      <c r="AA117" s="103">
        <v>1</v>
      </c>
      <c r="AB117" s="103">
        <v>1</v>
      </c>
      <c r="AC117" s="103">
        <v>1</v>
      </c>
      <c r="AD117" s="103">
        <v>1</v>
      </c>
      <c r="AE117" s="103">
        <v>1</v>
      </c>
      <c r="AF117" s="103">
        <v>1</v>
      </c>
      <c r="AG117" s="103">
        <v>1</v>
      </c>
    </row>
    <row r="118" spans="1:33" ht="24.75" customHeight="1" x14ac:dyDescent="0.45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69"/>
      <c r="M118" s="38"/>
      <c r="N118" s="38"/>
      <c r="O118" s="38"/>
      <c r="P118" s="38">
        <f>K117*N117</f>
        <v>2331</v>
      </c>
      <c r="Q118" s="687">
        <f>SUM(X118:AM118)</f>
        <v>1</v>
      </c>
      <c r="R118" s="38"/>
      <c r="S118" s="38">
        <f>Q118*K117</f>
        <v>259</v>
      </c>
      <c r="T118" s="41">
        <f>N117-Q118</f>
        <v>8</v>
      </c>
      <c r="U118" s="38"/>
      <c r="V118" s="38">
        <f>T118*K117</f>
        <v>2072</v>
      </c>
      <c r="W118" s="38"/>
      <c r="X118" s="38"/>
      <c r="Y118" s="42">
        <v>0</v>
      </c>
      <c r="Z118" s="42">
        <v>0</v>
      </c>
      <c r="AA118" s="42">
        <v>0</v>
      </c>
      <c r="AB118" s="42">
        <v>0</v>
      </c>
      <c r="AC118" s="42">
        <v>0</v>
      </c>
      <c r="AD118" s="42">
        <v>0</v>
      </c>
      <c r="AE118" s="42">
        <v>0</v>
      </c>
      <c r="AF118" s="42">
        <v>0</v>
      </c>
      <c r="AG118" s="675">
        <v>1</v>
      </c>
    </row>
    <row r="119" spans="1:33" ht="24.75" customHeight="1" x14ac:dyDescent="0.45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69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19"/>
      <c r="AE119" s="19"/>
      <c r="AF119" s="19"/>
      <c r="AG119" s="19"/>
    </row>
    <row r="120" spans="1:33" ht="24.75" customHeight="1" x14ac:dyDescent="0.45">
      <c r="A120" s="99" t="s">
        <v>2492</v>
      </c>
      <c r="B120" s="99" t="s">
        <v>9</v>
      </c>
      <c r="C120" s="397">
        <v>45352</v>
      </c>
      <c r="D120" s="101" t="s">
        <v>2625</v>
      </c>
      <c r="E120" s="979" t="s">
        <v>2626</v>
      </c>
      <c r="F120" s="99" t="s">
        <v>191</v>
      </c>
      <c r="G120" s="99" t="s">
        <v>165</v>
      </c>
      <c r="H120" s="99" t="s">
        <v>2385</v>
      </c>
      <c r="I120" s="99" t="s">
        <v>2622</v>
      </c>
      <c r="J120" s="103">
        <v>92</v>
      </c>
      <c r="K120" s="103">
        <v>259</v>
      </c>
      <c r="L120" s="395"/>
      <c r="M120" s="103">
        <v>103.6</v>
      </c>
      <c r="N120" s="104">
        <f>SUM(X120:AM120)</f>
        <v>9</v>
      </c>
      <c r="O120" s="103">
        <f>J120*N120</f>
        <v>828</v>
      </c>
      <c r="P120" s="103"/>
      <c r="Q120" s="103"/>
      <c r="R120" s="103">
        <f>Q121*J120</f>
        <v>184</v>
      </c>
      <c r="S120" s="103"/>
      <c r="T120" s="103"/>
      <c r="U120" s="103">
        <f>T121*J120</f>
        <v>644</v>
      </c>
      <c r="V120" s="103"/>
      <c r="W120" s="103"/>
      <c r="X120" s="103"/>
      <c r="Y120" s="103">
        <v>1</v>
      </c>
      <c r="Z120" s="103">
        <v>1</v>
      </c>
      <c r="AA120" s="103">
        <v>1</v>
      </c>
      <c r="AB120" s="103">
        <v>1</v>
      </c>
      <c r="AC120" s="103">
        <v>1</v>
      </c>
      <c r="AD120" s="103">
        <v>1</v>
      </c>
      <c r="AE120" s="103">
        <v>1</v>
      </c>
      <c r="AF120" s="103">
        <v>1</v>
      </c>
      <c r="AG120" s="103">
        <v>1</v>
      </c>
    </row>
    <row r="121" spans="1:33" ht="24.75" customHeight="1" x14ac:dyDescent="0.45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69"/>
      <c r="M121" s="38"/>
      <c r="N121" s="38"/>
      <c r="O121" s="38"/>
      <c r="P121" s="38">
        <f>K120*N120</f>
        <v>2331</v>
      </c>
      <c r="Q121" s="687">
        <f>SUM(X121:AM121)</f>
        <v>2</v>
      </c>
      <c r="R121" s="38"/>
      <c r="S121" s="38">
        <f>Q121*K120</f>
        <v>518</v>
      </c>
      <c r="T121" s="41">
        <f>N120-Q121</f>
        <v>7</v>
      </c>
      <c r="U121" s="38"/>
      <c r="V121" s="38">
        <f>T121*K120</f>
        <v>1813</v>
      </c>
      <c r="W121" s="38"/>
      <c r="X121" s="38"/>
      <c r="Y121" s="42">
        <v>0</v>
      </c>
      <c r="Z121" s="42">
        <v>0</v>
      </c>
      <c r="AA121" s="42">
        <v>0</v>
      </c>
      <c r="AB121" s="42">
        <v>0</v>
      </c>
      <c r="AC121" s="42">
        <v>0</v>
      </c>
      <c r="AD121" s="42">
        <v>0</v>
      </c>
      <c r="AE121" s="675">
        <v>1</v>
      </c>
      <c r="AF121" s="42">
        <v>0</v>
      </c>
      <c r="AG121" s="675">
        <v>1</v>
      </c>
    </row>
    <row r="122" spans="1:33" ht="24.75" customHeight="1" x14ac:dyDescent="0.45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69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19"/>
      <c r="AE122" s="19"/>
      <c r="AF122" s="19"/>
      <c r="AG122" s="19"/>
    </row>
    <row r="123" spans="1:33" ht="24.75" customHeight="1" x14ac:dyDescent="0.45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69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19"/>
      <c r="AE123" s="19"/>
      <c r="AF123" s="19"/>
      <c r="AG123" s="19"/>
    </row>
    <row r="124" spans="1:33" ht="24.75" customHeight="1" x14ac:dyDescent="0.45">
      <c r="A124" s="36"/>
      <c r="B124" s="36"/>
      <c r="C124" s="36"/>
      <c r="D124" s="194"/>
      <c r="E124" s="194"/>
      <c r="F124" s="194"/>
      <c r="G124" s="194"/>
      <c r="H124" s="194"/>
      <c r="I124" s="194"/>
      <c r="J124" s="41"/>
      <c r="K124" s="41"/>
      <c r="L124" s="163"/>
      <c r="M124" s="41"/>
      <c r="N124" s="179">
        <f t="shared" ref="N124:W124" si="12">SUM(N93:N123)</f>
        <v>92</v>
      </c>
      <c r="O124" s="179">
        <f t="shared" si="12"/>
        <v>8182</v>
      </c>
      <c r="P124" s="179">
        <f t="shared" si="12"/>
        <v>23738</v>
      </c>
      <c r="Q124" s="712">
        <f t="shared" si="12"/>
        <v>6</v>
      </c>
      <c r="R124" s="712">
        <f t="shared" si="12"/>
        <v>540</v>
      </c>
      <c r="S124" s="179">
        <f t="shared" si="12"/>
        <v>1554</v>
      </c>
      <c r="T124" s="179">
        <f t="shared" si="12"/>
        <v>86</v>
      </c>
      <c r="U124" s="179">
        <f t="shared" si="12"/>
        <v>7642</v>
      </c>
      <c r="V124" s="179">
        <f t="shared" si="12"/>
        <v>22184</v>
      </c>
      <c r="W124" s="179">
        <f t="shared" si="12"/>
        <v>0</v>
      </c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</row>
    <row r="125" spans="1:33" ht="24.75" customHeight="1" x14ac:dyDescent="0.45">
      <c r="L125" s="164"/>
      <c r="M125" s="41" t="s">
        <v>323</v>
      </c>
      <c r="N125" s="73">
        <f t="shared" ref="N125:P125" si="13">Q124+T124</f>
        <v>92</v>
      </c>
      <c r="O125" s="73">
        <f t="shared" si="13"/>
        <v>8182</v>
      </c>
      <c r="P125" s="73">
        <f t="shared" si="13"/>
        <v>23738</v>
      </c>
      <c r="Q125" s="73"/>
      <c r="R125" s="73"/>
      <c r="S125" s="73"/>
      <c r="T125" s="73"/>
      <c r="U125" s="73"/>
      <c r="V125" s="73"/>
      <c r="W125" s="73"/>
    </row>
    <row r="126" spans="1:33" ht="24.75" customHeight="1" x14ac:dyDescent="0.45">
      <c r="L126" s="164"/>
      <c r="M126" s="38" t="s">
        <v>2084</v>
      </c>
      <c r="N126" s="9"/>
      <c r="O126" s="98">
        <f>O124/N124</f>
        <v>88.934782608695656</v>
      </c>
      <c r="P126" s="9"/>
      <c r="Q126" s="9"/>
      <c r="R126" s="97">
        <f>R124/O124</f>
        <v>6.5998533365925205E-2</v>
      </c>
      <c r="S126" s="9"/>
      <c r="T126" s="9"/>
      <c r="U126" s="97">
        <f>U124/O124</f>
        <v>0.9340014666340748</v>
      </c>
      <c r="V126" s="9"/>
      <c r="W126" s="9"/>
    </row>
    <row r="127" spans="1:33" ht="24.75" customHeight="1" x14ac:dyDescent="0.45">
      <c r="L127" s="164"/>
      <c r="M127" s="38" t="s">
        <v>2085</v>
      </c>
      <c r="N127" s="9"/>
      <c r="O127" s="9"/>
      <c r="P127" s="9"/>
      <c r="Q127" s="9"/>
      <c r="R127" s="9"/>
      <c r="S127" s="9"/>
      <c r="T127" s="9"/>
      <c r="U127" s="9"/>
      <c r="V127" s="98">
        <f>V124/U124</f>
        <v>2.9029049986914419</v>
      </c>
      <c r="W127" s="9"/>
    </row>
    <row r="128" spans="1:33" ht="24.75" customHeight="1" x14ac:dyDescent="0.45">
      <c r="L128" s="164"/>
    </row>
    <row r="129" spans="1:39" ht="14.25" customHeight="1" x14ac:dyDescent="0.45">
      <c r="L129" s="164"/>
    </row>
    <row r="130" spans="1:39" ht="14.25" customHeight="1" x14ac:dyDescent="0.45">
      <c r="L130" s="164"/>
    </row>
    <row r="131" spans="1:39" ht="14.25" customHeight="1" x14ac:dyDescent="0.45">
      <c r="D131" s="31" t="s">
        <v>2627</v>
      </c>
      <c r="L131" s="164"/>
    </row>
    <row r="132" spans="1:39" ht="14.25" customHeight="1" x14ac:dyDescent="0.45">
      <c r="D132" s="31" t="s">
        <v>2628</v>
      </c>
      <c r="L132" s="164"/>
    </row>
    <row r="133" spans="1:39" ht="14.25" customHeight="1" x14ac:dyDescent="0.45">
      <c r="L133" s="164"/>
    </row>
    <row r="134" spans="1:39" ht="14.25" customHeight="1" x14ac:dyDescent="0.45">
      <c r="A134" s="33" t="s">
        <v>117</v>
      </c>
      <c r="B134" s="33" t="s">
        <v>118</v>
      </c>
      <c r="C134" s="33" t="s">
        <v>1073</v>
      </c>
      <c r="D134" s="33" t="s">
        <v>120</v>
      </c>
      <c r="E134" s="33" t="s">
        <v>1373</v>
      </c>
      <c r="F134" s="33" t="s">
        <v>121</v>
      </c>
      <c r="G134" s="33" t="s">
        <v>122</v>
      </c>
      <c r="H134" s="33" t="s">
        <v>123</v>
      </c>
      <c r="I134" s="33" t="s">
        <v>124</v>
      </c>
      <c r="J134" s="33" t="s">
        <v>125</v>
      </c>
      <c r="K134" s="33" t="s">
        <v>126</v>
      </c>
      <c r="L134" s="305" t="s">
        <v>2600</v>
      </c>
      <c r="M134" s="33" t="s">
        <v>2015</v>
      </c>
      <c r="N134" s="33" t="s">
        <v>128</v>
      </c>
      <c r="O134" s="33" t="s">
        <v>129</v>
      </c>
      <c r="P134" s="33" t="s">
        <v>130</v>
      </c>
      <c r="Q134" s="33" t="s">
        <v>131</v>
      </c>
      <c r="R134" s="830" t="s">
        <v>132</v>
      </c>
      <c r="S134" s="828"/>
      <c r="T134" s="33" t="s">
        <v>133</v>
      </c>
      <c r="U134" s="830" t="s">
        <v>134</v>
      </c>
      <c r="V134" s="827"/>
      <c r="W134" s="828"/>
      <c r="X134" s="33" t="s">
        <v>2490</v>
      </c>
      <c r="Y134" s="33" t="s">
        <v>141</v>
      </c>
      <c r="Z134" s="33" t="s">
        <v>142</v>
      </c>
      <c r="AA134" s="33" t="s">
        <v>143</v>
      </c>
      <c r="AB134" s="33" t="s">
        <v>144</v>
      </c>
      <c r="AC134" s="33" t="s">
        <v>145</v>
      </c>
      <c r="AD134" s="33" t="s">
        <v>146</v>
      </c>
      <c r="AE134" s="33" t="s">
        <v>147</v>
      </c>
      <c r="AF134" s="33" t="s">
        <v>148</v>
      </c>
      <c r="AG134" s="33" t="s">
        <v>2491</v>
      </c>
      <c r="AH134" s="33">
        <v>0</v>
      </c>
      <c r="AI134" s="33" t="s">
        <v>593</v>
      </c>
      <c r="AJ134" s="33" t="s">
        <v>594</v>
      </c>
      <c r="AK134" s="33" t="s">
        <v>595</v>
      </c>
      <c r="AL134" s="33" t="s">
        <v>596</v>
      </c>
      <c r="AM134" s="33" t="s">
        <v>934</v>
      </c>
    </row>
    <row r="135" spans="1:39" ht="14.25" customHeight="1" x14ac:dyDescent="0.45">
      <c r="A135" s="400" t="s">
        <v>2492</v>
      </c>
      <c r="B135" s="400" t="s">
        <v>10</v>
      </c>
      <c r="C135" s="401">
        <v>45456</v>
      </c>
      <c r="D135" s="105" t="s">
        <v>2629</v>
      </c>
      <c r="E135" s="400" t="s">
        <v>2630</v>
      </c>
      <c r="F135" s="400" t="s">
        <v>191</v>
      </c>
      <c r="G135" s="400" t="s">
        <v>2631</v>
      </c>
      <c r="H135" s="400"/>
      <c r="I135" s="400" t="s">
        <v>2632</v>
      </c>
      <c r="J135" s="402">
        <v>92</v>
      </c>
      <c r="K135" s="402">
        <v>259</v>
      </c>
      <c r="L135" s="403">
        <v>240</v>
      </c>
      <c r="M135" s="402"/>
      <c r="N135" s="404">
        <f>SUM(X135:AM135)</f>
        <v>11</v>
      </c>
      <c r="O135" s="402">
        <f>J135*N135</f>
        <v>1012</v>
      </c>
      <c r="P135" s="402"/>
      <c r="Q135" s="402"/>
      <c r="R135" s="402">
        <f>Q136*J135</f>
        <v>0</v>
      </c>
      <c r="S135" s="402"/>
      <c r="T135" s="402"/>
      <c r="U135" s="402">
        <f>T136*J135</f>
        <v>1012</v>
      </c>
      <c r="V135" s="402"/>
      <c r="W135" s="402"/>
      <c r="X135" s="402"/>
      <c r="Y135" s="981">
        <v>1</v>
      </c>
      <c r="Z135" s="981">
        <v>1</v>
      </c>
      <c r="AA135" s="981">
        <v>1</v>
      </c>
      <c r="AB135" s="981">
        <v>2</v>
      </c>
      <c r="AC135" s="981">
        <v>2</v>
      </c>
      <c r="AD135" s="981">
        <v>2</v>
      </c>
      <c r="AE135" s="981">
        <v>1</v>
      </c>
      <c r="AF135" s="981">
        <v>1</v>
      </c>
      <c r="AG135" s="981"/>
      <c r="AH135" s="981"/>
      <c r="AI135" s="404"/>
      <c r="AJ135" s="404"/>
      <c r="AK135" s="404"/>
      <c r="AL135" s="404"/>
      <c r="AM135" s="404"/>
    </row>
    <row r="136" spans="1:39" ht="14.25" customHeight="1" x14ac:dyDescent="0.45">
      <c r="A136" s="38"/>
      <c r="B136" s="38"/>
      <c r="C136" s="38"/>
      <c r="D136" s="69"/>
      <c r="E136" s="38"/>
      <c r="F136" s="38"/>
      <c r="G136" s="38"/>
      <c r="H136" s="38"/>
      <c r="I136" s="38"/>
      <c r="J136" s="38"/>
      <c r="K136" s="38"/>
      <c r="L136" s="69"/>
      <c r="M136" s="38"/>
      <c r="N136" s="38"/>
      <c r="O136" s="38"/>
      <c r="P136" s="38">
        <f>K135*N135</f>
        <v>2849</v>
      </c>
      <c r="Q136" s="47">
        <f>SUM(X136:AM136)</f>
        <v>0</v>
      </c>
      <c r="R136" s="38"/>
      <c r="S136" s="38">
        <f>Q136*K135</f>
        <v>0</v>
      </c>
      <c r="T136" s="41">
        <f>N135-Q136</f>
        <v>11</v>
      </c>
      <c r="U136" s="38"/>
      <c r="V136" s="38">
        <f>T136*K135</f>
        <v>2849</v>
      </c>
      <c r="W136" s="38"/>
      <c r="X136" s="38"/>
      <c r="Y136" s="579">
        <v>0</v>
      </c>
      <c r="Z136" s="579">
        <v>0</v>
      </c>
      <c r="AA136" s="579">
        <v>0</v>
      </c>
      <c r="AB136" s="579">
        <v>0</v>
      </c>
      <c r="AC136" s="579">
        <v>0</v>
      </c>
      <c r="AD136" s="579">
        <v>0</v>
      </c>
      <c r="AE136" s="579">
        <v>0</v>
      </c>
      <c r="AF136" s="579">
        <v>0</v>
      </c>
      <c r="AG136" s="849"/>
      <c r="AH136" s="849"/>
      <c r="AI136" s="41"/>
      <c r="AJ136" s="41"/>
      <c r="AK136" s="41"/>
      <c r="AL136" s="41"/>
      <c r="AM136" s="41"/>
    </row>
    <row r="137" spans="1:39" ht="14.25" customHeight="1" x14ac:dyDescent="0.45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69"/>
      <c r="M137" s="38"/>
      <c r="N137" s="38"/>
      <c r="O137" s="38"/>
      <c r="P137" s="38"/>
      <c r="Q137" s="38"/>
      <c r="R137" s="19"/>
      <c r="S137" s="19"/>
      <c r="T137" s="38"/>
      <c r="U137" s="38"/>
      <c r="V137" s="38"/>
      <c r="W137" s="38"/>
      <c r="X137" s="38"/>
      <c r="Y137" s="849"/>
      <c r="Z137" s="849"/>
      <c r="AA137" s="849"/>
      <c r="AB137" s="849"/>
      <c r="AC137" s="849"/>
      <c r="AD137" s="849"/>
      <c r="AE137" s="849"/>
      <c r="AF137" s="849"/>
      <c r="AG137" s="849"/>
      <c r="AH137" s="849"/>
      <c r="AI137" s="41"/>
      <c r="AJ137" s="41"/>
      <c r="AK137" s="41"/>
      <c r="AL137" s="41"/>
      <c r="AM137" s="41"/>
    </row>
    <row r="138" spans="1:39" ht="14.25" customHeight="1" x14ac:dyDescent="0.45">
      <c r="A138" s="400" t="s">
        <v>2492</v>
      </c>
      <c r="B138" s="400" t="s">
        <v>10</v>
      </c>
      <c r="C138" s="401">
        <v>45428</v>
      </c>
      <c r="D138" s="105" t="s">
        <v>2633</v>
      </c>
      <c r="E138" s="400" t="s">
        <v>2634</v>
      </c>
      <c r="F138" s="400" t="s">
        <v>191</v>
      </c>
      <c r="G138" s="400" t="s">
        <v>2635</v>
      </c>
      <c r="H138" s="400"/>
      <c r="I138" s="400" t="s">
        <v>2632</v>
      </c>
      <c r="J138" s="402">
        <v>92</v>
      </c>
      <c r="K138" s="402">
        <v>259</v>
      </c>
      <c r="L138" s="403"/>
      <c r="M138" s="402"/>
      <c r="N138" s="404">
        <f>SUM(X138:AM138)</f>
        <v>11</v>
      </c>
      <c r="O138" s="402">
        <f>J138*N138</f>
        <v>1012</v>
      </c>
      <c r="P138" s="402"/>
      <c r="Q138" s="402"/>
      <c r="R138" s="402">
        <f>Q139*J138</f>
        <v>0</v>
      </c>
      <c r="S138" s="402"/>
      <c r="T138" s="402"/>
      <c r="U138" s="402">
        <f>T139*J138</f>
        <v>1012</v>
      </c>
      <c r="V138" s="402"/>
      <c r="W138" s="402"/>
      <c r="X138" s="402"/>
      <c r="Y138" s="981">
        <v>1</v>
      </c>
      <c r="Z138" s="981">
        <v>1</v>
      </c>
      <c r="AA138" s="981">
        <v>1</v>
      </c>
      <c r="AB138" s="981">
        <v>2</v>
      </c>
      <c r="AC138" s="981">
        <v>2</v>
      </c>
      <c r="AD138" s="981">
        <v>2</v>
      </c>
      <c r="AE138" s="981">
        <v>1</v>
      </c>
      <c r="AF138" s="981">
        <v>1</v>
      </c>
      <c r="AG138" s="981"/>
      <c r="AH138" s="981"/>
      <c r="AI138" s="404"/>
      <c r="AJ138" s="404"/>
      <c r="AK138" s="404"/>
      <c r="AL138" s="404"/>
      <c r="AM138" s="404"/>
    </row>
    <row r="139" spans="1:39" ht="14.25" customHeight="1" x14ac:dyDescent="0.45">
      <c r="A139" s="38"/>
      <c r="B139" s="38"/>
      <c r="C139" s="38"/>
      <c r="D139" s="488"/>
      <c r="E139" s="38"/>
      <c r="F139" s="38"/>
      <c r="G139" s="38"/>
      <c r="H139" s="38"/>
      <c r="I139" s="38"/>
      <c r="J139" s="38"/>
      <c r="K139" s="38"/>
      <c r="L139" s="69"/>
      <c r="M139" s="38"/>
      <c r="N139" s="38"/>
      <c r="O139" s="38"/>
      <c r="P139" s="38">
        <f>K138*N138</f>
        <v>2849</v>
      </c>
      <c r="Q139" s="226">
        <f>SUM(X139:AM139)</f>
        <v>0</v>
      </c>
      <c r="R139" s="38"/>
      <c r="S139" s="38">
        <f>Q139*K138</f>
        <v>0</v>
      </c>
      <c r="T139" s="41">
        <f>N138-Q139</f>
        <v>11</v>
      </c>
      <c r="U139" s="38"/>
      <c r="V139" s="38">
        <f>T139*K138</f>
        <v>2849</v>
      </c>
      <c r="W139" s="38"/>
      <c r="X139" s="38"/>
      <c r="Y139" s="579">
        <v>0</v>
      </c>
      <c r="Z139" s="579">
        <v>0</v>
      </c>
      <c r="AA139" s="579">
        <v>0</v>
      </c>
      <c r="AB139" s="579">
        <v>0</v>
      </c>
      <c r="AC139" s="579">
        <v>0</v>
      </c>
      <c r="AD139" s="579">
        <v>0</v>
      </c>
      <c r="AE139" s="579">
        <v>0</v>
      </c>
      <c r="AF139" s="579">
        <v>0</v>
      </c>
      <c r="AG139" s="849"/>
      <c r="AH139" s="849"/>
      <c r="AI139" s="41"/>
      <c r="AJ139" s="41"/>
      <c r="AK139" s="41"/>
      <c r="AL139" s="41"/>
      <c r="AM139" s="41"/>
    </row>
    <row r="140" spans="1:39" ht="14.25" customHeight="1" x14ac:dyDescent="0.45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69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849"/>
      <c r="Z140" s="849"/>
      <c r="AA140" s="849"/>
      <c r="AB140" s="849"/>
      <c r="AC140" s="849"/>
      <c r="AD140" s="849"/>
      <c r="AE140" s="849"/>
      <c r="AF140" s="849"/>
      <c r="AG140" s="849"/>
      <c r="AH140" s="849"/>
      <c r="AI140" s="41"/>
      <c r="AJ140" s="41"/>
      <c r="AK140" s="41"/>
      <c r="AL140" s="41"/>
      <c r="AM140" s="41"/>
    </row>
    <row r="141" spans="1:39" ht="30.75" customHeight="1" x14ac:dyDescent="0.45">
      <c r="A141" s="400" t="s">
        <v>2492</v>
      </c>
      <c r="B141" s="400" t="s">
        <v>10</v>
      </c>
      <c r="C141" s="401">
        <v>45428</v>
      </c>
      <c r="D141" s="105" t="s">
        <v>2636</v>
      </c>
      <c r="E141" s="400" t="s">
        <v>2637</v>
      </c>
      <c r="F141" s="400" t="s">
        <v>191</v>
      </c>
      <c r="G141" s="400" t="s">
        <v>165</v>
      </c>
      <c r="H141" s="400"/>
      <c r="I141" s="400" t="s">
        <v>3934</v>
      </c>
      <c r="J141" s="402">
        <v>77</v>
      </c>
      <c r="K141" s="402">
        <v>259</v>
      </c>
      <c r="L141" s="403"/>
      <c r="M141" s="402">
        <v>181.3</v>
      </c>
      <c r="N141" s="404">
        <f>SUM(X141:AM141)</f>
        <v>15</v>
      </c>
      <c r="O141" s="402">
        <f>J141*N141</f>
        <v>1155</v>
      </c>
      <c r="P141" s="402"/>
      <c r="Q141" s="402"/>
      <c r="R141" s="402">
        <f>Q142*J141</f>
        <v>385</v>
      </c>
      <c r="S141" s="402"/>
      <c r="T141" s="402"/>
      <c r="U141" s="402">
        <f>T142*J141</f>
        <v>770</v>
      </c>
      <c r="V141" s="402"/>
      <c r="W141" s="402"/>
      <c r="X141" s="402">
        <v>1</v>
      </c>
      <c r="Y141" s="981">
        <v>1</v>
      </c>
      <c r="Z141" s="981">
        <v>2</v>
      </c>
      <c r="AA141" s="981">
        <v>2</v>
      </c>
      <c r="AB141" s="981">
        <v>3</v>
      </c>
      <c r="AC141" s="981">
        <v>4</v>
      </c>
      <c r="AD141" s="981">
        <v>2</v>
      </c>
      <c r="AE141" s="981"/>
      <c r="AF141" s="981"/>
      <c r="AG141" s="981"/>
      <c r="AH141" s="981"/>
      <c r="AI141" s="404"/>
      <c r="AJ141" s="404"/>
      <c r="AK141" s="404"/>
      <c r="AL141" s="404"/>
      <c r="AM141" s="404"/>
    </row>
    <row r="142" spans="1:39" ht="14.25" customHeight="1" x14ac:dyDescent="0.45">
      <c r="A142" s="38"/>
      <c r="B142" s="38"/>
      <c r="C142" s="405">
        <v>45618</v>
      </c>
      <c r="D142" s="845"/>
      <c r="E142" s="38"/>
      <c r="F142" s="38"/>
      <c r="G142" s="38"/>
      <c r="H142" s="38"/>
      <c r="I142" s="38"/>
      <c r="J142" s="38"/>
      <c r="K142" s="38"/>
      <c r="L142" s="69"/>
      <c r="M142" s="38"/>
      <c r="N142" s="38"/>
      <c r="O142" s="38"/>
      <c r="P142" s="38">
        <f>K141*N141</f>
        <v>3885</v>
      </c>
      <c r="Q142" s="665">
        <f>SUM(X142:AM142)</f>
        <v>5</v>
      </c>
      <c r="R142" s="38"/>
      <c r="S142" s="38">
        <f>Q142*K141</f>
        <v>1295</v>
      </c>
      <c r="T142" s="41">
        <f>N141-Q142</f>
        <v>10</v>
      </c>
      <c r="U142" s="38"/>
      <c r="V142" s="38">
        <f>T142*K141</f>
        <v>2590</v>
      </c>
      <c r="W142" s="38"/>
      <c r="X142" s="670">
        <v>1</v>
      </c>
      <c r="Y142" s="579">
        <v>0</v>
      </c>
      <c r="Z142" s="579">
        <v>0</v>
      </c>
      <c r="AA142" s="579">
        <v>0</v>
      </c>
      <c r="AB142" s="707">
        <v>1</v>
      </c>
      <c r="AC142" s="707">
        <v>2</v>
      </c>
      <c r="AD142" s="707">
        <v>1</v>
      </c>
      <c r="AE142" s="849"/>
      <c r="AF142" s="849"/>
      <c r="AG142" s="849"/>
      <c r="AH142" s="849"/>
      <c r="AI142" s="41"/>
      <c r="AJ142" s="41"/>
      <c r="AK142" s="41"/>
      <c r="AL142" s="41"/>
      <c r="AM142" s="41"/>
    </row>
    <row r="143" spans="1:39" ht="14.25" customHeight="1" x14ac:dyDescent="0.45">
      <c r="A143" s="38"/>
      <c r="B143" s="38"/>
      <c r="C143" s="38" t="s">
        <v>2638</v>
      </c>
      <c r="D143" s="38"/>
      <c r="E143" s="38"/>
      <c r="F143" s="38"/>
      <c r="G143" s="38"/>
      <c r="H143" s="38"/>
      <c r="I143" s="38"/>
      <c r="J143" s="38"/>
      <c r="K143" s="38"/>
      <c r="L143" s="69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849"/>
      <c r="Z143" s="882"/>
      <c r="AA143" s="849"/>
      <c r="AB143" s="849"/>
      <c r="AC143" s="849"/>
      <c r="AD143" s="849"/>
      <c r="AE143" s="849"/>
      <c r="AF143" s="849"/>
      <c r="AG143" s="849"/>
      <c r="AH143" s="849"/>
      <c r="AI143" s="41"/>
      <c r="AJ143" s="41"/>
      <c r="AK143" s="41"/>
      <c r="AL143" s="41"/>
      <c r="AM143" s="41"/>
    </row>
    <row r="144" spans="1:39" ht="14.25" customHeight="1" x14ac:dyDescent="0.45">
      <c r="A144" s="400" t="s">
        <v>2492</v>
      </c>
      <c r="B144" s="400" t="s">
        <v>10</v>
      </c>
      <c r="C144" s="401">
        <v>45441</v>
      </c>
      <c r="D144" s="105" t="s">
        <v>2575</v>
      </c>
      <c r="E144" s="400" t="s">
        <v>2639</v>
      </c>
      <c r="F144" s="400" t="s">
        <v>191</v>
      </c>
      <c r="G144" s="400" t="s">
        <v>571</v>
      </c>
      <c r="H144" s="400"/>
      <c r="I144" s="400" t="s">
        <v>305</v>
      </c>
      <c r="J144" s="402">
        <v>96</v>
      </c>
      <c r="K144" s="402">
        <v>269</v>
      </c>
      <c r="L144" s="403"/>
      <c r="M144" s="402"/>
      <c r="N144" s="404">
        <f>SUM(X144:AM144)</f>
        <v>11</v>
      </c>
      <c r="O144" s="402">
        <f>J144*N144</f>
        <v>1056</v>
      </c>
      <c r="P144" s="402"/>
      <c r="Q144" s="402"/>
      <c r="R144" s="402">
        <f>Q145*J144</f>
        <v>96</v>
      </c>
      <c r="S144" s="402"/>
      <c r="T144" s="402"/>
      <c r="U144" s="402">
        <f>T145*J144</f>
        <v>960</v>
      </c>
      <c r="V144" s="402"/>
      <c r="W144" s="402"/>
      <c r="X144" s="402"/>
      <c r="Y144" s="981">
        <v>1</v>
      </c>
      <c r="Z144" s="981">
        <v>1</v>
      </c>
      <c r="AA144" s="981">
        <v>1</v>
      </c>
      <c r="AB144" s="981">
        <v>2</v>
      </c>
      <c r="AC144" s="981">
        <v>2</v>
      </c>
      <c r="AD144" s="981">
        <v>2</v>
      </c>
      <c r="AE144" s="981">
        <v>1</v>
      </c>
      <c r="AF144" s="981">
        <v>1</v>
      </c>
      <c r="AG144" s="981"/>
      <c r="AH144" s="981"/>
      <c r="AI144" s="404"/>
      <c r="AJ144" s="404"/>
      <c r="AK144" s="404"/>
      <c r="AL144" s="404"/>
      <c r="AM144" s="404"/>
    </row>
    <row r="145" spans="1:39" ht="14.25" customHeight="1" x14ac:dyDescent="0.45">
      <c r="A145" s="38"/>
      <c r="B145" s="38"/>
      <c r="C145" s="38"/>
      <c r="D145" s="845"/>
      <c r="E145" s="38"/>
      <c r="F145" s="38"/>
      <c r="G145" s="38"/>
      <c r="H145" s="38"/>
      <c r="I145" s="38"/>
      <c r="J145" s="38"/>
      <c r="K145" s="38"/>
      <c r="L145" s="69"/>
      <c r="M145" s="38"/>
      <c r="N145" s="38"/>
      <c r="O145" s="38"/>
      <c r="P145" s="38">
        <f>K144*N144</f>
        <v>2959</v>
      </c>
      <c r="Q145" s="665">
        <f>SUM(X145:AM145)</f>
        <v>1</v>
      </c>
      <c r="R145" s="38"/>
      <c r="S145" s="38">
        <f>Q145*K144</f>
        <v>269</v>
      </c>
      <c r="T145" s="41">
        <f>N144-Q145</f>
        <v>10</v>
      </c>
      <c r="U145" s="38"/>
      <c r="V145" s="38">
        <f>T145*K144</f>
        <v>2690</v>
      </c>
      <c r="W145" s="38"/>
      <c r="X145" s="38"/>
      <c r="Y145" s="579">
        <v>0</v>
      </c>
      <c r="Z145" s="579">
        <v>0</v>
      </c>
      <c r="AA145" s="579">
        <v>0</v>
      </c>
      <c r="AB145" s="579">
        <v>0</v>
      </c>
      <c r="AC145" s="579">
        <v>0</v>
      </c>
      <c r="AD145" s="707">
        <v>1</v>
      </c>
      <c r="AE145" s="579">
        <v>0</v>
      </c>
      <c r="AF145" s="707">
        <v>0</v>
      </c>
      <c r="AG145" s="849"/>
      <c r="AH145" s="849"/>
      <c r="AI145" s="41"/>
      <c r="AJ145" s="41"/>
      <c r="AK145" s="41"/>
      <c r="AL145" s="41"/>
      <c r="AM145" s="41"/>
    </row>
    <row r="146" spans="1:39" ht="14.25" customHeight="1" x14ac:dyDescent="0.45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69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644"/>
      <c r="Z146" s="644"/>
      <c r="AA146" s="644"/>
      <c r="AB146" s="644"/>
      <c r="AC146" s="859"/>
      <c r="AD146" s="706"/>
      <c r="AE146" s="706"/>
      <c r="AF146" s="706"/>
      <c r="AG146" s="706"/>
      <c r="AH146" s="706"/>
      <c r="AI146" s="19"/>
      <c r="AJ146" s="19"/>
      <c r="AK146" s="19"/>
      <c r="AL146" s="19"/>
      <c r="AM146" s="19"/>
    </row>
    <row r="147" spans="1:39" ht="14.25" customHeight="1" x14ac:dyDescent="0.45">
      <c r="A147" s="400" t="s">
        <v>2492</v>
      </c>
      <c r="B147" s="400" t="s">
        <v>10</v>
      </c>
      <c r="C147" s="406">
        <v>45460</v>
      </c>
      <c r="D147" s="88" t="s">
        <v>2640</v>
      </c>
      <c r="E147" s="400" t="s">
        <v>2641</v>
      </c>
      <c r="F147" s="400" t="s">
        <v>368</v>
      </c>
      <c r="G147" s="400" t="s">
        <v>158</v>
      </c>
      <c r="H147" s="400" t="s">
        <v>2642</v>
      </c>
      <c r="I147" s="407"/>
      <c r="J147" s="402">
        <v>112</v>
      </c>
      <c r="K147" s="402">
        <v>319</v>
      </c>
      <c r="L147" s="403"/>
      <c r="M147" s="402"/>
      <c r="N147" s="90">
        <v>0</v>
      </c>
      <c r="O147" s="402">
        <f>J147*N147</f>
        <v>0</v>
      </c>
      <c r="P147" s="402"/>
      <c r="Q147" s="402"/>
      <c r="R147" s="402">
        <f>Q148*J147</f>
        <v>0</v>
      </c>
      <c r="S147" s="402"/>
      <c r="T147" s="402"/>
      <c r="U147" s="402">
        <f>T148*J147</f>
        <v>0</v>
      </c>
      <c r="V147" s="402"/>
      <c r="W147" s="402"/>
      <c r="X147" s="402"/>
      <c r="Y147" s="982"/>
      <c r="Z147" s="982"/>
      <c r="AA147" s="982"/>
      <c r="AB147" s="982"/>
      <c r="AC147" s="982"/>
      <c r="AD147" s="982"/>
      <c r="AE147" s="982"/>
      <c r="AF147" s="982"/>
      <c r="AG147" s="982"/>
      <c r="AH147" s="983"/>
      <c r="AI147" s="408">
        <v>1</v>
      </c>
      <c r="AJ147" s="408">
        <v>2</v>
      </c>
      <c r="AK147" s="408">
        <v>2</v>
      </c>
      <c r="AL147" s="408">
        <v>2</v>
      </c>
      <c r="AM147" s="408"/>
    </row>
    <row r="148" spans="1:39" ht="14.25" customHeight="1" x14ac:dyDescent="0.45">
      <c r="A148" s="38"/>
      <c r="B148" s="38"/>
      <c r="C148" s="38"/>
      <c r="D148" s="38" t="s">
        <v>2643</v>
      </c>
      <c r="E148" s="38"/>
      <c r="F148" s="38"/>
      <c r="G148" s="38"/>
      <c r="H148" s="38"/>
      <c r="I148" s="38"/>
      <c r="J148" s="38"/>
      <c r="K148" s="38"/>
      <c r="L148" s="69"/>
      <c r="M148" s="38"/>
      <c r="N148" s="107">
        <v>7</v>
      </c>
      <c r="O148" s="38"/>
      <c r="P148" s="38">
        <f>K147*N147</f>
        <v>0</v>
      </c>
      <c r="Q148" s="40">
        <f>SUM(X148:AM148)</f>
        <v>0</v>
      </c>
      <c r="R148" s="38"/>
      <c r="S148" s="38">
        <f>Q148*K147</f>
        <v>0</v>
      </c>
      <c r="T148" s="41">
        <f>N147-Q148</f>
        <v>0</v>
      </c>
      <c r="U148" s="38"/>
      <c r="V148" s="38">
        <f>T148*K147</f>
        <v>0</v>
      </c>
      <c r="W148" s="38"/>
      <c r="X148" s="38"/>
      <c r="Y148" s="644"/>
      <c r="Z148" s="644"/>
      <c r="AA148" s="644"/>
      <c r="AB148" s="644"/>
      <c r="AC148" s="644"/>
      <c r="AD148" s="706"/>
      <c r="AE148" s="706"/>
      <c r="AF148" s="706"/>
      <c r="AG148" s="706"/>
      <c r="AH148" s="706"/>
      <c r="AI148" s="137">
        <v>0</v>
      </c>
      <c r="AJ148" s="137">
        <v>0</v>
      </c>
      <c r="AK148" s="137">
        <v>0</v>
      </c>
      <c r="AL148" s="137">
        <v>0</v>
      </c>
      <c r="AM148" s="19"/>
    </row>
    <row r="149" spans="1:39" ht="14.25" customHeight="1" x14ac:dyDescent="0.45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69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644"/>
      <c r="Z149" s="644"/>
      <c r="AA149" s="644"/>
      <c r="AB149" s="644"/>
      <c r="AC149" s="644"/>
      <c r="AD149" s="706"/>
      <c r="AE149" s="706"/>
      <c r="AF149" s="706"/>
      <c r="AG149" s="706"/>
      <c r="AH149" s="706"/>
      <c r="AI149" s="254">
        <v>1</v>
      </c>
      <c r="AJ149" s="254">
        <v>2</v>
      </c>
      <c r="AK149" s="254">
        <v>1</v>
      </c>
      <c r="AL149" s="254">
        <v>2</v>
      </c>
      <c r="AM149" s="19"/>
    </row>
    <row r="150" spans="1:39" ht="14.25" customHeight="1" x14ac:dyDescent="0.45">
      <c r="A150" s="400" t="s">
        <v>2492</v>
      </c>
      <c r="B150" s="400" t="s">
        <v>10</v>
      </c>
      <c r="C150" s="401">
        <v>45460</v>
      </c>
      <c r="D150" s="105" t="s">
        <v>2644</v>
      </c>
      <c r="E150" s="980" t="s">
        <v>2645</v>
      </c>
      <c r="F150" s="400" t="s">
        <v>191</v>
      </c>
      <c r="G150" s="400" t="s">
        <v>158</v>
      </c>
      <c r="H150" s="400"/>
      <c r="I150" s="407"/>
      <c r="J150" s="402">
        <v>92</v>
      </c>
      <c r="K150" s="402">
        <v>259</v>
      </c>
      <c r="L150" s="403"/>
      <c r="M150" s="402"/>
      <c r="N150" s="404">
        <f>SUM(X150:AM150)</f>
        <v>11</v>
      </c>
      <c r="O150" s="402">
        <f>J150*N150</f>
        <v>1012</v>
      </c>
      <c r="P150" s="402"/>
      <c r="Q150" s="402"/>
      <c r="R150" s="402">
        <f>Q151*J150</f>
        <v>92</v>
      </c>
      <c r="S150" s="402"/>
      <c r="T150" s="402"/>
      <c r="U150" s="402">
        <f>T151*J150</f>
        <v>920</v>
      </c>
      <c r="V150" s="402"/>
      <c r="W150" s="402"/>
      <c r="X150" s="402"/>
      <c r="Y150" s="982">
        <v>1</v>
      </c>
      <c r="Z150" s="982">
        <v>1</v>
      </c>
      <c r="AA150" s="982">
        <v>1</v>
      </c>
      <c r="AB150" s="982">
        <v>2</v>
      </c>
      <c r="AC150" s="982">
        <v>2</v>
      </c>
      <c r="AD150" s="982">
        <v>2</v>
      </c>
      <c r="AE150" s="982">
        <v>1</v>
      </c>
      <c r="AF150" s="982">
        <v>1</v>
      </c>
      <c r="AG150" s="983"/>
      <c r="AH150" s="983"/>
      <c r="AI150" s="408"/>
      <c r="AJ150" s="408"/>
      <c r="AK150" s="408"/>
      <c r="AL150" s="408"/>
      <c r="AM150" s="408"/>
    </row>
    <row r="151" spans="1:39" ht="14.25" customHeight="1" x14ac:dyDescent="0.45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69"/>
      <c r="M151" s="38"/>
      <c r="N151" s="38"/>
      <c r="O151" s="38"/>
      <c r="P151" s="38">
        <f>K150*N150</f>
        <v>2849</v>
      </c>
      <c r="Q151" s="665">
        <f>SUM(X151:AM151)</f>
        <v>1</v>
      </c>
      <c r="R151" s="38"/>
      <c r="S151" s="38">
        <f>Q151*K150</f>
        <v>259</v>
      </c>
      <c r="T151" s="41">
        <f>N150-Q151</f>
        <v>10</v>
      </c>
      <c r="U151" s="38"/>
      <c r="V151" s="38">
        <f>T151*K150</f>
        <v>2590</v>
      </c>
      <c r="W151" s="38"/>
      <c r="X151" s="38"/>
      <c r="Y151" s="578">
        <v>0</v>
      </c>
      <c r="Z151" s="672">
        <v>0</v>
      </c>
      <c r="AA151" s="578">
        <v>0</v>
      </c>
      <c r="AB151" s="578">
        <v>0</v>
      </c>
      <c r="AC151" s="578">
        <v>0</v>
      </c>
      <c r="AD151" s="984">
        <v>1</v>
      </c>
      <c r="AE151" s="985">
        <v>0</v>
      </c>
      <c r="AF151" s="985">
        <v>0</v>
      </c>
      <c r="AG151" s="706"/>
      <c r="AH151" s="706"/>
      <c r="AI151" s="19"/>
      <c r="AJ151" s="19"/>
      <c r="AK151" s="19"/>
      <c r="AL151" s="19"/>
      <c r="AM151" s="19"/>
    </row>
    <row r="152" spans="1:39" ht="14.25" customHeight="1" x14ac:dyDescent="0.45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69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644"/>
      <c r="Z152" s="644"/>
      <c r="AA152" s="644"/>
      <c r="AB152" s="644"/>
      <c r="AC152" s="644"/>
      <c r="AD152" s="706"/>
      <c r="AE152" s="706"/>
      <c r="AF152" s="706"/>
      <c r="AG152" s="706"/>
      <c r="AH152" s="706"/>
      <c r="AI152" s="19"/>
      <c r="AJ152" s="19"/>
      <c r="AK152" s="19"/>
      <c r="AL152" s="19"/>
      <c r="AM152" s="19"/>
    </row>
    <row r="153" spans="1:39" ht="14.25" customHeight="1" x14ac:dyDescent="0.45">
      <c r="A153" s="400" t="s">
        <v>2492</v>
      </c>
      <c r="B153" s="400" t="s">
        <v>10</v>
      </c>
      <c r="C153" s="409"/>
      <c r="D153" s="400" t="s">
        <v>2646</v>
      </c>
      <c r="E153" s="400" t="s">
        <v>2647</v>
      </c>
      <c r="F153" s="400" t="s">
        <v>191</v>
      </c>
      <c r="G153" s="400" t="s">
        <v>158</v>
      </c>
      <c r="H153" s="400" t="s">
        <v>2642</v>
      </c>
      <c r="I153" s="407"/>
      <c r="J153" s="402"/>
      <c r="K153" s="402"/>
      <c r="L153" s="403"/>
      <c r="M153" s="402"/>
      <c r="N153" s="404">
        <f>SUM(X153:AM153)</f>
        <v>6</v>
      </c>
      <c r="O153" s="402">
        <f>J153*N153</f>
        <v>0</v>
      </c>
      <c r="P153" s="402"/>
      <c r="Q153" s="402"/>
      <c r="R153" s="402">
        <f>Q154*J153</f>
        <v>0</v>
      </c>
      <c r="S153" s="402"/>
      <c r="T153" s="402"/>
      <c r="U153" s="402">
        <f>T154*J153</f>
        <v>0</v>
      </c>
      <c r="V153" s="402"/>
      <c r="W153" s="402"/>
      <c r="X153" s="402">
        <v>1</v>
      </c>
      <c r="Y153" s="982">
        <v>1</v>
      </c>
      <c r="Z153" s="982">
        <v>1</v>
      </c>
      <c r="AA153" s="982">
        <v>1</v>
      </c>
      <c r="AB153" s="982">
        <v>1</v>
      </c>
      <c r="AC153" s="982">
        <v>1</v>
      </c>
      <c r="AD153" s="982"/>
      <c r="AE153" s="982"/>
      <c r="AF153" s="983"/>
      <c r="AG153" s="983"/>
      <c r="AH153" s="983"/>
      <c r="AI153" s="408"/>
      <c r="AJ153" s="408"/>
      <c r="AK153" s="408"/>
      <c r="AL153" s="408"/>
      <c r="AM153" s="408"/>
    </row>
    <row r="154" spans="1:39" ht="14.25" customHeight="1" x14ac:dyDescent="0.45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69"/>
      <c r="M154" s="38"/>
      <c r="N154" s="38"/>
      <c r="O154" s="38"/>
      <c r="P154" s="38">
        <f>K153*N153</f>
        <v>0</v>
      </c>
      <c r="Q154" s="40">
        <f>SUM(X154:AM154)</f>
        <v>0</v>
      </c>
      <c r="R154" s="38"/>
      <c r="S154" s="38">
        <f>Q154*K153</f>
        <v>0</v>
      </c>
      <c r="T154" s="41">
        <f>N153-Q154</f>
        <v>6</v>
      </c>
      <c r="U154" s="38"/>
      <c r="V154" s="38">
        <f>T154*K153</f>
        <v>0</v>
      </c>
      <c r="W154" s="38"/>
      <c r="X154" s="38"/>
      <c r="Y154" s="644"/>
      <c r="Z154" s="644"/>
      <c r="AA154" s="644"/>
      <c r="AB154" s="644"/>
      <c r="AC154" s="644"/>
      <c r="AD154" s="706"/>
      <c r="AE154" s="706"/>
      <c r="AF154" s="706"/>
      <c r="AG154" s="706"/>
      <c r="AH154" s="706"/>
      <c r="AI154" s="19"/>
      <c r="AJ154" s="19"/>
      <c r="AK154" s="19"/>
      <c r="AL154" s="19"/>
      <c r="AM154" s="19"/>
    </row>
    <row r="155" spans="1:39" ht="14.25" customHeight="1" x14ac:dyDescent="0.45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69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644"/>
      <c r="Z155" s="644"/>
      <c r="AA155" s="644"/>
      <c r="AB155" s="644"/>
      <c r="AC155" s="644"/>
      <c r="AD155" s="706"/>
      <c r="AE155" s="706"/>
      <c r="AF155" s="706"/>
      <c r="AG155" s="706"/>
      <c r="AH155" s="706"/>
      <c r="AI155" s="19"/>
      <c r="AJ155" s="19"/>
      <c r="AK155" s="19"/>
      <c r="AL155" s="19"/>
      <c r="AM155" s="19"/>
    </row>
    <row r="156" spans="1:39" ht="14.25" customHeight="1" x14ac:dyDescent="0.45">
      <c r="A156" s="400" t="s">
        <v>2492</v>
      </c>
      <c r="B156" s="400" t="s">
        <v>10</v>
      </c>
      <c r="C156" s="406">
        <v>45470</v>
      </c>
      <c r="D156" s="88" t="s">
        <v>2648</v>
      </c>
      <c r="E156" s="400" t="s">
        <v>2649</v>
      </c>
      <c r="F156" s="400" t="s">
        <v>191</v>
      </c>
      <c r="G156" s="400" t="s">
        <v>158</v>
      </c>
      <c r="H156" s="400" t="s">
        <v>2642</v>
      </c>
      <c r="I156" s="400" t="s">
        <v>2650</v>
      </c>
      <c r="J156" s="402">
        <v>112</v>
      </c>
      <c r="K156" s="402">
        <v>279</v>
      </c>
      <c r="L156" s="403"/>
      <c r="M156" s="402"/>
      <c r="N156" s="90">
        <v>0</v>
      </c>
      <c r="O156" s="402">
        <f>J156*N156</f>
        <v>0</v>
      </c>
      <c r="P156" s="402"/>
      <c r="Q156" s="402"/>
      <c r="R156" s="402">
        <f>Q157*J156</f>
        <v>0</v>
      </c>
      <c r="S156" s="402"/>
      <c r="T156" s="402"/>
      <c r="U156" s="402">
        <f>T157*J156</f>
        <v>0</v>
      </c>
      <c r="V156" s="402"/>
      <c r="W156" s="402"/>
      <c r="X156" s="402"/>
      <c r="Y156" s="982">
        <v>1</v>
      </c>
      <c r="Z156" s="982">
        <v>1</v>
      </c>
      <c r="AA156" s="982">
        <v>1</v>
      </c>
      <c r="AB156" s="982">
        <v>2</v>
      </c>
      <c r="AC156" s="982">
        <v>2</v>
      </c>
      <c r="AD156" s="982">
        <v>2</v>
      </c>
      <c r="AE156" s="982">
        <v>1</v>
      </c>
      <c r="AF156" s="982">
        <v>1</v>
      </c>
      <c r="AG156" s="982"/>
      <c r="AH156" s="983"/>
      <c r="AI156" s="408"/>
      <c r="AJ156" s="408"/>
      <c r="AK156" s="408"/>
      <c r="AL156" s="408"/>
      <c r="AM156" s="408"/>
    </row>
    <row r="157" spans="1:39" ht="14.25" customHeight="1" x14ac:dyDescent="0.45">
      <c r="A157" s="38"/>
      <c r="B157" s="38"/>
      <c r="C157" s="38"/>
      <c r="D157" s="38" t="s">
        <v>2643</v>
      </c>
      <c r="E157" s="38"/>
      <c r="F157" s="38"/>
      <c r="G157" s="38"/>
      <c r="H157" s="38"/>
      <c r="I157" s="38"/>
      <c r="J157" s="38"/>
      <c r="K157" s="38"/>
      <c r="L157" s="69"/>
      <c r="M157" s="38"/>
      <c r="N157" s="107">
        <v>11</v>
      </c>
      <c r="O157" s="38"/>
      <c r="P157" s="38">
        <f>K156*N156</f>
        <v>0</v>
      </c>
      <c r="Q157" s="40">
        <f>SUM(X157:AM157)</f>
        <v>0</v>
      </c>
      <c r="R157" s="38"/>
      <c r="S157" s="38">
        <f>Q157*K156</f>
        <v>0</v>
      </c>
      <c r="T157" s="41">
        <f>N156-Q157</f>
        <v>0</v>
      </c>
      <c r="U157" s="38"/>
      <c r="V157" s="38">
        <f>T157*K156</f>
        <v>0</v>
      </c>
      <c r="W157" s="38"/>
      <c r="X157" s="38"/>
      <c r="Y157" s="854">
        <v>0</v>
      </c>
      <c r="Z157" s="854">
        <v>0</v>
      </c>
      <c r="AA157" s="854">
        <v>0</v>
      </c>
      <c r="AB157" s="854">
        <v>0</v>
      </c>
      <c r="AC157" s="854">
        <v>0</v>
      </c>
      <c r="AD157" s="854">
        <v>0</v>
      </c>
      <c r="AE157" s="854">
        <v>0</v>
      </c>
      <c r="AF157" s="854">
        <v>0</v>
      </c>
      <c r="AG157" s="706"/>
      <c r="AH157" s="706"/>
      <c r="AI157" s="19"/>
      <c r="AJ157" s="19"/>
      <c r="AK157" s="19"/>
      <c r="AL157" s="19"/>
      <c r="AM157" s="19"/>
    </row>
    <row r="158" spans="1:39" ht="14.25" customHeight="1" x14ac:dyDescent="0.45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69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877">
        <v>1</v>
      </c>
      <c r="Z158" s="877">
        <v>1</v>
      </c>
      <c r="AA158" s="877">
        <v>1</v>
      </c>
      <c r="AB158" s="877">
        <v>2</v>
      </c>
      <c r="AC158" s="877">
        <v>2</v>
      </c>
      <c r="AD158" s="877">
        <v>1</v>
      </c>
      <c r="AE158" s="877">
        <v>1</v>
      </c>
      <c r="AF158" s="877">
        <v>1</v>
      </c>
      <c r="AG158" s="706"/>
      <c r="AH158" s="706"/>
      <c r="AI158" s="19"/>
      <c r="AJ158" s="19"/>
      <c r="AK158" s="19"/>
      <c r="AL158" s="19"/>
      <c r="AM158" s="19"/>
    </row>
    <row r="159" spans="1:39" ht="14.25" customHeight="1" x14ac:dyDescent="0.45">
      <c r="A159" s="400" t="s">
        <v>2492</v>
      </c>
      <c r="B159" s="400" t="s">
        <v>10</v>
      </c>
      <c r="C159" s="401">
        <v>45505</v>
      </c>
      <c r="D159" s="105" t="s">
        <v>2651</v>
      </c>
      <c r="E159" s="400" t="s">
        <v>2652</v>
      </c>
      <c r="F159" s="400" t="s">
        <v>191</v>
      </c>
      <c r="G159" s="400" t="s">
        <v>2538</v>
      </c>
      <c r="H159" s="400"/>
      <c r="I159" s="400" t="s">
        <v>2650</v>
      </c>
      <c r="J159" s="402">
        <v>96</v>
      </c>
      <c r="K159" s="402">
        <v>269</v>
      </c>
      <c r="L159" s="403"/>
      <c r="M159" s="402"/>
      <c r="N159" s="404">
        <f>SUM(X159:AM159)</f>
        <v>11</v>
      </c>
      <c r="O159" s="402">
        <f>J159*N159</f>
        <v>1056</v>
      </c>
      <c r="P159" s="402"/>
      <c r="Q159" s="402"/>
      <c r="R159" s="402">
        <f>Q160*J159</f>
        <v>0</v>
      </c>
      <c r="S159" s="402"/>
      <c r="T159" s="402"/>
      <c r="U159" s="402">
        <f>T160*J159</f>
        <v>1056</v>
      </c>
      <c r="V159" s="402"/>
      <c r="W159" s="402"/>
      <c r="X159" s="402"/>
      <c r="Y159" s="982">
        <v>1</v>
      </c>
      <c r="Z159" s="982">
        <v>1</v>
      </c>
      <c r="AA159" s="982">
        <v>1</v>
      </c>
      <c r="AB159" s="982">
        <v>2</v>
      </c>
      <c r="AC159" s="982">
        <v>2</v>
      </c>
      <c r="AD159" s="982">
        <v>2</v>
      </c>
      <c r="AE159" s="982">
        <v>1</v>
      </c>
      <c r="AF159" s="982">
        <v>1</v>
      </c>
      <c r="AG159" s="982"/>
      <c r="AH159" s="983"/>
      <c r="AI159" s="408"/>
      <c r="AJ159" s="408"/>
      <c r="AK159" s="408"/>
      <c r="AL159" s="408"/>
      <c r="AM159" s="408"/>
    </row>
    <row r="160" spans="1:39" ht="14.25" customHeight="1" x14ac:dyDescent="0.45">
      <c r="A160" s="38"/>
      <c r="B160" s="38"/>
      <c r="C160" s="38"/>
      <c r="D160" s="488"/>
      <c r="E160" s="38"/>
      <c r="F160" s="38"/>
      <c r="G160" s="38"/>
      <c r="H160" s="38"/>
      <c r="I160" s="38"/>
      <c r="J160" s="38"/>
      <c r="K160" s="38"/>
      <c r="L160" s="69"/>
      <c r="M160" s="38"/>
      <c r="N160" s="38"/>
      <c r="O160" s="38"/>
      <c r="P160" s="38">
        <f>K159*N159</f>
        <v>2959</v>
      </c>
      <c r="Q160" s="47">
        <f>SUM(X160:AM160)</f>
        <v>0</v>
      </c>
      <c r="R160" s="38"/>
      <c r="S160" s="38">
        <f>Q160*K159</f>
        <v>0</v>
      </c>
      <c r="T160" s="41">
        <f>N159-Q160</f>
        <v>11</v>
      </c>
      <c r="U160" s="38"/>
      <c r="V160" s="38">
        <f>T160*K159</f>
        <v>2959</v>
      </c>
      <c r="W160" s="38"/>
      <c r="X160" s="38"/>
      <c r="Y160" s="578">
        <v>0</v>
      </c>
      <c r="Z160" s="578">
        <v>0</v>
      </c>
      <c r="AA160" s="578">
        <v>0</v>
      </c>
      <c r="AB160" s="578">
        <v>0</v>
      </c>
      <c r="AC160" s="578">
        <v>0</v>
      </c>
      <c r="AD160" s="985">
        <v>0</v>
      </c>
      <c r="AE160" s="985">
        <v>0</v>
      </c>
      <c r="AF160" s="985">
        <v>0</v>
      </c>
      <c r="AG160" s="706"/>
      <c r="AH160" s="706"/>
      <c r="AI160" s="19"/>
      <c r="AJ160" s="19"/>
      <c r="AK160" s="19"/>
      <c r="AL160" s="19"/>
      <c r="AM160" s="19"/>
    </row>
    <row r="161" spans="1:39" ht="14.25" customHeight="1" x14ac:dyDescent="0.45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69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644"/>
      <c r="Z161" s="644"/>
      <c r="AA161" s="644"/>
      <c r="AB161" s="644"/>
      <c r="AC161" s="644"/>
      <c r="AD161" s="706"/>
      <c r="AE161" s="706"/>
      <c r="AF161" s="706"/>
      <c r="AG161" s="706"/>
      <c r="AH161" s="706"/>
      <c r="AI161" s="19"/>
      <c r="AJ161" s="19"/>
      <c r="AK161" s="19"/>
      <c r="AL161" s="19"/>
      <c r="AM161" s="19"/>
    </row>
    <row r="162" spans="1:39" ht="27" customHeight="1" x14ac:dyDescent="0.45">
      <c r="A162" s="400" t="s">
        <v>2492</v>
      </c>
      <c r="B162" s="400" t="s">
        <v>10</v>
      </c>
      <c r="C162" s="401">
        <v>45618</v>
      </c>
      <c r="D162" s="88" t="s">
        <v>2653</v>
      </c>
      <c r="E162" s="400" t="s">
        <v>2654</v>
      </c>
      <c r="F162" s="400" t="s">
        <v>2548</v>
      </c>
      <c r="G162" s="400" t="s">
        <v>2635</v>
      </c>
      <c r="H162" s="400"/>
      <c r="I162" s="400"/>
      <c r="J162" s="402">
        <v>92</v>
      </c>
      <c r="K162" s="402">
        <v>259</v>
      </c>
      <c r="L162" s="403"/>
      <c r="M162" s="402"/>
      <c r="N162" s="404">
        <f>SUM(X162:AM162)</f>
        <v>9</v>
      </c>
      <c r="O162" s="402">
        <f>J162*N162</f>
        <v>828</v>
      </c>
      <c r="P162" s="402"/>
      <c r="Q162" s="402"/>
      <c r="R162" s="402">
        <f>Q163*J162</f>
        <v>92</v>
      </c>
      <c r="S162" s="402"/>
      <c r="T162" s="402"/>
      <c r="U162" s="402">
        <f>T163*J162</f>
        <v>736</v>
      </c>
      <c r="V162" s="402"/>
      <c r="W162" s="402"/>
      <c r="X162" s="402"/>
      <c r="Y162" s="982"/>
      <c r="Z162" s="982">
        <v>1</v>
      </c>
      <c r="AA162" s="982">
        <v>1</v>
      </c>
      <c r="AB162" s="982">
        <v>2</v>
      </c>
      <c r="AC162" s="982">
        <v>2</v>
      </c>
      <c r="AD162" s="982">
        <v>2</v>
      </c>
      <c r="AE162" s="982">
        <v>1</v>
      </c>
      <c r="AF162" s="982"/>
      <c r="AG162" s="982"/>
      <c r="AH162" s="983"/>
      <c r="AI162" s="408"/>
      <c r="AJ162" s="408"/>
      <c r="AK162" s="408"/>
      <c r="AL162" s="408"/>
      <c r="AM162" s="408"/>
    </row>
    <row r="163" spans="1:39" ht="14.25" customHeight="1" x14ac:dyDescent="0.45">
      <c r="A163" s="38"/>
      <c r="B163" s="38"/>
      <c r="C163" s="38" t="s">
        <v>2638</v>
      </c>
      <c r="D163" s="38"/>
      <c r="E163" s="38" t="s">
        <v>2655</v>
      </c>
      <c r="F163" s="38"/>
      <c r="G163" s="38"/>
      <c r="H163" s="38"/>
      <c r="I163" s="38"/>
      <c r="J163" s="38"/>
      <c r="K163" s="38"/>
      <c r="L163" s="69"/>
      <c r="M163" s="38"/>
      <c r="N163" s="38"/>
      <c r="O163" s="38"/>
      <c r="P163" s="38">
        <f>K162*N162</f>
        <v>2331</v>
      </c>
      <c r="Q163" s="687">
        <f>SUM(X163:AM163)</f>
        <v>1</v>
      </c>
      <c r="R163" s="38"/>
      <c r="S163" s="38">
        <f>Q163*K162</f>
        <v>259</v>
      </c>
      <c r="T163" s="41">
        <f>N162-Q163</f>
        <v>8</v>
      </c>
      <c r="U163" s="38"/>
      <c r="V163" s="38">
        <f>T163*K162</f>
        <v>2072</v>
      </c>
      <c r="W163" s="38"/>
      <c r="X163" s="38"/>
      <c r="Y163" s="644"/>
      <c r="Z163" s="644">
        <v>0</v>
      </c>
      <c r="AA163" s="644">
        <v>0</v>
      </c>
      <c r="AB163" s="644">
        <v>0</v>
      </c>
      <c r="AC163" s="644">
        <v>0</v>
      </c>
      <c r="AD163" s="706">
        <v>0</v>
      </c>
      <c r="AE163" s="986">
        <v>1</v>
      </c>
      <c r="AF163" s="706"/>
      <c r="AG163" s="706"/>
      <c r="AH163" s="706"/>
      <c r="AI163" s="19"/>
      <c r="AJ163" s="19"/>
      <c r="AK163" s="19"/>
      <c r="AL163" s="19"/>
      <c r="AM163" s="19"/>
    </row>
    <row r="164" spans="1:39" ht="14.25" customHeight="1" x14ac:dyDescent="0.45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69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644"/>
      <c r="Z164" s="644"/>
      <c r="AA164" s="644"/>
      <c r="AB164" s="644"/>
      <c r="AC164" s="644"/>
      <c r="AD164" s="706"/>
      <c r="AE164" s="706"/>
      <c r="AF164" s="706"/>
      <c r="AG164" s="706"/>
      <c r="AH164" s="706"/>
      <c r="AI164" s="19"/>
      <c r="AJ164" s="19"/>
      <c r="AK164" s="19"/>
      <c r="AL164" s="19"/>
      <c r="AM164" s="19"/>
    </row>
    <row r="165" spans="1:39" ht="14.25" customHeight="1" x14ac:dyDescent="0.45">
      <c r="A165" s="400" t="s">
        <v>2492</v>
      </c>
      <c r="B165" s="400" t="s">
        <v>10</v>
      </c>
      <c r="C165" s="406">
        <v>45618</v>
      </c>
      <c r="D165" s="88" t="s">
        <v>2656</v>
      </c>
      <c r="E165" s="400" t="s">
        <v>2657</v>
      </c>
      <c r="F165" s="400" t="s">
        <v>2548</v>
      </c>
      <c r="G165" s="400" t="s">
        <v>2658</v>
      </c>
      <c r="H165" s="400"/>
      <c r="I165" s="400" t="s">
        <v>3934</v>
      </c>
      <c r="J165" s="402">
        <v>77</v>
      </c>
      <c r="K165" s="402">
        <v>259</v>
      </c>
      <c r="L165" s="403"/>
      <c r="M165" s="402"/>
      <c r="N165" s="404">
        <f>SUM(X165:AM165)</f>
        <v>9</v>
      </c>
      <c r="O165" s="402">
        <f>J165*N165</f>
        <v>693</v>
      </c>
      <c r="P165" s="402"/>
      <c r="Q165" s="402"/>
      <c r="R165" s="402">
        <f>Q166*J165</f>
        <v>77</v>
      </c>
      <c r="S165" s="402"/>
      <c r="T165" s="402"/>
      <c r="U165" s="402">
        <f>T166*J165</f>
        <v>616</v>
      </c>
      <c r="V165" s="402"/>
      <c r="W165" s="402"/>
      <c r="X165" s="402"/>
      <c r="Y165" s="982"/>
      <c r="Z165" s="982">
        <v>1</v>
      </c>
      <c r="AA165" s="982">
        <v>1</v>
      </c>
      <c r="AB165" s="982">
        <v>2</v>
      </c>
      <c r="AC165" s="982">
        <v>3</v>
      </c>
      <c r="AD165" s="982">
        <v>2</v>
      </c>
      <c r="AE165" s="982"/>
      <c r="AF165" s="982"/>
      <c r="AG165" s="982"/>
      <c r="AH165" s="983"/>
      <c r="AI165" s="408"/>
      <c r="AJ165" s="408"/>
      <c r="AK165" s="408"/>
      <c r="AL165" s="408"/>
      <c r="AM165" s="408"/>
    </row>
    <row r="166" spans="1:39" ht="14.25" customHeight="1" x14ac:dyDescent="0.45">
      <c r="A166" s="38"/>
      <c r="B166" s="38"/>
      <c r="C166" s="38" t="s">
        <v>2638</v>
      </c>
      <c r="D166" s="38"/>
      <c r="E166" s="38"/>
      <c r="F166" s="38"/>
      <c r="G166" s="38"/>
      <c r="H166" s="38"/>
      <c r="I166" s="38"/>
      <c r="J166" s="38"/>
      <c r="K166" s="38"/>
      <c r="L166" s="69"/>
      <c r="M166" s="38"/>
      <c r="N166" s="38"/>
      <c r="O166" s="38"/>
      <c r="P166" s="38">
        <f>K165*N165</f>
        <v>2331</v>
      </c>
      <c r="Q166" s="687">
        <f>SUM(X166:AM166)</f>
        <v>1</v>
      </c>
      <c r="R166" s="38"/>
      <c r="S166" s="38">
        <f>Q166*K165</f>
        <v>259</v>
      </c>
      <c r="T166" s="41">
        <f>N165-Q166</f>
        <v>8</v>
      </c>
      <c r="U166" s="38"/>
      <c r="V166" s="38">
        <f>T166*K165</f>
        <v>2072</v>
      </c>
      <c r="W166" s="38"/>
      <c r="X166" s="38"/>
      <c r="Y166" s="644"/>
      <c r="Z166" s="644">
        <v>0</v>
      </c>
      <c r="AA166" s="644">
        <v>0</v>
      </c>
      <c r="AB166" s="644">
        <v>0</v>
      </c>
      <c r="AC166" s="683">
        <v>1</v>
      </c>
      <c r="AD166" s="706">
        <v>0</v>
      </c>
      <c r="AE166" s="706"/>
      <c r="AF166" s="706"/>
      <c r="AG166" s="706"/>
      <c r="AH166" s="706"/>
      <c r="AI166" s="19"/>
      <c r="AJ166" s="19"/>
      <c r="AK166" s="19"/>
      <c r="AL166" s="19"/>
      <c r="AM166" s="19"/>
    </row>
    <row r="167" spans="1:39" ht="14.25" customHeight="1" x14ac:dyDescent="0.45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69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644"/>
      <c r="Z167" s="644"/>
      <c r="AA167" s="859"/>
      <c r="AB167" s="644"/>
      <c r="AC167" s="644"/>
      <c r="AD167" s="706"/>
      <c r="AE167" s="706"/>
      <c r="AF167" s="706"/>
      <c r="AG167" s="706"/>
      <c r="AH167" s="706"/>
      <c r="AI167" s="19"/>
      <c r="AJ167" s="19"/>
      <c r="AK167" s="19"/>
      <c r="AL167" s="19"/>
      <c r="AM167" s="19"/>
    </row>
    <row r="168" spans="1:39" ht="14.25" customHeight="1" x14ac:dyDescent="0.45">
      <c r="A168" s="400" t="s">
        <v>2492</v>
      </c>
      <c r="B168" s="400"/>
      <c r="C168" s="406"/>
      <c r="D168" s="400"/>
      <c r="E168" s="400"/>
      <c r="F168" s="400"/>
      <c r="G168" s="400"/>
      <c r="H168" s="400"/>
      <c r="I168" s="400"/>
      <c r="J168" s="402"/>
      <c r="K168" s="402"/>
      <c r="L168" s="403"/>
      <c r="M168" s="402"/>
      <c r="N168" s="404">
        <f>SUM(X168:AM168)</f>
        <v>0</v>
      </c>
      <c r="O168" s="402">
        <f>J168*N168</f>
        <v>0</v>
      </c>
      <c r="P168" s="402"/>
      <c r="Q168" s="402"/>
      <c r="R168" s="402">
        <f>Q169*J168</f>
        <v>0</v>
      </c>
      <c r="S168" s="402"/>
      <c r="T168" s="402"/>
      <c r="U168" s="402">
        <f>T169*J168</f>
        <v>0</v>
      </c>
      <c r="V168" s="402"/>
      <c r="W168" s="402"/>
      <c r="X168" s="402"/>
      <c r="Y168" s="402"/>
      <c r="Z168" s="402"/>
      <c r="AA168" s="402"/>
      <c r="AB168" s="402"/>
      <c r="AC168" s="402"/>
      <c r="AD168" s="402"/>
      <c r="AE168" s="402"/>
      <c r="AF168" s="402"/>
      <c r="AG168" s="402"/>
      <c r="AH168" s="408"/>
      <c r="AI168" s="408"/>
      <c r="AJ168" s="408"/>
      <c r="AK168" s="408"/>
      <c r="AL168" s="408"/>
      <c r="AM168" s="408"/>
    </row>
    <row r="169" spans="1:39" ht="14.25" customHeight="1" x14ac:dyDescent="0.45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69"/>
      <c r="M169" s="38"/>
      <c r="N169" s="38"/>
      <c r="O169" s="38"/>
      <c r="P169" s="38">
        <f>K168*N168</f>
        <v>0</v>
      </c>
      <c r="Q169" s="40">
        <f>SUM(X169:AM169)</f>
        <v>0</v>
      </c>
      <c r="R169" s="38"/>
      <c r="S169" s="38">
        <f>Q169*K168</f>
        <v>0</v>
      </c>
      <c r="T169" s="41">
        <f>N168-Q169</f>
        <v>0</v>
      </c>
      <c r="U169" s="38"/>
      <c r="V169" s="38">
        <f>T169*K168</f>
        <v>0</v>
      </c>
      <c r="W169" s="38"/>
      <c r="X169" s="38"/>
      <c r="Y169" s="38"/>
      <c r="Z169" s="38"/>
      <c r="AA169" s="38"/>
      <c r="AB169" s="38"/>
      <c r="AC169" s="38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</row>
    <row r="170" spans="1:39" ht="14.25" customHeight="1" x14ac:dyDescent="0.45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69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</row>
    <row r="171" spans="1:39" ht="14.25" customHeight="1" x14ac:dyDescent="0.45">
      <c r="A171" s="400" t="s">
        <v>2492</v>
      </c>
      <c r="B171" s="400"/>
      <c r="C171" s="406"/>
      <c r="D171" s="400"/>
      <c r="E171" s="400"/>
      <c r="F171" s="400"/>
      <c r="G171" s="400"/>
      <c r="H171" s="400"/>
      <c r="I171" s="400"/>
      <c r="J171" s="402"/>
      <c r="K171" s="402"/>
      <c r="L171" s="403"/>
      <c r="M171" s="402"/>
      <c r="N171" s="404">
        <f>SUM(X171:AM171)</f>
        <v>0</v>
      </c>
      <c r="O171" s="402">
        <f>J171*N171</f>
        <v>0</v>
      </c>
      <c r="P171" s="402"/>
      <c r="Q171" s="402"/>
      <c r="R171" s="402">
        <f>Q172*J171</f>
        <v>0</v>
      </c>
      <c r="S171" s="402"/>
      <c r="T171" s="402"/>
      <c r="U171" s="402">
        <f>T172*J171</f>
        <v>0</v>
      </c>
      <c r="V171" s="402"/>
      <c r="W171" s="402"/>
      <c r="X171" s="402"/>
      <c r="Y171" s="402"/>
      <c r="Z171" s="402"/>
      <c r="AA171" s="402"/>
      <c r="AB171" s="402"/>
      <c r="AC171" s="402"/>
      <c r="AD171" s="402"/>
      <c r="AE171" s="402"/>
      <c r="AF171" s="402"/>
      <c r="AG171" s="402"/>
      <c r="AH171" s="408"/>
      <c r="AI171" s="408"/>
      <c r="AJ171" s="408"/>
      <c r="AK171" s="408"/>
      <c r="AL171" s="408"/>
      <c r="AM171" s="408"/>
    </row>
    <row r="172" spans="1:39" ht="14.25" customHeight="1" x14ac:dyDescent="0.45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69"/>
      <c r="M172" s="38"/>
      <c r="N172" s="38"/>
      <c r="O172" s="38"/>
      <c r="P172" s="38">
        <f>K171*N171</f>
        <v>0</v>
      </c>
      <c r="Q172" s="40">
        <f>SUM(X172:AM172)</f>
        <v>0</v>
      </c>
      <c r="R172" s="38"/>
      <c r="S172" s="38">
        <f>Q172*K171</f>
        <v>0</v>
      </c>
      <c r="T172" s="41">
        <f>N171-Q172</f>
        <v>0</v>
      </c>
      <c r="U172" s="38"/>
      <c r="V172" s="38">
        <f>T172*K171</f>
        <v>0</v>
      </c>
      <c r="W172" s="38"/>
      <c r="X172" s="38"/>
      <c r="Y172" s="38"/>
      <c r="Z172" s="38"/>
      <c r="AA172" s="38"/>
      <c r="AB172" s="38"/>
      <c r="AC172" s="38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</row>
    <row r="173" spans="1:39" ht="14.25" customHeight="1" x14ac:dyDescent="0.45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69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</row>
    <row r="174" spans="1:39" ht="14.25" customHeight="1" x14ac:dyDescent="0.45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</row>
    <row r="175" spans="1:39" ht="14.25" customHeight="1" x14ac:dyDescent="0.45">
      <c r="A175" s="36"/>
      <c r="B175" s="36"/>
      <c r="C175" s="36"/>
      <c r="D175" s="194"/>
      <c r="E175" s="194"/>
      <c r="F175" s="194"/>
      <c r="G175" s="194"/>
      <c r="H175" s="194"/>
      <c r="I175" s="194"/>
      <c r="J175" s="41"/>
      <c r="K175" s="41"/>
      <c r="L175" s="41"/>
      <c r="M175" s="41"/>
      <c r="N175" s="179">
        <f>SUM(N135:N174)-N148-N157</f>
        <v>94</v>
      </c>
      <c r="O175" s="179">
        <f t="shared" ref="O175:W175" si="14">SUM(O135:O174)</f>
        <v>7824</v>
      </c>
      <c r="P175" s="179">
        <f t="shared" si="14"/>
        <v>23012</v>
      </c>
      <c r="Q175" s="712">
        <f t="shared" si="14"/>
        <v>9</v>
      </c>
      <c r="R175" s="712">
        <f t="shared" si="14"/>
        <v>742</v>
      </c>
      <c r="S175" s="179">
        <f t="shared" si="14"/>
        <v>2341</v>
      </c>
      <c r="T175" s="179">
        <f t="shared" si="14"/>
        <v>85</v>
      </c>
      <c r="U175" s="179">
        <f t="shared" si="14"/>
        <v>7082</v>
      </c>
      <c r="V175" s="179">
        <f t="shared" si="14"/>
        <v>20671</v>
      </c>
      <c r="W175" s="179">
        <f t="shared" si="14"/>
        <v>0</v>
      </c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19"/>
      <c r="AI175" s="19"/>
      <c r="AJ175" s="19"/>
      <c r="AK175" s="19"/>
      <c r="AL175" s="19"/>
      <c r="AM175" s="19"/>
    </row>
    <row r="176" spans="1:39" ht="14.25" customHeight="1" x14ac:dyDescent="0.45">
      <c r="M176" s="41" t="s">
        <v>323</v>
      </c>
      <c r="N176" s="73">
        <f t="shared" ref="N176:P176" si="15">Q175+T175</f>
        <v>94</v>
      </c>
      <c r="O176" s="73">
        <f t="shared" si="15"/>
        <v>7824</v>
      </c>
      <c r="P176" s="73">
        <f t="shared" si="15"/>
        <v>23012</v>
      </c>
      <c r="Q176" s="73"/>
      <c r="R176" s="73"/>
      <c r="S176" s="73"/>
      <c r="T176" s="73"/>
      <c r="U176" s="73"/>
      <c r="V176" s="73"/>
      <c r="W176" s="73"/>
    </row>
    <row r="177" spans="1:39" ht="14.25" customHeight="1" x14ac:dyDescent="0.45">
      <c r="M177" s="38" t="s">
        <v>2084</v>
      </c>
      <c r="N177" s="9"/>
      <c r="O177" s="98">
        <f>O175/N175</f>
        <v>83.234042553191486</v>
      </c>
      <c r="P177" s="9"/>
      <c r="Q177" s="9"/>
      <c r="R177" s="97">
        <f>R175/O175</f>
        <v>9.4836400817995908E-2</v>
      </c>
      <c r="S177" s="9"/>
      <c r="T177" s="9"/>
      <c r="U177" s="97">
        <f>U175/O175</f>
        <v>0.90516359918200406</v>
      </c>
      <c r="V177" s="9"/>
      <c r="W177" s="9"/>
    </row>
    <row r="178" spans="1:39" ht="14.25" customHeight="1" x14ac:dyDescent="0.45">
      <c r="M178" s="38" t="s">
        <v>2085</v>
      </c>
      <c r="N178" s="9"/>
      <c r="O178" s="9"/>
      <c r="P178" s="9"/>
      <c r="Q178" s="9"/>
      <c r="R178" s="9"/>
      <c r="S178" s="9"/>
      <c r="T178" s="9"/>
      <c r="U178" s="9"/>
      <c r="V178" s="98">
        <f>V175/U175</f>
        <v>2.9188082462581191</v>
      </c>
      <c r="W178" s="9"/>
    </row>
    <row r="179" spans="1:39" ht="14.25" customHeight="1" x14ac:dyDescent="0.45"/>
    <row r="180" spans="1:39" ht="14.25" customHeight="1" x14ac:dyDescent="0.45"/>
    <row r="181" spans="1:39" ht="14.25" customHeight="1" x14ac:dyDescent="0.45"/>
    <row r="182" spans="1:39" ht="14.25" customHeight="1" x14ac:dyDescent="0.45"/>
    <row r="183" spans="1:39" ht="14.25" customHeight="1" x14ac:dyDescent="0.45"/>
    <row r="184" spans="1:39" ht="14.25" customHeight="1" x14ac:dyDescent="0.45">
      <c r="L184" s="164"/>
    </row>
    <row r="185" spans="1:39" ht="14.25" customHeight="1" x14ac:dyDescent="0.45">
      <c r="L185" s="164"/>
    </row>
    <row r="186" spans="1:39" ht="14.25" customHeight="1" x14ac:dyDescent="0.45">
      <c r="D186" s="31" t="s">
        <v>2627</v>
      </c>
      <c r="L186" s="164"/>
    </row>
    <row r="187" spans="1:39" ht="14.25" customHeight="1" x14ac:dyDescent="0.45">
      <c r="D187" s="31" t="s">
        <v>2628</v>
      </c>
      <c r="L187" s="164"/>
    </row>
    <row r="188" spans="1:39" ht="14.25" customHeight="1" x14ac:dyDescent="0.45">
      <c r="L188" s="164"/>
    </row>
    <row r="189" spans="1:39" ht="30.75" customHeight="1" x14ac:dyDescent="0.45">
      <c r="A189" s="33" t="s">
        <v>117</v>
      </c>
      <c r="B189" s="33" t="s">
        <v>118</v>
      </c>
      <c r="C189" s="33" t="s">
        <v>1073</v>
      </c>
      <c r="D189" s="33" t="s">
        <v>120</v>
      </c>
      <c r="E189" s="33" t="s">
        <v>1373</v>
      </c>
      <c r="F189" s="33" t="s">
        <v>121</v>
      </c>
      <c r="G189" s="33" t="s">
        <v>122</v>
      </c>
      <c r="H189" s="33" t="s">
        <v>123</v>
      </c>
      <c r="I189" s="33" t="s">
        <v>124</v>
      </c>
      <c r="J189" s="33" t="s">
        <v>125</v>
      </c>
      <c r="K189" s="33" t="s">
        <v>126</v>
      </c>
      <c r="L189" s="305" t="s">
        <v>2600</v>
      </c>
      <c r="M189" s="33" t="s">
        <v>2015</v>
      </c>
      <c r="N189" s="33" t="s">
        <v>128</v>
      </c>
      <c r="O189" s="33" t="s">
        <v>129</v>
      </c>
      <c r="P189" s="33" t="s">
        <v>130</v>
      </c>
      <c r="Q189" s="33" t="s">
        <v>131</v>
      </c>
      <c r="R189" s="830" t="s">
        <v>132</v>
      </c>
      <c r="S189" s="828"/>
      <c r="T189" s="33" t="s">
        <v>133</v>
      </c>
      <c r="U189" s="830" t="s">
        <v>134</v>
      </c>
      <c r="V189" s="827"/>
      <c r="W189" s="828"/>
      <c r="X189" s="33" t="s">
        <v>2490</v>
      </c>
      <c r="Y189" s="33" t="s">
        <v>141</v>
      </c>
      <c r="Z189" s="33" t="s">
        <v>142</v>
      </c>
      <c r="AA189" s="33" t="s">
        <v>143</v>
      </c>
      <c r="AB189" s="33" t="s">
        <v>144</v>
      </c>
      <c r="AC189" s="33" t="s">
        <v>145</v>
      </c>
      <c r="AD189" s="33" t="s">
        <v>146</v>
      </c>
      <c r="AE189" s="33" t="s">
        <v>147</v>
      </c>
      <c r="AF189" s="33" t="s">
        <v>148</v>
      </c>
      <c r="AG189" s="33" t="s">
        <v>2491</v>
      </c>
      <c r="AH189" s="33">
        <v>0</v>
      </c>
      <c r="AI189" s="33" t="s">
        <v>593</v>
      </c>
      <c r="AJ189" s="33" t="s">
        <v>594</v>
      </c>
      <c r="AK189" s="33" t="s">
        <v>595</v>
      </c>
      <c r="AL189" s="33" t="s">
        <v>596</v>
      </c>
      <c r="AM189" s="33" t="s">
        <v>934</v>
      </c>
    </row>
    <row r="190" spans="1:39" ht="29.25" customHeight="1" x14ac:dyDescent="0.45">
      <c r="A190" s="211" t="s">
        <v>2492</v>
      </c>
      <c r="B190" s="211" t="s">
        <v>11</v>
      </c>
      <c r="C190" s="410">
        <v>45588</v>
      </c>
      <c r="D190" s="105" t="s">
        <v>2653</v>
      </c>
      <c r="E190" s="611" t="s">
        <v>2654</v>
      </c>
      <c r="F190" s="211" t="s">
        <v>2548</v>
      </c>
      <c r="G190" s="211" t="s">
        <v>2635</v>
      </c>
      <c r="H190" s="211"/>
      <c r="I190" s="211"/>
      <c r="J190" s="212">
        <v>92</v>
      </c>
      <c r="K190" s="212">
        <v>259</v>
      </c>
      <c r="L190" s="213"/>
      <c r="M190" s="212"/>
      <c r="N190" s="214">
        <f>SUM(X190:AM190)</f>
        <v>9</v>
      </c>
      <c r="O190" s="212">
        <f>J190*N190</f>
        <v>828</v>
      </c>
      <c r="P190" s="212"/>
      <c r="Q190" s="987"/>
      <c r="R190" s="987">
        <f>Q191*J190</f>
        <v>276</v>
      </c>
      <c r="S190" s="987"/>
      <c r="T190" s="987"/>
      <c r="U190" s="987">
        <f>T191*J190</f>
        <v>552</v>
      </c>
      <c r="V190" s="987"/>
      <c r="W190" s="987"/>
      <c r="X190" s="987">
        <v>1</v>
      </c>
      <c r="Y190" s="988">
        <v>1</v>
      </c>
      <c r="Z190" s="988">
        <v>1</v>
      </c>
      <c r="AA190" s="988">
        <v>1</v>
      </c>
      <c r="AB190" s="988">
        <v>1</v>
      </c>
      <c r="AC190" s="988">
        <v>1</v>
      </c>
      <c r="AD190" s="988">
        <v>1</v>
      </c>
      <c r="AE190" s="988">
        <v>1</v>
      </c>
      <c r="AF190" s="988">
        <v>1</v>
      </c>
      <c r="AG190" s="988"/>
      <c r="AH190" s="214"/>
      <c r="AI190" s="214"/>
      <c r="AJ190" s="214"/>
      <c r="AK190" s="214"/>
      <c r="AL190" s="214"/>
      <c r="AM190" s="214"/>
    </row>
    <row r="191" spans="1:39" ht="14.25" customHeight="1" x14ac:dyDescent="0.45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69"/>
      <c r="M191" s="38"/>
      <c r="N191" s="38"/>
      <c r="O191" s="38"/>
      <c r="P191" s="38">
        <f>K190*N190</f>
        <v>2331</v>
      </c>
      <c r="Q191" s="682">
        <f>SUM(X191:AM191)</f>
        <v>3</v>
      </c>
      <c r="R191" s="644"/>
      <c r="S191" s="644">
        <f>Q191*K190</f>
        <v>777</v>
      </c>
      <c r="T191" s="849">
        <f>N190-Q191</f>
        <v>6</v>
      </c>
      <c r="U191" s="644"/>
      <c r="V191" s="644">
        <f>T191*K190</f>
        <v>1554</v>
      </c>
      <c r="W191" s="644"/>
      <c r="X191" s="683">
        <v>1</v>
      </c>
      <c r="Y191" s="849">
        <v>0</v>
      </c>
      <c r="Z191" s="849">
        <v>0</v>
      </c>
      <c r="AA191" s="849">
        <v>0</v>
      </c>
      <c r="AB191" s="849">
        <v>0</v>
      </c>
      <c r="AC191" s="849">
        <v>0</v>
      </c>
      <c r="AD191" s="849">
        <v>0</v>
      </c>
      <c r="AE191" s="682">
        <v>1</v>
      </c>
      <c r="AF191" s="682">
        <v>1</v>
      </c>
      <c r="AG191" s="849"/>
      <c r="AH191" s="41"/>
      <c r="AI191" s="41"/>
      <c r="AJ191" s="41"/>
      <c r="AK191" s="41"/>
      <c r="AL191" s="41"/>
      <c r="AM191" s="41"/>
    </row>
    <row r="192" spans="1:39" ht="14.25" customHeight="1" x14ac:dyDescent="0.45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69"/>
      <c r="M192" s="38"/>
      <c r="N192" s="38"/>
      <c r="O192" s="38"/>
      <c r="P192" s="38"/>
      <c r="Q192" s="644"/>
      <c r="R192" s="706"/>
      <c r="S192" s="706"/>
      <c r="T192" s="644"/>
      <c r="U192" s="644"/>
      <c r="V192" s="644"/>
      <c r="W192" s="644"/>
      <c r="X192" s="644"/>
      <c r="Y192" s="849"/>
      <c r="Z192" s="849"/>
      <c r="AA192" s="849"/>
      <c r="AB192" s="849"/>
      <c r="AC192" s="849"/>
      <c r="AD192" s="849"/>
      <c r="AE192" s="849"/>
      <c r="AF192" s="849"/>
      <c r="AG192" s="849"/>
      <c r="AH192" s="41"/>
      <c r="AI192" s="41"/>
      <c r="AJ192" s="41"/>
      <c r="AK192" s="41"/>
      <c r="AL192" s="41"/>
      <c r="AM192" s="41"/>
    </row>
    <row r="193" spans="1:39" ht="30" customHeight="1" x14ac:dyDescent="0.45">
      <c r="A193" s="211" t="s">
        <v>2492</v>
      </c>
      <c r="B193" s="211" t="s">
        <v>11</v>
      </c>
      <c r="C193" s="410">
        <v>45639</v>
      </c>
      <c r="D193" s="611" t="s">
        <v>2659</v>
      </c>
      <c r="E193" s="211" t="s">
        <v>2660</v>
      </c>
      <c r="F193" s="211" t="s">
        <v>191</v>
      </c>
      <c r="G193" s="211" t="s">
        <v>2661</v>
      </c>
      <c r="H193" s="211"/>
      <c r="I193" s="211"/>
      <c r="J193" s="212">
        <v>92</v>
      </c>
      <c r="K193" s="212">
        <v>259</v>
      </c>
      <c r="L193" s="212"/>
      <c r="M193" s="212"/>
      <c r="N193" s="214">
        <f>SUM(X193:AM193)</f>
        <v>13</v>
      </c>
      <c r="O193" s="212">
        <f>J193*N193</f>
        <v>1196</v>
      </c>
      <c r="P193" s="212"/>
      <c r="Q193" s="987"/>
      <c r="R193" s="987">
        <f>Q194*J193</f>
        <v>368</v>
      </c>
      <c r="S193" s="987"/>
      <c r="T193" s="987"/>
      <c r="U193" s="987">
        <f>T194*J193</f>
        <v>828</v>
      </c>
      <c r="V193" s="987"/>
      <c r="W193" s="987"/>
      <c r="X193" s="987">
        <v>1</v>
      </c>
      <c r="Y193" s="988">
        <v>1</v>
      </c>
      <c r="Z193" s="988">
        <v>1</v>
      </c>
      <c r="AA193" s="988">
        <v>2</v>
      </c>
      <c r="AB193" s="988">
        <v>2</v>
      </c>
      <c r="AC193" s="988">
        <v>2</v>
      </c>
      <c r="AD193" s="988">
        <v>2</v>
      </c>
      <c r="AE193" s="988">
        <v>1</v>
      </c>
      <c r="AF193" s="988">
        <v>1</v>
      </c>
      <c r="AG193" s="988"/>
      <c r="AH193" s="214"/>
      <c r="AI193" s="214"/>
      <c r="AJ193" s="214"/>
      <c r="AK193" s="214"/>
      <c r="AL193" s="214"/>
      <c r="AM193" s="214"/>
    </row>
    <row r="194" spans="1:39" ht="14.25" customHeight="1" x14ac:dyDescent="0.45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>
        <f>K193*N193</f>
        <v>3367</v>
      </c>
      <c r="Q194" s="682">
        <f>SUM(X194:AM194)</f>
        <v>4</v>
      </c>
      <c r="R194" s="644"/>
      <c r="S194" s="644">
        <f>Q194*K193</f>
        <v>1036</v>
      </c>
      <c r="T194" s="849">
        <f>N193-Q194</f>
        <v>9</v>
      </c>
      <c r="U194" s="644"/>
      <c r="V194" s="644">
        <f>T194*K193</f>
        <v>2331</v>
      </c>
      <c r="W194" s="644"/>
      <c r="X194" s="683">
        <v>1</v>
      </c>
      <c r="Y194" s="682">
        <v>1</v>
      </c>
      <c r="Z194" s="682">
        <v>1</v>
      </c>
      <c r="AA194" s="849">
        <v>0</v>
      </c>
      <c r="AB194" s="849">
        <v>0</v>
      </c>
      <c r="AC194" s="849">
        <v>0</v>
      </c>
      <c r="AD194" s="849">
        <v>0</v>
      </c>
      <c r="AE194" s="682">
        <v>1</v>
      </c>
      <c r="AF194" s="849">
        <v>0</v>
      </c>
      <c r="AG194" s="849"/>
      <c r="AH194" s="41"/>
      <c r="AI194" s="41"/>
      <c r="AJ194" s="41"/>
      <c r="AK194" s="41"/>
      <c r="AL194" s="41"/>
      <c r="AM194" s="41"/>
    </row>
    <row r="195" spans="1:39" ht="14.25" customHeight="1" x14ac:dyDescent="0.4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644"/>
      <c r="R195" s="644"/>
      <c r="S195" s="644"/>
      <c r="T195" s="644"/>
      <c r="U195" s="644"/>
      <c r="V195" s="644"/>
      <c r="W195" s="644"/>
      <c r="X195" s="644"/>
      <c r="Y195" s="849"/>
      <c r="Z195" s="849"/>
      <c r="AA195" s="882"/>
      <c r="AB195" s="849"/>
      <c r="AC195" s="849"/>
      <c r="AD195" s="849"/>
      <c r="AE195" s="849"/>
      <c r="AF195" s="849"/>
      <c r="AG195" s="849"/>
      <c r="AH195" s="41"/>
      <c r="AI195" s="41"/>
      <c r="AJ195" s="41"/>
      <c r="AK195" s="41"/>
      <c r="AL195" s="41"/>
      <c r="AM195" s="41"/>
    </row>
    <row r="196" spans="1:39" ht="14.25" customHeight="1" x14ac:dyDescent="0.45">
      <c r="A196" s="211" t="s">
        <v>2492</v>
      </c>
      <c r="B196" s="211" t="s">
        <v>11</v>
      </c>
      <c r="C196" s="410">
        <v>45643</v>
      </c>
      <c r="D196" s="611" t="s">
        <v>2662</v>
      </c>
      <c r="E196" s="211" t="s">
        <v>2663</v>
      </c>
      <c r="F196" s="211" t="s">
        <v>191</v>
      </c>
      <c r="G196" s="211" t="s">
        <v>165</v>
      </c>
      <c r="H196" s="211"/>
      <c r="I196" s="211"/>
      <c r="J196" s="212">
        <v>92</v>
      </c>
      <c r="K196" s="212">
        <v>240</v>
      </c>
      <c r="L196" s="212"/>
      <c r="M196" s="212"/>
      <c r="N196" s="214">
        <f>SUM(X196:AM196)</f>
        <v>9</v>
      </c>
      <c r="O196" s="212">
        <f>J196*N196</f>
        <v>828</v>
      </c>
      <c r="P196" s="212"/>
      <c r="Q196" s="987"/>
      <c r="R196" s="987">
        <f>Q197*J196</f>
        <v>552</v>
      </c>
      <c r="S196" s="987"/>
      <c r="T196" s="987"/>
      <c r="U196" s="987">
        <f>T197*J196</f>
        <v>276</v>
      </c>
      <c r="V196" s="987"/>
      <c r="W196" s="987"/>
      <c r="X196" s="987">
        <v>1</v>
      </c>
      <c r="Y196" s="988">
        <v>1</v>
      </c>
      <c r="Z196" s="988">
        <v>1</v>
      </c>
      <c r="AA196" s="988">
        <v>1</v>
      </c>
      <c r="AB196" s="988">
        <v>1</v>
      </c>
      <c r="AC196" s="988">
        <v>1</v>
      </c>
      <c r="AD196" s="988">
        <v>1</v>
      </c>
      <c r="AE196" s="988">
        <v>1</v>
      </c>
      <c r="AF196" s="988">
        <v>1</v>
      </c>
      <c r="AG196" s="988"/>
      <c r="AH196" s="214"/>
      <c r="AI196" s="214"/>
      <c r="AJ196" s="214"/>
      <c r="AK196" s="214"/>
      <c r="AL196" s="214"/>
      <c r="AM196" s="214"/>
    </row>
    <row r="197" spans="1:39" ht="14.25" customHeight="1" x14ac:dyDescent="0.45">
      <c r="A197" s="38"/>
      <c r="B197" s="38"/>
      <c r="C197" s="405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>
        <f>K196*N196</f>
        <v>2160</v>
      </c>
      <c r="Q197" s="682">
        <f>SUM(X197:AM197)</f>
        <v>6</v>
      </c>
      <c r="R197" s="644"/>
      <c r="S197" s="644">
        <f>Q197*K196</f>
        <v>1440</v>
      </c>
      <c r="T197" s="849">
        <f>N196-Q197</f>
        <v>3</v>
      </c>
      <c r="U197" s="644"/>
      <c r="V197" s="644">
        <f>T197*K196</f>
        <v>720</v>
      </c>
      <c r="W197" s="644"/>
      <c r="X197" s="683">
        <v>1</v>
      </c>
      <c r="Y197" s="682">
        <v>1</v>
      </c>
      <c r="Z197" s="682">
        <v>1</v>
      </c>
      <c r="AA197" s="682">
        <v>1</v>
      </c>
      <c r="AB197" s="849">
        <v>0</v>
      </c>
      <c r="AC197" s="682">
        <v>1</v>
      </c>
      <c r="AD197" s="849">
        <v>0</v>
      </c>
      <c r="AE197" s="682">
        <v>1</v>
      </c>
      <c r="AF197" s="849">
        <v>0</v>
      </c>
      <c r="AG197" s="849"/>
      <c r="AH197" s="41"/>
      <c r="AI197" s="41"/>
      <c r="AJ197" s="41"/>
      <c r="AK197" s="41"/>
      <c r="AL197" s="41"/>
      <c r="AM197" s="41"/>
    </row>
    <row r="198" spans="1:39" ht="14.25" customHeight="1" x14ac:dyDescent="0.45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644"/>
      <c r="R198" s="644"/>
      <c r="S198" s="644"/>
      <c r="T198" s="644"/>
      <c r="U198" s="644"/>
      <c r="V198" s="644"/>
      <c r="W198" s="644"/>
      <c r="X198" s="644"/>
      <c r="Y198" s="849"/>
      <c r="Z198" s="849"/>
      <c r="AA198" s="849"/>
      <c r="AB198" s="849"/>
      <c r="AC198" s="849"/>
      <c r="AD198" s="849"/>
      <c r="AE198" s="849"/>
      <c r="AF198" s="849"/>
      <c r="AG198" s="849"/>
      <c r="AH198" s="41"/>
      <c r="AI198" s="41"/>
      <c r="AJ198" s="41"/>
      <c r="AK198" s="41"/>
      <c r="AL198" s="41"/>
      <c r="AM198" s="41"/>
    </row>
    <row r="199" spans="1:39" ht="14.25" customHeight="1" x14ac:dyDescent="0.45">
      <c r="A199" s="211" t="s">
        <v>2492</v>
      </c>
      <c r="B199" s="211" t="s">
        <v>11</v>
      </c>
      <c r="C199" s="410">
        <v>45674</v>
      </c>
      <c r="D199" s="611" t="s">
        <v>2664</v>
      </c>
      <c r="E199" s="211" t="s">
        <v>2665</v>
      </c>
      <c r="F199" s="211" t="s">
        <v>191</v>
      </c>
      <c r="G199" s="211" t="s">
        <v>571</v>
      </c>
      <c r="H199" s="211"/>
      <c r="I199" s="211"/>
      <c r="J199" s="212">
        <v>92</v>
      </c>
      <c r="K199" s="212">
        <v>259</v>
      </c>
      <c r="L199" s="212"/>
      <c r="M199" s="212"/>
      <c r="N199" s="214">
        <f>SUM(X199:AM199)</f>
        <v>9</v>
      </c>
      <c r="O199" s="212">
        <f>J199*N199</f>
        <v>828</v>
      </c>
      <c r="P199" s="212"/>
      <c r="Q199" s="987"/>
      <c r="R199" s="987">
        <f>Q200*J199</f>
        <v>92</v>
      </c>
      <c r="S199" s="987"/>
      <c r="T199" s="987"/>
      <c r="U199" s="987">
        <f>T200*J199</f>
        <v>736</v>
      </c>
      <c r="V199" s="987"/>
      <c r="W199" s="987"/>
      <c r="X199" s="987">
        <v>1</v>
      </c>
      <c r="Y199" s="988">
        <v>1</v>
      </c>
      <c r="Z199" s="988">
        <v>1</v>
      </c>
      <c r="AA199" s="988">
        <v>1</v>
      </c>
      <c r="AB199" s="988">
        <v>1</v>
      </c>
      <c r="AC199" s="988">
        <v>1</v>
      </c>
      <c r="AD199" s="988">
        <v>1</v>
      </c>
      <c r="AE199" s="988">
        <v>1</v>
      </c>
      <c r="AF199" s="988">
        <v>1</v>
      </c>
      <c r="AG199" s="988"/>
      <c r="AH199" s="214"/>
      <c r="AI199" s="214"/>
      <c r="AJ199" s="214"/>
      <c r="AK199" s="214"/>
      <c r="AL199" s="214"/>
      <c r="AM199" s="214"/>
    </row>
    <row r="200" spans="1:39" ht="14.25" customHeight="1" x14ac:dyDescent="0.45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>
        <f>K199*N199</f>
        <v>2331</v>
      </c>
      <c r="Q200" s="682">
        <f>SUM(X200:AM200)</f>
        <v>1</v>
      </c>
      <c r="R200" s="644"/>
      <c r="S200" s="644">
        <f>Q200*K199</f>
        <v>259</v>
      </c>
      <c r="T200" s="849">
        <f>N199-Q200</f>
        <v>8</v>
      </c>
      <c r="U200" s="644"/>
      <c r="V200" s="644">
        <f>T200*K199</f>
        <v>2072</v>
      </c>
      <c r="W200" s="644"/>
      <c r="X200" s="683">
        <v>1</v>
      </c>
      <c r="Y200" s="849">
        <v>0</v>
      </c>
      <c r="Z200" s="849">
        <v>0</v>
      </c>
      <c r="AA200" s="849">
        <v>0</v>
      </c>
      <c r="AB200" s="849">
        <v>0</v>
      </c>
      <c r="AC200" s="849">
        <v>0</v>
      </c>
      <c r="AD200" s="849">
        <v>0</v>
      </c>
      <c r="AE200" s="849">
        <v>0</v>
      </c>
      <c r="AF200" s="849">
        <v>0</v>
      </c>
      <c r="AG200" s="849"/>
      <c r="AH200" s="41"/>
      <c r="AI200" s="41"/>
      <c r="AJ200" s="41"/>
      <c r="AK200" s="41"/>
      <c r="AL200" s="41"/>
      <c r="AM200" s="41"/>
    </row>
    <row r="201" spans="1:39" ht="14.25" customHeight="1" x14ac:dyDescent="0.45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644"/>
      <c r="R201" s="644"/>
      <c r="S201" s="644"/>
      <c r="T201" s="644"/>
      <c r="U201" s="644"/>
      <c r="V201" s="644"/>
      <c r="W201" s="644"/>
      <c r="X201" s="644"/>
      <c r="Y201" s="644"/>
      <c r="Z201" s="644"/>
      <c r="AA201" s="644"/>
      <c r="AB201" s="644"/>
      <c r="AC201" s="644"/>
      <c r="AD201" s="706"/>
      <c r="AE201" s="706"/>
      <c r="AF201" s="706"/>
      <c r="AG201" s="706"/>
      <c r="AH201" s="19"/>
      <c r="AI201" s="19"/>
      <c r="AJ201" s="19"/>
      <c r="AK201" s="19"/>
      <c r="AL201" s="19"/>
      <c r="AM201" s="19"/>
    </row>
    <row r="202" spans="1:39" ht="14.25" customHeight="1" x14ac:dyDescent="0.45">
      <c r="A202" s="211" t="s">
        <v>2492</v>
      </c>
      <c r="B202" s="211" t="s">
        <v>11</v>
      </c>
      <c r="C202" s="410">
        <v>45674</v>
      </c>
      <c r="D202" s="611" t="s">
        <v>2666</v>
      </c>
      <c r="E202" s="211" t="s">
        <v>2667</v>
      </c>
      <c r="F202" s="211" t="s">
        <v>191</v>
      </c>
      <c r="G202" s="211" t="s">
        <v>168</v>
      </c>
      <c r="H202" s="211"/>
      <c r="I202" s="211"/>
      <c r="J202" s="212">
        <v>92</v>
      </c>
      <c r="K202" s="212">
        <v>240</v>
      </c>
      <c r="L202" s="212"/>
      <c r="M202" s="212"/>
      <c r="N202" s="214">
        <f>SUM(X202:AM202)</f>
        <v>13</v>
      </c>
      <c r="O202" s="212">
        <f>J202*N202</f>
        <v>1196</v>
      </c>
      <c r="P202" s="212"/>
      <c r="Q202" s="987"/>
      <c r="R202" s="987">
        <f>Q203*J202</f>
        <v>552</v>
      </c>
      <c r="S202" s="987"/>
      <c r="T202" s="987"/>
      <c r="U202" s="987">
        <f>T203*J202</f>
        <v>644</v>
      </c>
      <c r="V202" s="987"/>
      <c r="W202" s="987"/>
      <c r="X202" s="987">
        <v>1</v>
      </c>
      <c r="Y202" s="987">
        <v>1</v>
      </c>
      <c r="Z202" s="987">
        <v>1</v>
      </c>
      <c r="AA202" s="987">
        <v>2</v>
      </c>
      <c r="AB202" s="987">
        <v>2</v>
      </c>
      <c r="AC202" s="987">
        <v>2</v>
      </c>
      <c r="AD202" s="987">
        <v>2</v>
      </c>
      <c r="AE202" s="987">
        <v>1</v>
      </c>
      <c r="AF202" s="987">
        <v>1</v>
      </c>
      <c r="AG202" s="987"/>
      <c r="AH202" s="216"/>
      <c r="AI202" s="216"/>
      <c r="AJ202" s="216"/>
      <c r="AK202" s="216"/>
      <c r="AL202" s="216"/>
      <c r="AM202" s="216"/>
    </row>
    <row r="203" spans="1:39" ht="14.25" customHeight="1" x14ac:dyDescent="0.45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>
        <f>K202*N202</f>
        <v>3120</v>
      </c>
      <c r="Q203" s="682">
        <f>SUM(X203:AM203)</f>
        <v>6</v>
      </c>
      <c r="R203" s="644"/>
      <c r="S203" s="644">
        <f>Q203*K202</f>
        <v>1440</v>
      </c>
      <c r="T203" s="849">
        <f>N202-Q203</f>
        <v>7</v>
      </c>
      <c r="U203" s="644"/>
      <c r="V203" s="644">
        <f>T203*K202</f>
        <v>1680</v>
      </c>
      <c r="W203" s="644"/>
      <c r="X203" s="683">
        <v>1</v>
      </c>
      <c r="Y203" s="683">
        <v>1</v>
      </c>
      <c r="Z203" s="644">
        <v>0</v>
      </c>
      <c r="AA203" s="683">
        <v>1</v>
      </c>
      <c r="AB203" s="644">
        <v>0</v>
      </c>
      <c r="AC203" s="683">
        <v>1</v>
      </c>
      <c r="AD203" s="986">
        <v>2</v>
      </c>
      <c r="AE203" s="989">
        <v>0</v>
      </c>
      <c r="AF203" s="706">
        <v>0</v>
      </c>
      <c r="AG203" s="706"/>
      <c r="AH203" s="19"/>
      <c r="AI203" s="19"/>
      <c r="AJ203" s="19"/>
      <c r="AK203" s="19"/>
      <c r="AL203" s="19"/>
      <c r="AM203" s="19"/>
    </row>
    <row r="204" spans="1:39" ht="14.25" customHeight="1" x14ac:dyDescent="0.45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644"/>
      <c r="R204" s="644"/>
      <c r="S204" s="644"/>
      <c r="T204" s="644"/>
      <c r="U204" s="644"/>
      <c r="V204" s="644"/>
      <c r="W204" s="644"/>
      <c r="X204" s="644"/>
      <c r="Y204" s="644"/>
      <c r="Z204" s="644"/>
      <c r="AA204" s="644"/>
      <c r="AB204" s="644"/>
      <c r="AC204" s="644"/>
      <c r="AD204" s="706"/>
      <c r="AE204" s="706"/>
      <c r="AF204" s="706"/>
      <c r="AG204" s="706"/>
      <c r="AH204" s="19"/>
      <c r="AI204" s="19"/>
      <c r="AJ204" s="19"/>
      <c r="AK204" s="19"/>
      <c r="AL204" s="19"/>
      <c r="AM204" s="19"/>
    </row>
    <row r="205" spans="1:39" ht="14.25" customHeight="1" x14ac:dyDescent="0.45">
      <c r="A205" s="211" t="s">
        <v>2492</v>
      </c>
      <c r="B205" s="211" t="s">
        <v>11</v>
      </c>
      <c r="C205" s="410">
        <v>45716</v>
      </c>
      <c r="D205" s="211" t="s">
        <v>2668</v>
      </c>
      <c r="E205" s="611" t="s">
        <v>2669</v>
      </c>
      <c r="F205" s="518" t="s">
        <v>3688</v>
      </c>
      <c r="G205" s="211" t="s">
        <v>2670</v>
      </c>
      <c r="H205" s="211" t="s">
        <v>606</v>
      </c>
      <c r="I205" s="211"/>
      <c r="J205" s="212">
        <v>65</v>
      </c>
      <c r="K205" s="212">
        <v>179</v>
      </c>
      <c r="L205" s="212"/>
      <c r="M205" s="212"/>
      <c r="N205" s="214">
        <f>SUM(X205:AM205)</f>
        <v>6</v>
      </c>
      <c r="O205" s="212">
        <f>J205*N205</f>
        <v>390</v>
      </c>
      <c r="P205" s="212"/>
      <c r="Q205" s="987"/>
      <c r="R205" s="987">
        <f>Q206*J205</f>
        <v>65</v>
      </c>
      <c r="S205" s="987"/>
      <c r="T205" s="987"/>
      <c r="U205" s="987">
        <f>T206*J205</f>
        <v>325</v>
      </c>
      <c r="V205" s="987"/>
      <c r="W205" s="987"/>
      <c r="X205" s="987"/>
      <c r="Y205" s="987">
        <v>1</v>
      </c>
      <c r="Z205" s="987">
        <v>1</v>
      </c>
      <c r="AA205" s="987">
        <v>1</v>
      </c>
      <c r="AB205" s="987">
        <v>1</v>
      </c>
      <c r="AC205" s="987">
        <v>1</v>
      </c>
      <c r="AD205" s="987">
        <v>1</v>
      </c>
      <c r="AE205" s="987"/>
      <c r="AF205" s="987"/>
      <c r="AG205" s="990"/>
      <c r="AH205" s="216"/>
      <c r="AI205" s="216"/>
      <c r="AJ205" s="216"/>
      <c r="AK205" s="216"/>
      <c r="AL205" s="216"/>
      <c r="AM205" s="216"/>
    </row>
    <row r="206" spans="1:39" ht="14.25" customHeight="1" x14ac:dyDescent="0.45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>
        <f>K205*N205</f>
        <v>1074</v>
      </c>
      <c r="Q206" s="682">
        <f>SUM(X206:AM206)</f>
        <v>1</v>
      </c>
      <c r="R206" s="644"/>
      <c r="S206" s="644">
        <f>Q206*K205</f>
        <v>179</v>
      </c>
      <c r="T206" s="849">
        <f>N205-Q206</f>
        <v>5</v>
      </c>
      <c r="U206" s="644"/>
      <c r="V206" s="644">
        <f>T206*K205</f>
        <v>895</v>
      </c>
      <c r="W206" s="644"/>
      <c r="X206" s="644"/>
      <c r="Y206" s="644">
        <v>0</v>
      </c>
      <c r="Z206" s="644">
        <v>0</v>
      </c>
      <c r="AA206" s="644">
        <v>0</v>
      </c>
      <c r="AB206" s="683">
        <v>1</v>
      </c>
      <c r="AC206" s="644">
        <v>0</v>
      </c>
      <c r="AD206" s="706">
        <v>0</v>
      </c>
      <c r="AE206" s="706"/>
      <c r="AF206" s="706"/>
      <c r="AG206" s="706"/>
      <c r="AH206" s="19"/>
      <c r="AI206" s="19"/>
      <c r="AJ206" s="19"/>
      <c r="AK206" s="19"/>
      <c r="AL206" s="19"/>
      <c r="AM206" s="19"/>
    </row>
    <row r="207" spans="1:39" ht="14.25" customHeight="1" x14ac:dyDescent="0.45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644"/>
      <c r="R207" s="644"/>
      <c r="S207" s="644"/>
      <c r="T207" s="644"/>
      <c r="U207" s="644"/>
      <c r="V207" s="644"/>
      <c r="W207" s="644"/>
      <c r="X207" s="644"/>
      <c r="Y207" s="859"/>
      <c r="Z207" s="644"/>
      <c r="AA207" s="644"/>
      <c r="AB207" s="644"/>
      <c r="AC207" s="644"/>
      <c r="AD207" s="706"/>
      <c r="AE207" s="706"/>
      <c r="AF207" s="706"/>
      <c r="AG207" s="706"/>
      <c r="AH207" s="19"/>
      <c r="AI207" s="19"/>
      <c r="AJ207" s="19"/>
      <c r="AK207" s="19"/>
      <c r="AL207" s="19"/>
      <c r="AM207" s="19"/>
    </row>
    <row r="208" spans="1:39" ht="14.25" customHeight="1" x14ac:dyDescent="0.45">
      <c r="A208" s="211" t="s">
        <v>2492</v>
      </c>
      <c r="B208" s="211" t="s">
        <v>11</v>
      </c>
      <c r="C208" s="410">
        <v>45702</v>
      </c>
      <c r="D208" s="211" t="s">
        <v>2671</v>
      </c>
      <c r="E208" s="211" t="s">
        <v>2672</v>
      </c>
      <c r="F208" s="211" t="s">
        <v>2673</v>
      </c>
      <c r="G208" s="211" t="s">
        <v>168</v>
      </c>
      <c r="H208" s="211"/>
      <c r="I208" s="211"/>
      <c r="J208" s="212">
        <v>58</v>
      </c>
      <c r="K208" s="212">
        <v>159</v>
      </c>
      <c r="L208" s="212"/>
      <c r="M208" s="212"/>
      <c r="N208" s="214">
        <f>SUM(X208:AM208)</f>
        <v>7</v>
      </c>
      <c r="O208" s="212">
        <f>J208*N208</f>
        <v>406</v>
      </c>
      <c r="P208" s="212"/>
      <c r="Q208" s="987"/>
      <c r="R208" s="987">
        <f>Q209*J208</f>
        <v>0</v>
      </c>
      <c r="S208" s="987"/>
      <c r="T208" s="987"/>
      <c r="U208" s="987">
        <f>T209*J208</f>
        <v>406</v>
      </c>
      <c r="V208" s="987"/>
      <c r="W208" s="987"/>
      <c r="X208" s="987">
        <v>1</v>
      </c>
      <c r="Y208" s="987">
        <v>1</v>
      </c>
      <c r="Z208" s="987">
        <v>1</v>
      </c>
      <c r="AA208" s="987">
        <v>1</v>
      </c>
      <c r="AB208" s="987">
        <v>1</v>
      </c>
      <c r="AC208" s="987">
        <v>1</v>
      </c>
      <c r="AD208" s="987">
        <v>1</v>
      </c>
      <c r="AE208" s="987"/>
      <c r="AF208" s="990"/>
      <c r="AG208" s="990"/>
      <c r="AH208" s="216"/>
      <c r="AI208" s="216"/>
      <c r="AJ208" s="216"/>
      <c r="AK208" s="216"/>
      <c r="AL208" s="216"/>
      <c r="AM208" s="216"/>
    </row>
    <row r="209" spans="1:39" ht="14.25" customHeight="1" x14ac:dyDescent="0.45">
      <c r="A209" s="38"/>
      <c r="B209" s="38"/>
      <c r="C209" s="38"/>
      <c r="D209" s="48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>
        <f>K208*N208</f>
        <v>1113</v>
      </c>
      <c r="Q209" s="849">
        <f>SUM(X209:AM209)</f>
        <v>0</v>
      </c>
      <c r="R209" s="644"/>
      <c r="S209" s="644">
        <f>Q209*K208</f>
        <v>0</v>
      </c>
      <c r="T209" s="849">
        <f>N208-Q209</f>
        <v>7</v>
      </c>
      <c r="U209" s="644"/>
      <c r="V209" s="644">
        <f>T209*K208</f>
        <v>1113</v>
      </c>
      <c r="W209" s="644"/>
      <c r="X209" s="644">
        <v>0</v>
      </c>
      <c r="Y209" s="644">
        <v>0</v>
      </c>
      <c r="Z209" s="644">
        <v>0</v>
      </c>
      <c r="AA209" s="644">
        <v>0</v>
      </c>
      <c r="AB209" s="644">
        <v>0</v>
      </c>
      <c r="AC209" s="644">
        <v>0</v>
      </c>
      <c r="AD209" s="706">
        <v>0</v>
      </c>
      <c r="AE209" s="706"/>
      <c r="AF209" s="706"/>
      <c r="AG209" s="706"/>
      <c r="AH209" s="19"/>
      <c r="AI209" s="19"/>
      <c r="AJ209" s="19"/>
      <c r="AK209" s="19"/>
      <c r="AL209" s="19"/>
      <c r="AM209" s="19"/>
    </row>
    <row r="210" spans="1:39" ht="14.25" customHeight="1" x14ac:dyDescent="0.45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644"/>
      <c r="R210" s="644"/>
      <c r="S210" s="644"/>
      <c r="T210" s="644"/>
      <c r="U210" s="644"/>
      <c r="V210" s="644"/>
      <c r="W210" s="644"/>
      <c r="X210" s="644"/>
      <c r="Y210" s="644"/>
      <c r="Z210" s="644"/>
      <c r="AA210" s="644"/>
      <c r="AB210" s="644"/>
      <c r="AC210" s="644"/>
      <c r="AD210" s="706"/>
      <c r="AE210" s="706"/>
      <c r="AF210" s="706"/>
      <c r="AG210" s="706"/>
      <c r="AH210" s="19"/>
      <c r="AI210" s="19"/>
      <c r="AJ210" s="19"/>
      <c r="AK210" s="19"/>
      <c r="AL210" s="19"/>
      <c r="AM210" s="19"/>
    </row>
    <row r="211" spans="1:39" ht="14.25" customHeight="1" x14ac:dyDescent="0.45">
      <c r="A211" s="211" t="s">
        <v>2492</v>
      </c>
      <c r="B211" s="211" t="s">
        <v>11</v>
      </c>
      <c r="C211" s="410">
        <v>45708</v>
      </c>
      <c r="D211" s="611" t="s">
        <v>2671</v>
      </c>
      <c r="E211" s="211" t="s">
        <v>2674</v>
      </c>
      <c r="F211" s="211" t="s">
        <v>2673</v>
      </c>
      <c r="G211" s="211" t="s">
        <v>165</v>
      </c>
      <c r="H211" s="211"/>
      <c r="I211" s="211"/>
      <c r="J211" s="212">
        <v>58</v>
      </c>
      <c r="K211" s="212">
        <v>159</v>
      </c>
      <c r="L211" s="212"/>
      <c r="M211" s="212"/>
      <c r="N211" s="214">
        <f>SUM(X211:AM211)</f>
        <v>7</v>
      </c>
      <c r="O211" s="212">
        <f>J211*N211</f>
        <v>406</v>
      </c>
      <c r="P211" s="212"/>
      <c r="Q211" s="212"/>
      <c r="R211" s="212">
        <f>Q212*J211</f>
        <v>174</v>
      </c>
      <c r="S211" s="212"/>
      <c r="T211" s="212"/>
      <c r="U211" s="212">
        <f>T212*J211</f>
        <v>232</v>
      </c>
      <c r="V211" s="212"/>
      <c r="W211" s="212"/>
      <c r="X211" s="212">
        <v>1</v>
      </c>
      <c r="Y211" s="212">
        <v>1</v>
      </c>
      <c r="Z211" s="212">
        <v>1</v>
      </c>
      <c r="AA211" s="212">
        <v>1</v>
      </c>
      <c r="AB211" s="212">
        <v>1</v>
      </c>
      <c r="AC211" s="212">
        <v>1</v>
      </c>
      <c r="AD211" s="212">
        <v>1</v>
      </c>
      <c r="AE211" s="212"/>
      <c r="AF211" s="212"/>
      <c r="AG211" s="212"/>
      <c r="AH211" s="216"/>
      <c r="AI211" s="216"/>
      <c r="AJ211" s="216"/>
      <c r="AK211" s="216"/>
      <c r="AL211" s="216"/>
      <c r="AM211" s="216"/>
    </row>
    <row r="212" spans="1:39" ht="14.25" customHeight="1" x14ac:dyDescent="0.45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>
        <f>K211*N211</f>
        <v>1113</v>
      </c>
      <c r="Q212" s="668">
        <f>SUM(X212:AM212)</f>
        <v>3</v>
      </c>
      <c r="R212" s="38"/>
      <c r="S212" s="38">
        <f>Q212*K211</f>
        <v>477</v>
      </c>
      <c r="T212" s="41">
        <f>N211-Q212</f>
        <v>4</v>
      </c>
      <c r="U212" s="38"/>
      <c r="V212" s="38">
        <f>T212*K211</f>
        <v>636</v>
      </c>
      <c r="W212" s="38"/>
      <c r="X212" s="657">
        <v>1</v>
      </c>
      <c r="Y212" s="657">
        <v>1</v>
      </c>
      <c r="Z212" s="657">
        <v>1</v>
      </c>
      <c r="AA212" s="38">
        <v>0</v>
      </c>
      <c r="AB212" s="38">
        <v>0</v>
      </c>
      <c r="AC212" s="38">
        <v>0</v>
      </c>
      <c r="AD212" s="38">
        <v>0</v>
      </c>
      <c r="AE212" s="38"/>
      <c r="AF212" s="38"/>
      <c r="AG212" s="19"/>
      <c r="AH212" s="19"/>
      <c r="AI212" s="19"/>
      <c r="AJ212" s="19"/>
      <c r="AK212" s="19"/>
      <c r="AL212" s="19"/>
      <c r="AM212" s="19"/>
    </row>
    <row r="213" spans="1:39" ht="14.25" customHeight="1" x14ac:dyDescent="0.45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19"/>
      <c r="AH213" s="19"/>
      <c r="AI213" s="19"/>
      <c r="AJ213" s="19"/>
      <c r="AK213" s="19"/>
      <c r="AL213" s="19"/>
      <c r="AM213" s="19"/>
    </row>
    <row r="214" spans="1:39" ht="14.25" customHeight="1" x14ac:dyDescent="0.45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69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</row>
    <row r="215" spans="1:39" ht="14.25" customHeight="1" x14ac:dyDescent="0.4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</row>
    <row r="216" spans="1:39" ht="14.25" customHeight="1" x14ac:dyDescent="0.45">
      <c r="A216" s="36"/>
      <c r="B216" s="36"/>
      <c r="C216" s="36"/>
      <c r="D216" s="194"/>
      <c r="E216" s="194"/>
      <c r="F216" s="194"/>
      <c r="G216" s="194"/>
      <c r="H216" s="194"/>
      <c r="I216" s="194"/>
      <c r="J216" s="41"/>
      <c r="K216" s="41"/>
      <c r="L216" s="41"/>
      <c r="M216" s="41"/>
      <c r="N216" s="179">
        <f t="shared" ref="N216:W216" si="16">SUM(N190:N215)</f>
        <v>73</v>
      </c>
      <c r="O216" s="179">
        <f t="shared" si="16"/>
        <v>6078</v>
      </c>
      <c r="P216" s="179">
        <f t="shared" si="16"/>
        <v>16609</v>
      </c>
      <c r="Q216" s="712">
        <f t="shared" si="16"/>
        <v>24</v>
      </c>
      <c r="R216" s="712">
        <f t="shared" si="16"/>
        <v>2079</v>
      </c>
      <c r="S216" s="179">
        <f t="shared" si="16"/>
        <v>5608</v>
      </c>
      <c r="T216" s="179">
        <f t="shared" si="16"/>
        <v>49</v>
      </c>
      <c r="U216" s="179">
        <f t="shared" si="16"/>
        <v>3999</v>
      </c>
      <c r="V216" s="179">
        <f t="shared" si="16"/>
        <v>11001</v>
      </c>
      <c r="W216" s="179">
        <f t="shared" si="16"/>
        <v>0</v>
      </c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19"/>
      <c r="AI216" s="19"/>
      <c r="AJ216" s="19"/>
      <c r="AK216" s="19"/>
      <c r="AL216" s="19"/>
      <c r="AM216" s="19"/>
    </row>
    <row r="217" spans="1:39" ht="14.25" customHeight="1" x14ac:dyDescent="0.45">
      <c r="M217" s="41" t="s">
        <v>323</v>
      </c>
      <c r="N217" s="73">
        <f t="shared" ref="N217:P217" si="17">Q216+T216</f>
        <v>73</v>
      </c>
      <c r="O217" s="73">
        <f t="shared" si="17"/>
        <v>6078</v>
      </c>
      <c r="P217" s="73">
        <f t="shared" si="17"/>
        <v>16609</v>
      </c>
      <c r="Q217" s="73"/>
      <c r="R217" s="73"/>
      <c r="S217" s="73"/>
      <c r="T217" s="73"/>
      <c r="U217" s="73"/>
      <c r="V217" s="73"/>
      <c r="W217" s="73"/>
    </row>
    <row r="218" spans="1:39" ht="14.25" customHeight="1" x14ac:dyDescent="0.45">
      <c r="M218" s="38" t="s">
        <v>2084</v>
      </c>
      <c r="N218" s="9"/>
      <c r="O218" s="98">
        <f>O216/N216</f>
        <v>83.260273972602747</v>
      </c>
      <c r="P218" s="9"/>
      <c r="Q218" s="9"/>
      <c r="R218" s="97">
        <f>R216/O216</f>
        <v>0.34205330700888448</v>
      </c>
      <c r="S218" s="9"/>
      <c r="T218" s="9"/>
      <c r="U218" s="97">
        <f>U216/O216</f>
        <v>0.65794669299111552</v>
      </c>
      <c r="V218" s="9"/>
      <c r="W218" s="9"/>
    </row>
    <row r="219" spans="1:39" ht="14.25" customHeight="1" x14ac:dyDescent="0.45">
      <c r="M219" s="38" t="s">
        <v>2085</v>
      </c>
      <c r="N219" s="9"/>
      <c r="O219" s="9"/>
      <c r="P219" s="9"/>
      <c r="Q219" s="9"/>
      <c r="R219" s="9"/>
      <c r="S219" s="9"/>
      <c r="T219" s="9"/>
      <c r="U219" s="9"/>
      <c r="V219" s="98">
        <f>V216/U216</f>
        <v>2.7509377344336086</v>
      </c>
      <c r="W219" s="9"/>
    </row>
    <row r="220" spans="1:39" ht="14.25" customHeight="1" x14ac:dyDescent="0.45"/>
    <row r="221" spans="1:39" ht="14.25" customHeight="1" x14ac:dyDescent="0.45"/>
    <row r="222" spans="1:39" ht="14.25" customHeight="1" x14ac:dyDescent="0.45"/>
    <row r="223" spans="1:39" ht="14.25" customHeight="1" x14ac:dyDescent="0.45"/>
    <row r="224" spans="1:39" ht="43.5" customHeight="1" x14ac:dyDescent="0.45">
      <c r="A224" s="33" t="s">
        <v>117</v>
      </c>
      <c r="B224" s="33" t="s">
        <v>118</v>
      </c>
      <c r="C224" s="33" t="s">
        <v>1073</v>
      </c>
      <c r="D224" s="33" t="s">
        <v>120</v>
      </c>
      <c r="E224" s="33" t="s">
        <v>1373</v>
      </c>
      <c r="F224" s="33" t="s">
        <v>121</v>
      </c>
      <c r="G224" s="33" t="s">
        <v>122</v>
      </c>
      <c r="H224" s="33" t="s">
        <v>123</v>
      </c>
      <c r="I224" s="33" t="s">
        <v>124</v>
      </c>
      <c r="J224" s="33" t="s">
        <v>125</v>
      </c>
      <c r="K224" s="305" t="s">
        <v>2675</v>
      </c>
      <c r="L224" s="305" t="s">
        <v>2600</v>
      </c>
      <c r="M224" s="33" t="s">
        <v>2015</v>
      </c>
      <c r="N224" s="33" t="s">
        <v>128</v>
      </c>
      <c r="O224" s="33" t="s">
        <v>129</v>
      </c>
      <c r="P224" s="33" t="s">
        <v>130</v>
      </c>
      <c r="Q224" s="33" t="s">
        <v>131</v>
      </c>
      <c r="R224" s="830" t="s">
        <v>132</v>
      </c>
      <c r="S224" s="828"/>
      <c r="T224" s="33" t="s">
        <v>133</v>
      </c>
      <c r="U224" s="830" t="s">
        <v>134</v>
      </c>
      <c r="V224" s="827"/>
      <c r="W224" s="828"/>
      <c r="X224" s="33" t="s">
        <v>2490</v>
      </c>
      <c r="Y224" s="33" t="s">
        <v>141</v>
      </c>
      <c r="Z224" s="33" t="s">
        <v>142</v>
      </c>
      <c r="AA224" s="33" t="s">
        <v>143</v>
      </c>
      <c r="AB224" s="33" t="s">
        <v>144</v>
      </c>
      <c r="AC224" s="33" t="s">
        <v>145</v>
      </c>
      <c r="AD224" s="33" t="s">
        <v>146</v>
      </c>
      <c r="AE224" s="33" t="s">
        <v>147</v>
      </c>
      <c r="AF224" s="33" t="s">
        <v>148</v>
      </c>
      <c r="AG224" s="33" t="s">
        <v>2491</v>
      </c>
      <c r="AH224" s="33">
        <v>0</v>
      </c>
      <c r="AI224" s="33" t="s">
        <v>593</v>
      </c>
      <c r="AJ224" s="33" t="s">
        <v>594</v>
      </c>
      <c r="AK224" s="33" t="s">
        <v>595</v>
      </c>
      <c r="AL224" s="33" t="s">
        <v>596</v>
      </c>
      <c r="AM224" s="33" t="s">
        <v>934</v>
      </c>
    </row>
    <row r="225" spans="1:39" ht="14.25" customHeight="1" x14ac:dyDescent="0.45">
      <c r="A225" s="157" t="s">
        <v>2492</v>
      </c>
      <c r="B225" s="157" t="s">
        <v>675</v>
      </c>
      <c r="C225" s="413">
        <v>45827</v>
      </c>
      <c r="D225" s="503" t="s">
        <v>2676</v>
      </c>
      <c r="E225" s="157" t="s">
        <v>2677</v>
      </c>
      <c r="F225" s="157" t="s">
        <v>191</v>
      </c>
      <c r="G225" s="157" t="s">
        <v>2535</v>
      </c>
      <c r="H225" s="157" t="s">
        <v>191</v>
      </c>
      <c r="I225" s="157" t="s">
        <v>2678</v>
      </c>
      <c r="J225" s="158">
        <v>92</v>
      </c>
      <c r="K225" s="158">
        <v>240</v>
      </c>
      <c r="L225" s="414"/>
      <c r="M225" s="158"/>
      <c r="N225" s="160">
        <f>SUM(X225:AM225)</f>
        <v>10</v>
      </c>
      <c r="O225" s="158">
        <f>J225*N225</f>
        <v>920</v>
      </c>
      <c r="P225" s="158"/>
      <c r="Q225" s="991"/>
      <c r="R225" s="991">
        <f>Q226*J225</f>
        <v>368</v>
      </c>
      <c r="S225" s="991"/>
      <c r="T225" s="991"/>
      <c r="U225" s="158">
        <f>T226*J225</f>
        <v>552</v>
      </c>
      <c r="V225" s="158"/>
      <c r="W225" s="158"/>
      <c r="X225" s="158"/>
      <c r="Y225" s="160">
        <v>1</v>
      </c>
      <c r="Z225" s="160">
        <v>1</v>
      </c>
      <c r="AA225" s="160">
        <v>1</v>
      </c>
      <c r="AB225" s="160">
        <v>2</v>
      </c>
      <c r="AC225" s="160">
        <v>2</v>
      </c>
      <c r="AD225" s="160">
        <v>2</v>
      </c>
      <c r="AE225" s="160">
        <v>1</v>
      </c>
      <c r="AF225" s="160"/>
      <c r="AG225" s="160"/>
      <c r="AH225" s="160"/>
      <c r="AI225" s="160"/>
      <c r="AJ225" s="160"/>
      <c r="AK225" s="160"/>
      <c r="AL225" s="160"/>
      <c r="AM225" s="160"/>
    </row>
    <row r="226" spans="1:39" ht="14.25" customHeight="1" x14ac:dyDescent="0.45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69"/>
      <c r="M226" s="38"/>
      <c r="N226" s="38"/>
      <c r="O226" s="38"/>
      <c r="P226" s="38">
        <f>K225*N225</f>
        <v>2400</v>
      </c>
      <c r="Q226" s="682">
        <f>SUM(X226:AM226)</f>
        <v>4</v>
      </c>
      <c r="R226" s="644"/>
      <c r="S226" s="644">
        <f>Q226*K225</f>
        <v>960</v>
      </c>
      <c r="T226" s="849">
        <f>N225-Q226</f>
        <v>6</v>
      </c>
      <c r="U226" s="38"/>
      <c r="V226" s="38">
        <f>T226*K225</f>
        <v>1440</v>
      </c>
      <c r="W226" s="38"/>
      <c r="X226" s="38"/>
      <c r="Y226" s="668">
        <v>1</v>
      </c>
      <c r="Z226" s="668">
        <v>1</v>
      </c>
      <c r="AA226" s="668">
        <v>1</v>
      </c>
      <c r="AB226" s="41">
        <v>0</v>
      </c>
      <c r="AC226" s="41">
        <v>0</v>
      </c>
      <c r="AD226" s="668">
        <v>0</v>
      </c>
      <c r="AE226" s="682">
        <v>1</v>
      </c>
      <c r="AF226" s="41"/>
      <c r="AG226" s="41"/>
      <c r="AH226" s="41"/>
      <c r="AI226" s="41"/>
      <c r="AJ226" s="41"/>
      <c r="AK226" s="41"/>
      <c r="AL226" s="41"/>
      <c r="AM226" s="41"/>
    </row>
    <row r="227" spans="1:39" ht="14.25" customHeight="1" x14ac:dyDescent="0.45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69"/>
      <c r="M227" s="38"/>
      <c r="N227" s="38"/>
      <c r="O227" s="38"/>
      <c r="P227" s="38"/>
      <c r="Q227" s="644"/>
      <c r="R227" s="706"/>
      <c r="S227" s="706"/>
      <c r="T227" s="644"/>
      <c r="U227" s="38"/>
      <c r="V227" s="38"/>
      <c r="W227" s="38"/>
      <c r="X227" s="38"/>
      <c r="Y227" s="41"/>
      <c r="Z227" s="41"/>
      <c r="AA227" s="41"/>
      <c r="AB227" s="41"/>
      <c r="AC227" s="41"/>
      <c r="AD227" s="41"/>
      <c r="AE227" s="89"/>
      <c r="AF227" s="41"/>
      <c r="AG227" s="41"/>
      <c r="AH227" s="41"/>
      <c r="AI227" s="41"/>
      <c r="AJ227" s="41"/>
      <c r="AK227" s="41"/>
      <c r="AL227" s="41"/>
      <c r="AM227" s="41"/>
    </row>
    <row r="228" spans="1:39" ht="26.65" customHeight="1" x14ac:dyDescent="0.45">
      <c r="A228" s="157" t="s">
        <v>2492</v>
      </c>
      <c r="B228" s="157" t="s">
        <v>675</v>
      </c>
      <c r="C228" s="413">
        <v>45827</v>
      </c>
      <c r="D228" s="568" t="s">
        <v>2520</v>
      </c>
      <c r="E228" s="157" t="s">
        <v>2679</v>
      </c>
      <c r="F228" s="157" t="s">
        <v>191</v>
      </c>
      <c r="G228" s="157" t="s">
        <v>168</v>
      </c>
      <c r="H228" s="157" t="s">
        <v>191</v>
      </c>
      <c r="I228" s="157" t="s">
        <v>2680</v>
      </c>
      <c r="J228" s="158">
        <v>92</v>
      </c>
      <c r="K228" s="158">
        <v>240</v>
      </c>
      <c r="L228" s="158"/>
      <c r="M228" s="158"/>
      <c r="N228" s="160">
        <f>SUM(X228:AM228)</f>
        <v>10</v>
      </c>
      <c r="O228" s="158">
        <f>J228*N228</f>
        <v>920</v>
      </c>
      <c r="P228" s="158"/>
      <c r="Q228" s="991"/>
      <c r="R228" s="991">
        <f>Q229*J228</f>
        <v>460</v>
      </c>
      <c r="S228" s="991"/>
      <c r="T228" s="991"/>
      <c r="U228" s="158">
        <f>T229*J228</f>
        <v>460</v>
      </c>
      <c r="V228" s="158"/>
      <c r="W228" s="158"/>
      <c r="X228" s="158"/>
      <c r="Y228" s="160">
        <v>1</v>
      </c>
      <c r="Z228" s="160">
        <v>1</v>
      </c>
      <c r="AA228" s="160">
        <v>1</v>
      </c>
      <c r="AB228" s="160">
        <v>2</v>
      </c>
      <c r="AC228" s="160">
        <v>2</v>
      </c>
      <c r="AD228" s="160">
        <v>2</v>
      </c>
      <c r="AE228" s="160">
        <v>1</v>
      </c>
      <c r="AF228" s="160"/>
      <c r="AG228" s="160"/>
      <c r="AH228" s="160"/>
      <c r="AI228" s="160"/>
      <c r="AJ228" s="160"/>
      <c r="AK228" s="160"/>
      <c r="AL228" s="160"/>
      <c r="AM228" s="160"/>
    </row>
    <row r="229" spans="1:39" ht="14.25" customHeight="1" x14ac:dyDescent="0.45">
      <c r="A229" s="38"/>
      <c r="B229" s="38"/>
      <c r="C229" s="38"/>
      <c r="D229" s="845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>
        <f>K228*N228</f>
        <v>2400</v>
      </c>
      <c r="Q229" s="682">
        <f>SUM(X229:AM229)</f>
        <v>5</v>
      </c>
      <c r="R229" s="644"/>
      <c r="S229" s="644">
        <f>Q229*K228</f>
        <v>1200</v>
      </c>
      <c r="T229" s="849">
        <f>N228-Q229</f>
        <v>5</v>
      </c>
      <c r="U229" s="38"/>
      <c r="V229" s="38">
        <f>T229*K228</f>
        <v>1200</v>
      </c>
      <c r="W229" s="38"/>
      <c r="X229" s="38"/>
      <c r="Y229" s="668">
        <v>1</v>
      </c>
      <c r="Z229" s="682">
        <v>1</v>
      </c>
      <c r="AA229" s="668">
        <v>1</v>
      </c>
      <c r="AB229" s="668">
        <v>0</v>
      </c>
      <c r="AC229" s="682">
        <v>2</v>
      </c>
      <c r="AD229" s="41">
        <v>0</v>
      </c>
      <c r="AE229" s="41">
        <v>0</v>
      </c>
      <c r="AF229" s="41"/>
      <c r="AG229" s="41"/>
      <c r="AH229" s="41"/>
      <c r="AI229" s="41"/>
      <c r="AJ229" s="41"/>
      <c r="AK229" s="41"/>
      <c r="AL229" s="41"/>
      <c r="AM229" s="41"/>
    </row>
    <row r="230" spans="1:39" ht="14.25" customHeight="1" x14ac:dyDescent="0.45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644"/>
      <c r="R230" s="644"/>
      <c r="S230" s="644"/>
      <c r="T230" s="644"/>
      <c r="U230" s="38"/>
      <c r="V230" s="38"/>
      <c r="W230" s="38"/>
      <c r="X230" s="38"/>
      <c r="Y230" s="41"/>
      <c r="Z230" s="41"/>
      <c r="AA230" s="41"/>
      <c r="AB230" s="846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</row>
    <row r="231" spans="1:39" ht="14.25" customHeight="1" x14ac:dyDescent="0.45">
      <c r="A231" s="157" t="s">
        <v>2492</v>
      </c>
      <c r="B231" s="157" t="s">
        <v>675</v>
      </c>
      <c r="C231" s="413">
        <v>45834</v>
      </c>
      <c r="D231" s="503" t="s">
        <v>2681</v>
      </c>
      <c r="E231" s="157" t="s">
        <v>2682</v>
      </c>
      <c r="F231" s="157" t="s">
        <v>191</v>
      </c>
      <c r="G231" s="157" t="s">
        <v>158</v>
      </c>
      <c r="H231" s="157" t="s">
        <v>191</v>
      </c>
      <c r="I231" s="157"/>
      <c r="J231" s="158">
        <v>92</v>
      </c>
      <c r="K231" s="158">
        <v>240</v>
      </c>
      <c r="L231" s="158"/>
      <c r="M231" s="158"/>
      <c r="N231" s="160">
        <f>SUM(X231:AM231)</f>
        <v>7</v>
      </c>
      <c r="O231" s="158">
        <f>J231*N231</f>
        <v>644</v>
      </c>
      <c r="P231" s="158"/>
      <c r="Q231" s="991"/>
      <c r="R231" s="991">
        <f>Q232*J231</f>
        <v>184</v>
      </c>
      <c r="S231" s="991"/>
      <c r="T231" s="991"/>
      <c r="U231" s="158">
        <f>T232*J231</f>
        <v>460</v>
      </c>
      <c r="V231" s="158"/>
      <c r="W231" s="158"/>
      <c r="X231" s="158"/>
      <c r="Y231" s="160">
        <v>1</v>
      </c>
      <c r="Z231" s="160">
        <v>1</v>
      </c>
      <c r="AA231" s="160">
        <v>1</v>
      </c>
      <c r="AB231" s="160">
        <v>1</v>
      </c>
      <c r="AC231" s="160">
        <v>1</v>
      </c>
      <c r="AD231" s="160">
        <v>1</v>
      </c>
      <c r="AE231" s="160">
        <v>1</v>
      </c>
      <c r="AF231" s="160"/>
      <c r="AG231" s="160"/>
      <c r="AH231" s="160"/>
      <c r="AI231" s="160"/>
      <c r="AJ231" s="160"/>
      <c r="AK231" s="160"/>
      <c r="AL231" s="160"/>
      <c r="AM231" s="160"/>
    </row>
    <row r="232" spans="1:39" ht="14.25" customHeight="1" x14ac:dyDescent="0.45">
      <c r="A232" s="38"/>
      <c r="B232" s="38"/>
      <c r="C232" s="405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>
        <f>K231*N231</f>
        <v>1680</v>
      </c>
      <c r="Q232" s="682">
        <f>SUM(X232:AM232)</f>
        <v>2</v>
      </c>
      <c r="R232" s="644"/>
      <c r="S232" s="644">
        <f>Q232*K231</f>
        <v>480</v>
      </c>
      <c r="T232" s="849">
        <f>N231-Q232</f>
        <v>5</v>
      </c>
      <c r="U232" s="38"/>
      <c r="V232" s="38">
        <f>T232*K231</f>
        <v>1200</v>
      </c>
      <c r="W232" s="38"/>
      <c r="X232" s="38"/>
      <c r="Y232" s="668">
        <v>1</v>
      </c>
      <c r="Z232" s="41">
        <v>0</v>
      </c>
      <c r="AA232" s="41">
        <v>0</v>
      </c>
      <c r="AB232" s="41">
        <v>0</v>
      </c>
      <c r="AC232" s="41">
        <v>0</v>
      </c>
      <c r="AD232" s="545">
        <v>0</v>
      </c>
      <c r="AE232" s="668">
        <v>1</v>
      </c>
      <c r="AF232" s="41"/>
      <c r="AG232" s="41"/>
      <c r="AH232" s="41"/>
      <c r="AI232" s="41"/>
      <c r="AJ232" s="41"/>
      <c r="AK232" s="41"/>
      <c r="AL232" s="41"/>
      <c r="AM232" s="41"/>
    </row>
    <row r="233" spans="1:39" ht="14.25" customHeight="1" x14ac:dyDescent="0.45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644"/>
      <c r="R233" s="644"/>
      <c r="S233" s="644"/>
      <c r="T233" s="644"/>
      <c r="U233" s="38"/>
      <c r="V233" s="38"/>
      <c r="W233" s="38"/>
      <c r="X233" s="38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</row>
    <row r="234" spans="1:39" ht="14.25" customHeight="1" x14ac:dyDescent="0.45">
      <c r="A234" s="157" t="s">
        <v>2492</v>
      </c>
      <c r="B234" s="157" t="s">
        <v>675</v>
      </c>
      <c r="C234" s="413">
        <v>45834</v>
      </c>
      <c r="D234" s="503" t="s">
        <v>2683</v>
      </c>
      <c r="E234" s="157" t="s">
        <v>2684</v>
      </c>
      <c r="F234" s="157" t="s">
        <v>1263</v>
      </c>
      <c r="G234" s="157" t="s">
        <v>1267</v>
      </c>
      <c r="H234" s="157" t="s">
        <v>1912</v>
      </c>
      <c r="I234" s="515" t="s">
        <v>3357</v>
      </c>
      <c r="J234" s="158">
        <v>88</v>
      </c>
      <c r="K234" s="158">
        <v>230</v>
      </c>
      <c r="L234" s="158"/>
      <c r="M234" s="158"/>
      <c r="N234" s="160">
        <f>SUM(X234:AM234)</f>
        <v>5</v>
      </c>
      <c r="O234" s="158">
        <f>J234*N234</f>
        <v>440</v>
      </c>
      <c r="P234" s="158"/>
      <c r="Q234" s="991"/>
      <c r="R234" s="991">
        <f>Q235*J234</f>
        <v>88</v>
      </c>
      <c r="S234" s="991"/>
      <c r="T234" s="991"/>
      <c r="U234" s="158">
        <f>T235*J234</f>
        <v>352</v>
      </c>
      <c r="V234" s="158"/>
      <c r="W234" s="158"/>
      <c r="X234" s="158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>
        <v>2</v>
      </c>
      <c r="AJ234" s="160">
        <v>2</v>
      </c>
      <c r="AK234" s="160">
        <v>1</v>
      </c>
      <c r="AL234" s="160"/>
      <c r="AM234" s="160"/>
    </row>
    <row r="235" spans="1:39" ht="14.25" customHeight="1" x14ac:dyDescent="0.4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>
        <f>K234*N234</f>
        <v>1150</v>
      </c>
      <c r="Q235" s="682">
        <f>SUM(X235:AM235)</f>
        <v>1</v>
      </c>
      <c r="R235" s="644"/>
      <c r="S235" s="644">
        <f>Q235*K234</f>
        <v>230</v>
      </c>
      <c r="T235" s="849">
        <f>N234-Q235</f>
        <v>4</v>
      </c>
      <c r="U235" s="38"/>
      <c r="V235" s="38">
        <f>T235*K234</f>
        <v>920</v>
      </c>
      <c r="W235" s="38"/>
      <c r="X235" s="38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846">
        <v>0</v>
      </c>
      <c r="AJ235" s="41">
        <v>1</v>
      </c>
      <c r="AK235" s="41">
        <v>0</v>
      </c>
      <c r="AL235" s="41"/>
      <c r="AM235" s="41"/>
    </row>
    <row r="236" spans="1:39" ht="14.25" customHeight="1" x14ac:dyDescent="0.45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644"/>
      <c r="R236" s="644"/>
      <c r="S236" s="644"/>
      <c r="T236" s="644"/>
      <c r="U236" s="38"/>
      <c r="V236" s="38"/>
      <c r="W236" s="38"/>
      <c r="X236" s="38"/>
      <c r="Y236" s="38"/>
      <c r="Z236" s="38"/>
      <c r="AA236" s="38"/>
      <c r="AB236" s="38"/>
      <c r="AC236" s="38"/>
      <c r="AD236" s="19"/>
      <c r="AE236" s="19"/>
      <c r="AF236" s="19"/>
      <c r="AG236" s="19"/>
      <c r="AH236" s="19"/>
      <c r="AI236" s="883"/>
      <c r="AJ236" s="19"/>
      <c r="AK236" s="19"/>
      <c r="AL236" s="19"/>
      <c r="AM236" s="19"/>
    </row>
    <row r="237" spans="1:39" ht="14.25" customHeight="1" x14ac:dyDescent="0.45">
      <c r="A237" s="157" t="s">
        <v>2492</v>
      </c>
      <c r="B237" s="157" t="s">
        <v>675</v>
      </c>
      <c r="C237" s="570" t="s">
        <v>3785</v>
      </c>
      <c r="D237" s="157" t="s">
        <v>2685</v>
      </c>
      <c r="E237" s="157" t="s">
        <v>2686</v>
      </c>
      <c r="F237" s="157"/>
      <c r="G237" s="157"/>
      <c r="H237" s="157"/>
      <c r="I237" s="157"/>
      <c r="J237" s="158"/>
      <c r="K237" s="158"/>
      <c r="L237" s="158"/>
      <c r="M237" s="158"/>
      <c r="N237" s="160">
        <f>SUM(X237:AM237)</f>
        <v>6</v>
      </c>
      <c r="O237" s="158">
        <f>J237*N237</f>
        <v>0</v>
      </c>
      <c r="P237" s="158"/>
      <c r="Q237" s="991"/>
      <c r="R237" s="991">
        <f>Q238*J237</f>
        <v>0</v>
      </c>
      <c r="S237" s="991"/>
      <c r="T237" s="991"/>
      <c r="U237" s="158">
        <f>T238*J237</f>
        <v>0</v>
      </c>
      <c r="V237" s="158"/>
      <c r="W237" s="158"/>
      <c r="X237" s="158"/>
      <c r="Y237" s="158"/>
      <c r="Z237" s="158"/>
      <c r="AA237" s="158">
        <v>1</v>
      </c>
      <c r="AB237" s="158">
        <v>1</v>
      </c>
      <c r="AC237" s="158">
        <v>1</v>
      </c>
      <c r="AD237" s="158">
        <v>1</v>
      </c>
      <c r="AE237" s="158">
        <v>1</v>
      </c>
      <c r="AF237" s="158">
        <v>1</v>
      </c>
      <c r="AG237" s="158"/>
      <c r="AH237" s="415"/>
      <c r="AI237" s="415"/>
      <c r="AJ237" s="415"/>
      <c r="AK237" s="415"/>
      <c r="AL237" s="415"/>
      <c r="AM237" s="415"/>
    </row>
    <row r="238" spans="1:39" ht="14.25" customHeight="1" x14ac:dyDescent="0.45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>
        <f>K237*N237</f>
        <v>0</v>
      </c>
      <c r="Q238" s="992">
        <f>SUM(X238:AM238)</f>
        <v>0</v>
      </c>
      <c r="R238" s="644"/>
      <c r="S238" s="644">
        <f>Q238*K237</f>
        <v>0</v>
      </c>
      <c r="T238" s="849">
        <f>N237-Q238</f>
        <v>6</v>
      </c>
      <c r="U238" s="38"/>
      <c r="V238" s="38">
        <f>T238*K237</f>
        <v>0</v>
      </c>
      <c r="W238" s="38"/>
      <c r="X238" s="38"/>
      <c r="Y238" s="38"/>
      <c r="Z238" s="38"/>
      <c r="AA238" s="38"/>
      <c r="AB238" s="38"/>
      <c r="AC238" s="38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</row>
    <row r="239" spans="1:39" ht="14.25" customHeight="1" x14ac:dyDescent="0.45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644"/>
      <c r="R239" s="644"/>
      <c r="S239" s="644"/>
      <c r="T239" s="644"/>
      <c r="U239" s="38"/>
      <c r="V239" s="38"/>
      <c r="W239" s="38"/>
      <c r="X239" s="38"/>
      <c r="Y239" s="38"/>
      <c r="Z239" s="38"/>
      <c r="AA239" s="38"/>
      <c r="AB239" s="38"/>
      <c r="AC239" s="38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</row>
    <row r="240" spans="1:39" ht="14.25" customHeight="1" x14ac:dyDescent="0.45">
      <c r="A240" s="157" t="s">
        <v>2492</v>
      </c>
      <c r="B240" s="157" t="s">
        <v>675</v>
      </c>
      <c r="C240" s="413">
        <v>45834</v>
      </c>
      <c r="D240" s="157" t="s">
        <v>2687</v>
      </c>
      <c r="E240" s="503" t="s">
        <v>2688</v>
      </c>
      <c r="F240" s="157" t="s">
        <v>180</v>
      </c>
      <c r="G240" s="157" t="s">
        <v>1267</v>
      </c>
      <c r="H240" s="157" t="s">
        <v>1912</v>
      </c>
      <c r="I240" s="157" t="s">
        <v>158</v>
      </c>
      <c r="J240" s="158">
        <v>100</v>
      </c>
      <c r="K240" s="158">
        <v>260</v>
      </c>
      <c r="L240" s="158"/>
      <c r="M240" s="158"/>
      <c r="N240" s="160">
        <f>SUM(X240:AM240)</f>
        <v>5</v>
      </c>
      <c r="O240" s="158">
        <f>J240*N240</f>
        <v>500</v>
      </c>
      <c r="P240" s="158"/>
      <c r="Q240" s="991"/>
      <c r="R240" s="991">
        <f>Q241*J240</f>
        <v>300</v>
      </c>
      <c r="S240" s="991"/>
      <c r="T240" s="991"/>
      <c r="U240" s="158">
        <f>T241*J240</f>
        <v>200</v>
      </c>
      <c r="V240" s="158"/>
      <c r="W240" s="158"/>
      <c r="X240" s="158"/>
      <c r="Y240" s="158"/>
      <c r="Z240" s="158"/>
      <c r="AA240" s="158">
        <v>1</v>
      </c>
      <c r="AB240" s="158">
        <v>1</v>
      </c>
      <c r="AC240" s="158">
        <v>1</v>
      </c>
      <c r="AD240" s="158">
        <v>1</v>
      </c>
      <c r="AE240" s="158">
        <v>1</v>
      </c>
      <c r="AF240" s="158"/>
      <c r="AG240" s="415"/>
      <c r="AH240" s="415"/>
      <c r="AI240" s="415"/>
      <c r="AJ240" s="415"/>
      <c r="AK240" s="415"/>
      <c r="AL240" s="415"/>
      <c r="AM240" s="415"/>
    </row>
    <row r="241" spans="1:39" ht="14.25" customHeight="1" x14ac:dyDescent="0.45">
      <c r="A241" s="38"/>
      <c r="B241" s="38"/>
      <c r="C241" s="38"/>
      <c r="D241" s="38"/>
      <c r="E241" s="38"/>
      <c r="F241" s="38"/>
      <c r="G241" s="532" t="s">
        <v>3715</v>
      </c>
      <c r="H241" s="38"/>
      <c r="I241" s="38"/>
      <c r="J241" s="38"/>
      <c r="K241" s="38"/>
      <c r="L241" s="38"/>
      <c r="M241" s="38"/>
      <c r="N241" s="38"/>
      <c r="O241" s="38"/>
      <c r="P241" s="38">
        <f>K240*N240</f>
        <v>1300</v>
      </c>
      <c r="Q241" s="682">
        <f>SUM(X241:AM241)</f>
        <v>3</v>
      </c>
      <c r="R241" s="644"/>
      <c r="S241" s="644">
        <f>Q241*K240</f>
        <v>780</v>
      </c>
      <c r="T241" s="849">
        <f>N240-Q241</f>
        <v>2</v>
      </c>
      <c r="U241" s="38"/>
      <c r="V241" s="38">
        <f>T241*K240</f>
        <v>520</v>
      </c>
      <c r="W241" s="38"/>
      <c r="X241" s="38"/>
      <c r="Y241" s="38"/>
      <c r="Z241" s="38"/>
      <c r="AA241" s="38">
        <v>0</v>
      </c>
      <c r="AB241" s="657">
        <v>1</v>
      </c>
      <c r="AC241" s="657">
        <v>1</v>
      </c>
      <c r="AD241" s="674">
        <v>1</v>
      </c>
      <c r="AE241" s="19">
        <v>0</v>
      </c>
      <c r="AF241" s="19"/>
      <c r="AG241" s="19"/>
      <c r="AH241" s="19"/>
      <c r="AI241" s="19"/>
      <c r="AJ241" s="19"/>
      <c r="AK241" s="19"/>
      <c r="AL241" s="19"/>
      <c r="AM241" s="19"/>
    </row>
    <row r="242" spans="1:39" ht="14.25" customHeight="1" x14ac:dyDescent="0.45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644"/>
      <c r="R242" s="644"/>
      <c r="S242" s="644"/>
      <c r="T242" s="644"/>
      <c r="U242" s="38"/>
      <c r="V242" s="38"/>
      <c r="W242" s="38"/>
      <c r="X242" s="38"/>
      <c r="Y242" s="38"/>
      <c r="Z242" s="38"/>
      <c r="AA242" s="38"/>
      <c r="AB242" s="38"/>
      <c r="AC242" s="38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</row>
    <row r="243" spans="1:39" ht="14.25" customHeight="1" x14ac:dyDescent="0.45">
      <c r="A243" s="157" t="s">
        <v>2492</v>
      </c>
      <c r="B243" s="157" t="s">
        <v>675</v>
      </c>
      <c r="C243" s="570" t="s">
        <v>3785</v>
      </c>
      <c r="D243" s="157" t="s">
        <v>2685</v>
      </c>
      <c r="E243" s="157" t="s">
        <v>2689</v>
      </c>
      <c r="F243" s="157"/>
      <c r="G243" s="157"/>
      <c r="H243" s="157"/>
      <c r="I243" s="157"/>
      <c r="J243" s="158"/>
      <c r="K243" s="158"/>
      <c r="L243" s="158"/>
      <c r="M243" s="158"/>
      <c r="N243" s="160">
        <f>SUM(X243:AM243)</f>
        <v>5</v>
      </c>
      <c r="O243" s="158">
        <f>J243*N243</f>
        <v>0</v>
      </c>
      <c r="P243" s="158"/>
      <c r="Q243" s="158"/>
      <c r="R243" s="158">
        <f>Q244*J243</f>
        <v>0</v>
      </c>
      <c r="S243" s="158"/>
      <c r="T243" s="158"/>
      <c r="U243" s="158">
        <f>T244*J243</f>
        <v>0</v>
      </c>
      <c r="V243" s="158"/>
      <c r="W243" s="158"/>
      <c r="X243" s="158"/>
      <c r="Y243" s="158"/>
      <c r="Z243" s="158"/>
      <c r="AA243" s="158">
        <v>1</v>
      </c>
      <c r="AB243" s="158">
        <v>1</v>
      </c>
      <c r="AC243" s="158">
        <v>1</v>
      </c>
      <c r="AD243" s="158">
        <v>1</v>
      </c>
      <c r="AE243" s="158">
        <v>1</v>
      </c>
      <c r="AF243" s="415"/>
      <c r="AG243" s="415"/>
      <c r="AH243" s="415"/>
      <c r="AI243" s="415"/>
      <c r="AJ243" s="415"/>
      <c r="AK243" s="415"/>
      <c r="AL243" s="415"/>
      <c r="AM243" s="415"/>
    </row>
    <row r="244" spans="1:39" ht="14.25" customHeight="1" x14ac:dyDescent="0.45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>
        <f>K243*N243</f>
        <v>0</v>
      </c>
      <c r="Q244" s="561">
        <f>SUM(X244:AM244)</f>
        <v>0</v>
      </c>
      <c r="R244" s="38"/>
      <c r="S244" s="38">
        <f>Q244*K243</f>
        <v>0</v>
      </c>
      <c r="T244" s="41">
        <f>N243-Q244</f>
        <v>5</v>
      </c>
      <c r="U244" s="38"/>
      <c r="V244" s="38">
        <f>T244*K243</f>
        <v>0</v>
      </c>
      <c r="W244" s="38"/>
      <c r="X244" s="38"/>
      <c r="Y244" s="38"/>
      <c r="Z244" s="38"/>
      <c r="AA244" s="38"/>
      <c r="AB244" s="38"/>
      <c r="AC244" s="38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</row>
    <row r="245" spans="1:39" ht="14.25" customHeight="1" x14ac:dyDescent="0.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</row>
    <row r="246" spans="1:39" ht="14.25" customHeight="1" x14ac:dyDescent="0.45">
      <c r="A246" s="92" t="s">
        <v>2492</v>
      </c>
      <c r="B246" s="92"/>
      <c r="C246" s="411"/>
      <c r="D246" s="92"/>
      <c r="E246" s="92"/>
      <c r="F246" s="92"/>
      <c r="G246" s="92"/>
      <c r="H246" s="92"/>
      <c r="I246" s="92"/>
      <c r="J246" s="93"/>
      <c r="K246" s="93"/>
      <c r="L246" s="93"/>
      <c r="M246" s="93"/>
      <c r="N246" s="94">
        <f>SUM(X246:AM246)</f>
        <v>0</v>
      </c>
      <c r="O246" s="93">
        <f>J246*N246</f>
        <v>0</v>
      </c>
      <c r="P246" s="93"/>
      <c r="Q246" s="93"/>
      <c r="R246" s="93">
        <f>Q247*J246</f>
        <v>0</v>
      </c>
      <c r="S246" s="93"/>
      <c r="T246" s="93"/>
      <c r="U246" s="93">
        <f>T247*J246</f>
        <v>0</v>
      </c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412"/>
      <c r="AI246" s="412"/>
      <c r="AJ246" s="412"/>
      <c r="AK246" s="412"/>
      <c r="AL246" s="412"/>
      <c r="AM246" s="412"/>
    </row>
    <row r="247" spans="1:39" ht="14.25" customHeight="1" x14ac:dyDescent="0.45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69"/>
      <c r="M247" s="38"/>
      <c r="N247" s="38"/>
      <c r="O247" s="38"/>
      <c r="P247" s="38">
        <f>K246*N246</f>
        <v>0</v>
      </c>
      <c r="Q247" s="561">
        <f>SUM(X247:AM247)</f>
        <v>0</v>
      </c>
      <c r="R247" s="38"/>
      <c r="S247" s="38">
        <f>Q247*K246</f>
        <v>0</v>
      </c>
      <c r="T247" s="41">
        <f>N246-Q247</f>
        <v>0</v>
      </c>
      <c r="U247" s="38"/>
      <c r="V247" s="38">
        <f>T247*K246</f>
        <v>0</v>
      </c>
      <c r="W247" s="38"/>
      <c r="X247" s="38"/>
      <c r="Y247" s="38"/>
      <c r="Z247" s="38"/>
      <c r="AA247" s="38"/>
      <c r="AB247" s="38"/>
      <c r="AC247" s="38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</row>
    <row r="248" spans="1:39" ht="14.25" customHeight="1" x14ac:dyDescent="0.45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69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</row>
    <row r="249" spans="1:39" ht="14.25" customHeight="1" x14ac:dyDescent="0.45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</row>
    <row r="250" spans="1:39" ht="14.25" customHeight="1" x14ac:dyDescent="0.45">
      <c r="A250" s="36"/>
      <c r="B250" s="36"/>
      <c r="C250" s="36"/>
      <c r="D250" s="194"/>
      <c r="E250" s="194"/>
      <c r="F250" s="194"/>
      <c r="G250" s="194"/>
      <c r="H250" s="194"/>
      <c r="I250" s="194"/>
      <c r="J250" s="41"/>
      <c r="K250" s="41"/>
      <c r="L250" s="41"/>
      <c r="M250" s="41"/>
      <c r="N250" s="179">
        <f t="shared" ref="N250:W250" si="18">SUM(N225:N249)</f>
        <v>48</v>
      </c>
      <c r="O250" s="179">
        <f t="shared" si="18"/>
        <v>3424</v>
      </c>
      <c r="P250" s="179">
        <f t="shared" si="18"/>
        <v>8930</v>
      </c>
      <c r="Q250" s="712">
        <f t="shared" si="18"/>
        <v>15</v>
      </c>
      <c r="R250" s="712">
        <f t="shared" si="18"/>
        <v>1400</v>
      </c>
      <c r="S250" s="179">
        <f t="shared" si="18"/>
        <v>3650</v>
      </c>
      <c r="T250" s="179">
        <f t="shared" si="18"/>
        <v>33</v>
      </c>
      <c r="U250" s="179">
        <f t="shared" si="18"/>
        <v>2024</v>
      </c>
      <c r="V250" s="179">
        <f t="shared" si="18"/>
        <v>5280</v>
      </c>
      <c r="W250" s="179">
        <f t="shared" si="18"/>
        <v>0</v>
      </c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19"/>
      <c r="AI250" s="19"/>
      <c r="AJ250" s="19"/>
      <c r="AK250" s="19"/>
      <c r="AL250" s="19"/>
      <c r="AM250" s="19"/>
    </row>
    <row r="251" spans="1:39" ht="14.25" customHeight="1" x14ac:dyDescent="0.45">
      <c r="M251" s="41" t="s">
        <v>323</v>
      </c>
      <c r="N251" s="73">
        <f t="shared" ref="N251:P251" si="19">Q250+T250</f>
        <v>48</v>
      </c>
      <c r="O251" s="73">
        <f t="shared" si="19"/>
        <v>3424</v>
      </c>
      <c r="P251" s="73">
        <f t="shared" si="19"/>
        <v>8930</v>
      </c>
      <c r="Q251" s="73"/>
      <c r="R251" s="73"/>
      <c r="S251" s="73"/>
      <c r="T251" s="73"/>
      <c r="U251" s="73"/>
      <c r="V251" s="73"/>
      <c r="W251" s="73"/>
    </row>
    <row r="252" spans="1:39" ht="14.25" customHeight="1" x14ac:dyDescent="0.45">
      <c r="M252" s="38" t="s">
        <v>2084</v>
      </c>
      <c r="N252" s="9"/>
      <c r="O252" s="98">
        <f>O250/N250</f>
        <v>71.333333333333329</v>
      </c>
      <c r="P252" s="9"/>
      <c r="Q252" s="9"/>
      <c r="R252" s="97">
        <f>R250/O250</f>
        <v>0.40887850467289721</v>
      </c>
      <c r="S252" s="9"/>
      <c r="T252" s="9"/>
      <c r="U252" s="97">
        <f>U250/O250</f>
        <v>0.59112149532710279</v>
      </c>
      <c r="V252" s="9"/>
      <c r="W252" s="9"/>
    </row>
    <row r="253" spans="1:39" ht="14.25" customHeight="1" x14ac:dyDescent="0.45">
      <c r="M253" s="38" t="s">
        <v>2085</v>
      </c>
      <c r="N253" s="9"/>
      <c r="O253" s="9"/>
      <c r="P253" s="9"/>
      <c r="Q253" s="9"/>
      <c r="R253" s="9"/>
      <c r="S253" s="9"/>
      <c r="T253" s="9"/>
      <c r="U253" s="9"/>
      <c r="V253" s="98">
        <f>V250/U250</f>
        <v>2.6086956521739131</v>
      </c>
      <c r="W253" s="9"/>
    </row>
    <row r="254" spans="1:39" ht="14.25" customHeight="1" x14ac:dyDescent="0.45"/>
    <row r="255" spans="1:39" ht="14.25" customHeight="1" x14ac:dyDescent="0.45"/>
    <row r="256" spans="1:39" ht="14.25" customHeight="1" x14ac:dyDescent="0.45"/>
    <row r="257" spans="1:39" ht="14.25" customHeight="1" x14ac:dyDescent="0.45"/>
    <row r="258" spans="1:39" ht="14.25" customHeight="1" x14ac:dyDescent="0.45"/>
    <row r="259" spans="1:39" ht="47.25" customHeight="1" x14ac:dyDescent="0.45">
      <c r="A259" s="33" t="s">
        <v>117</v>
      </c>
      <c r="B259" s="33" t="s">
        <v>118</v>
      </c>
      <c r="C259" s="33" t="s">
        <v>1073</v>
      </c>
      <c r="D259" s="33" t="s">
        <v>120</v>
      </c>
      <c r="E259" s="33" t="s">
        <v>1373</v>
      </c>
      <c r="F259" s="33" t="s">
        <v>121</v>
      </c>
      <c r="G259" s="33" t="s">
        <v>122</v>
      </c>
      <c r="H259" s="33" t="s">
        <v>123</v>
      </c>
      <c r="I259" s="33" t="s">
        <v>124</v>
      </c>
      <c r="J259" s="33" t="s">
        <v>125</v>
      </c>
      <c r="K259" s="33" t="s">
        <v>3839</v>
      </c>
      <c r="L259" s="305" t="s">
        <v>2600</v>
      </c>
      <c r="M259" s="33" t="s">
        <v>2015</v>
      </c>
      <c r="N259" s="33" t="s">
        <v>128</v>
      </c>
      <c r="O259" s="33" t="s">
        <v>129</v>
      </c>
      <c r="P259" s="33" t="s">
        <v>130</v>
      </c>
      <c r="Q259" s="33" t="s">
        <v>131</v>
      </c>
      <c r="R259" s="830" t="s">
        <v>132</v>
      </c>
      <c r="S259" s="828"/>
      <c r="T259" s="33" t="s">
        <v>133</v>
      </c>
      <c r="U259" s="830" t="s">
        <v>134</v>
      </c>
      <c r="V259" s="827"/>
      <c r="W259" s="828"/>
      <c r="X259" s="33" t="s">
        <v>2490</v>
      </c>
      <c r="Y259" s="33" t="s">
        <v>141</v>
      </c>
      <c r="Z259" s="33" t="s">
        <v>142</v>
      </c>
      <c r="AA259" s="33" t="s">
        <v>143</v>
      </c>
      <c r="AB259" s="33" t="s">
        <v>144</v>
      </c>
      <c r="AC259" s="33" t="s">
        <v>145</v>
      </c>
      <c r="AD259" s="33" t="s">
        <v>146</v>
      </c>
      <c r="AE259" s="33" t="s">
        <v>147</v>
      </c>
      <c r="AF259" s="33" t="s">
        <v>148</v>
      </c>
      <c r="AG259" s="33" t="s">
        <v>2491</v>
      </c>
      <c r="AH259" s="33">
        <v>0</v>
      </c>
      <c r="AI259" s="33" t="s">
        <v>593</v>
      </c>
      <c r="AJ259" s="33" t="s">
        <v>594</v>
      </c>
      <c r="AK259" s="33" t="s">
        <v>595</v>
      </c>
      <c r="AL259" s="33" t="s">
        <v>596</v>
      </c>
      <c r="AM259" s="33" t="s">
        <v>934</v>
      </c>
    </row>
    <row r="260" spans="1:39" ht="29.25" customHeight="1" x14ac:dyDescent="0.45">
      <c r="A260" s="211" t="s">
        <v>2492</v>
      </c>
      <c r="B260" s="211" t="s">
        <v>3817</v>
      </c>
      <c r="C260" s="410">
        <v>45952</v>
      </c>
      <c r="D260" s="605" t="s">
        <v>3818</v>
      </c>
      <c r="E260" s="611" t="s">
        <v>3819</v>
      </c>
      <c r="F260" s="211" t="s">
        <v>2548</v>
      </c>
      <c r="G260" s="211" t="s">
        <v>2500</v>
      </c>
      <c r="H260" s="211"/>
      <c r="I260" s="211" t="s">
        <v>2391</v>
      </c>
      <c r="J260" s="212">
        <v>92</v>
      </c>
      <c r="K260" s="212">
        <v>240</v>
      </c>
      <c r="L260" s="213"/>
      <c r="M260" s="212"/>
      <c r="N260" s="214">
        <f>SUM(X260:AM260)</f>
        <v>4</v>
      </c>
      <c r="O260" s="212">
        <f>J260*N260</f>
        <v>368</v>
      </c>
      <c r="P260" s="212"/>
      <c r="Q260" s="212"/>
      <c r="R260" s="212">
        <f>Q261*J260</f>
        <v>92</v>
      </c>
      <c r="S260" s="212"/>
      <c r="T260" s="212"/>
      <c r="U260" s="212">
        <f>T261*J260</f>
        <v>276</v>
      </c>
      <c r="V260" s="212"/>
      <c r="W260" s="212"/>
      <c r="X260" s="212"/>
      <c r="Y260" s="214">
        <v>1</v>
      </c>
      <c r="Z260" s="214"/>
      <c r="AA260" s="214">
        <v>1</v>
      </c>
      <c r="AB260" s="214"/>
      <c r="AC260" s="214">
        <v>1</v>
      </c>
      <c r="AD260" s="214"/>
      <c r="AE260" s="214">
        <v>1</v>
      </c>
      <c r="AF260" s="214"/>
      <c r="AG260" s="214"/>
      <c r="AH260" s="214"/>
      <c r="AI260" s="214"/>
      <c r="AJ260" s="214"/>
      <c r="AK260" s="214"/>
      <c r="AL260" s="214"/>
      <c r="AM260" s="214"/>
    </row>
    <row r="261" spans="1:39" ht="14.25" customHeight="1" x14ac:dyDescent="0.45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69"/>
      <c r="M261" s="38"/>
      <c r="N261" s="38"/>
      <c r="O261" s="38"/>
      <c r="P261" s="38">
        <f>K260*N260</f>
        <v>960</v>
      </c>
      <c r="Q261" s="668">
        <f>SUM(X261:AM261)</f>
        <v>1</v>
      </c>
      <c r="R261" s="38"/>
      <c r="S261" s="38">
        <f>Q261*K260</f>
        <v>240</v>
      </c>
      <c r="T261" s="41">
        <f>N260-Q261</f>
        <v>3</v>
      </c>
      <c r="U261" s="38"/>
      <c r="V261" s="38">
        <f>T261*K260</f>
        <v>720</v>
      </c>
      <c r="W261" s="38"/>
      <c r="X261" s="38"/>
      <c r="Y261" s="668">
        <v>1</v>
      </c>
      <c r="Z261" s="41"/>
      <c r="AA261" s="545">
        <v>0</v>
      </c>
      <c r="AB261" s="41"/>
      <c r="AC261" s="545">
        <v>0</v>
      </c>
      <c r="AD261" s="41"/>
      <c r="AE261" s="545">
        <v>0</v>
      </c>
      <c r="AF261" s="41"/>
      <c r="AG261" s="41"/>
      <c r="AH261" s="41"/>
      <c r="AI261" s="41"/>
      <c r="AJ261" s="41"/>
      <c r="AK261" s="41"/>
      <c r="AL261" s="41"/>
      <c r="AM261" s="41"/>
    </row>
    <row r="262" spans="1:39" ht="14.25" customHeight="1" x14ac:dyDescent="0.45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69"/>
      <c r="M262" s="38"/>
      <c r="N262" s="38"/>
      <c r="O262" s="38"/>
      <c r="P262" s="38"/>
      <c r="Q262" s="38"/>
      <c r="R262" s="19"/>
      <c r="S262" s="19"/>
      <c r="T262" s="38"/>
      <c r="U262" s="38"/>
      <c r="V262" s="38"/>
      <c r="W262" s="38"/>
      <c r="X262" s="38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</row>
    <row r="263" spans="1:39" ht="14.25" customHeight="1" x14ac:dyDescent="0.45">
      <c r="A263" s="211" t="s">
        <v>2492</v>
      </c>
      <c r="B263" s="211" t="s">
        <v>3817</v>
      </c>
      <c r="C263" s="410">
        <v>45952</v>
      </c>
      <c r="D263" s="611" t="s">
        <v>3820</v>
      </c>
      <c r="E263" s="581" t="s">
        <v>3821</v>
      </c>
      <c r="F263" s="211" t="s">
        <v>191</v>
      </c>
      <c r="G263" s="211" t="s">
        <v>2500</v>
      </c>
      <c r="H263" s="211"/>
      <c r="I263" s="211" t="s">
        <v>3840</v>
      </c>
      <c r="J263" s="212">
        <v>96</v>
      </c>
      <c r="K263" s="212">
        <v>250</v>
      </c>
      <c r="L263" s="212"/>
      <c r="M263" s="212"/>
      <c r="N263" s="214">
        <f>SUM(X263:AM263)</f>
        <v>4</v>
      </c>
      <c r="O263" s="212">
        <f>J263*N263</f>
        <v>384</v>
      </c>
      <c r="P263" s="212"/>
      <c r="Q263" s="212"/>
      <c r="R263" s="212">
        <f>Q264*J263</f>
        <v>192</v>
      </c>
      <c r="S263" s="212"/>
      <c r="T263" s="212"/>
      <c r="U263" s="212">
        <f>T264*J263</f>
        <v>192</v>
      </c>
      <c r="V263" s="212"/>
      <c r="W263" s="212"/>
      <c r="X263" s="212"/>
      <c r="Y263" s="214">
        <v>1</v>
      </c>
      <c r="Z263" s="214"/>
      <c r="AA263" s="214">
        <v>1</v>
      </c>
      <c r="AB263" s="214"/>
      <c r="AC263" s="214">
        <v>1</v>
      </c>
      <c r="AD263" s="214"/>
      <c r="AE263" s="214">
        <v>1</v>
      </c>
      <c r="AF263" s="214"/>
      <c r="AG263" s="214"/>
      <c r="AH263" s="214"/>
      <c r="AI263" s="214"/>
      <c r="AJ263" s="214"/>
      <c r="AK263" s="214"/>
      <c r="AL263" s="214"/>
      <c r="AM263" s="214"/>
    </row>
    <row r="264" spans="1:39" ht="14.25" customHeight="1" x14ac:dyDescent="0.45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>
        <f>K263*N263</f>
        <v>1000</v>
      </c>
      <c r="Q264" s="668">
        <f>SUM(X264:AM264)</f>
        <v>2</v>
      </c>
      <c r="R264" s="38"/>
      <c r="S264" s="38">
        <f>Q264*K263</f>
        <v>500</v>
      </c>
      <c r="T264" s="41">
        <f>N263-Q264</f>
        <v>2</v>
      </c>
      <c r="U264" s="38"/>
      <c r="V264" s="38">
        <f>T264*K263</f>
        <v>500</v>
      </c>
      <c r="W264" s="38"/>
      <c r="X264" s="38"/>
      <c r="Y264" s="668">
        <v>1</v>
      </c>
      <c r="Z264" s="41"/>
      <c r="AA264" s="545">
        <v>0</v>
      </c>
      <c r="AB264" s="41"/>
      <c r="AC264" s="545">
        <v>0</v>
      </c>
      <c r="AD264" s="41"/>
      <c r="AE264" s="668">
        <v>1</v>
      </c>
      <c r="AF264" s="41"/>
      <c r="AG264" s="41"/>
      <c r="AH264" s="41"/>
      <c r="AI264" s="41"/>
      <c r="AJ264" s="41"/>
      <c r="AK264" s="41"/>
      <c r="AL264" s="41"/>
      <c r="AM264" s="41"/>
    </row>
    <row r="265" spans="1:39" ht="14.25" customHeight="1" x14ac:dyDescent="0.4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41"/>
      <c r="Z265" s="41"/>
      <c r="AA265" s="846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</row>
    <row r="266" spans="1:39" ht="32.25" customHeight="1" x14ac:dyDescent="0.45">
      <c r="A266" s="211" t="s">
        <v>2492</v>
      </c>
      <c r="B266" s="211" t="s">
        <v>3817</v>
      </c>
      <c r="C266" s="410">
        <v>45958</v>
      </c>
      <c r="D266" s="211" t="s">
        <v>3822</v>
      </c>
      <c r="E266" s="581" t="s">
        <v>3823</v>
      </c>
      <c r="F266" s="211" t="s">
        <v>191</v>
      </c>
      <c r="G266" s="211" t="s">
        <v>605</v>
      </c>
      <c r="H266" s="211"/>
      <c r="I266" s="211" t="s">
        <v>2611</v>
      </c>
      <c r="J266" s="212">
        <v>81</v>
      </c>
      <c r="K266" s="212">
        <v>240</v>
      </c>
      <c r="L266" s="212"/>
      <c r="M266" s="212"/>
      <c r="N266" s="214">
        <f>SUM(X266:AM266)</f>
        <v>5</v>
      </c>
      <c r="O266" s="212">
        <f>J266*N266</f>
        <v>405</v>
      </c>
      <c r="P266" s="212"/>
      <c r="Q266" s="212"/>
      <c r="R266" s="212">
        <f>Q267*J266</f>
        <v>162</v>
      </c>
      <c r="S266" s="212"/>
      <c r="T266" s="212"/>
      <c r="U266" s="212">
        <f>T267*J266</f>
        <v>243</v>
      </c>
      <c r="V266" s="212"/>
      <c r="W266" s="212"/>
      <c r="X266" s="212">
        <v>1</v>
      </c>
      <c r="Y266" s="214">
        <v>1</v>
      </c>
      <c r="Z266" s="214"/>
      <c r="AA266" s="214">
        <v>1</v>
      </c>
      <c r="AB266" s="214">
        <v>1</v>
      </c>
      <c r="AC266" s="214">
        <v>1</v>
      </c>
      <c r="AD266" s="214"/>
      <c r="AE266" s="214"/>
      <c r="AF266" s="214"/>
      <c r="AG266" s="214"/>
      <c r="AH266" s="214"/>
      <c r="AI266" s="214"/>
      <c r="AJ266" s="214"/>
      <c r="AK266" s="214"/>
      <c r="AL266" s="214"/>
      <c r="AM266" s="214"/>
    </row>
    <row r="267" spans="1:39" ht="14.25" customHeight="1" x14ac:dyDescent="0.45">
      <c r="A267" s="38"/>
      <c r="B267" s="38"/>
      <c r="C267" s="405"/>
      <c r="D267" s="38"/>
      <c r="E267" s="845"/>
      <c r="F267" s="38"/>
      <c r="G267" s="38"/>
      <c r="H267" s="38"/>
      <c r="I267" s="38"/>
      <c r="J267" s="38"/>
      <c r="K267" s="318">
        <v>210</v>
      </c>
      <c r="L267" s="38"/>
      <c r="M267" s="38"/>
      <c r="N267" s="38"/>
      <c r="O267" s="38"/>
      <c r="P267" s="38">
        <f>K266*N266</f>
        <v>1200</v>
      </c>
      <c r="Q267" s="668">
        <f>SUM(X267:AM267)</f>
        <v>2</v>
      </c>
      <c r="R267" s="38"/>
      <c r="S267" s="38">
        <f>Q267*K266</f>
        <v>480</v>
      </c>
      <c r="T267" s="41">
        <f>N266-Q267</f>
        <v>3</v>
      </c>
      <c r="U267" s="38"/>
      <c r="V267" s="38">
        <f>T267*K266</f>
        <v>720</v>
      </c>
      <c r="W267" s="38"/>
      <c r="X267" s="657">
        <v>1</v>
      </c>
      <c r="Y267" s="668">
        <v>1</v>
      </c>
      <c r="Z267" s="41"/>
      <c r="AA267" s="545">
        <v>0</v>
      </c>
      <c r="AB267" s="545">
        <v>0</v>
      </c>
      <c r="AC267" s="545">
        <v>0</v>
      </c>
      <c r="AD267" s="163"/>
      <c r="AE267" s="41"/>
      <c r="AF267" s="41"/>
      <c r="AG267" s="41"/>
      <c r="AH267" s="41"/>
      <c r="AI267" s="41"/>
      <c r="AJ267" s="41"/>
      <c r="AK267" s="41"/>
      <c r="AL267" s="41"/>
      <c r="AM267" s="41"/>
    </row>
    <row r="268" spans="1:39" ht="14.25" customHeight="1" x14ac:dyDescent="0.45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41"/>
      <c r="Z268" s="41"/>
      <c r="AA268" s="846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</row>
    <row r="269" spans="1:39" ht="28.5" customHeight="1" x14ac:dyDescent="0.45">
      <c r="A269" s="211" t="s">
        <v>2492</v>
      </c>
      <c r="B269" s="211" t="s">
        <v>3817</v>
      </c>
      <c r="C269" s="410">
        <v>45958</v>
      </c>
      <c r="D269" s="211" t="s">
        <v>3824</v>
      </c>
      <c r="E269" s="581" t="s">
        <v>3825</v>
      </c>
      <c r="F269" s="211" t="s">
        <v>191</v>
      </c>
      <c r="G269" s="211" t="s">
        <v>559</v>
      </c>
      <c r="H269" s="211"/>
      <c r="I269" s="211" t="s">
        <v>2611</v>
      </c>
      <c r="J269" s="212">
        <v>81</v>
      </c>
      <c r="K269" s="212">
        <v>240</v>
      </c>
      <c r="L269" s="212"/>
      <c r="M269" s="212"/>
      <c r="N269" s="214">
        <f>SUM(X269:AM269)</f>
        <v>5</v>
      </c>
      <c r="O269" s="212">
        <f>J269*N269</f>
        <v>405</v>
      </c>
      <c r="P269" s="212"/>
      <c r="Q269" s="212"/>
      <c r="R269" s="212">
        <f>Q270*J269</f>
        <v>81</v>
      </c>
      <c r="S269" s="212"/>
      <c r="T269" s="212"/>
      <c r="U269" s="212">
        <f>T270*J269</f>
        <v>324</v>
      </c>
      <c r="V269" s="212"/>
      <c r="W269" s="212"/>
      <c r="X269" s="212">
        <v>1</v>
      </c>
      <c r="Y269" s="214">
        <v>1</v>
      </c>
      <c r="Z269" s="214"/>
      <c r="AA269" s="214">
        <v>1</v>
      </c>
      <c r="AB269" s="214">
        <v>1</v>
      </c>
      <c r="AC269" s="214">
        <v>1</v>
      </c>
      <c r="AD269" s="214"/>
      <c r="AE269" s="214"/>
      <c r="AF269" s="214"/>
      <c r="AG269" s="214"/>
      <c r="AH269" s="214"/>
      <c r="AI269" s="214"/>
      <c r="AJ269" s="214"/>
      <c r="AK269" s="214"/>
      <c r="AL269" s="214"/>
      <c r="AM269" s="214"/>
    </row>
    <row r="270" spans="1:39" ht="14.25" customHeight="1" x14ac:dyDescent="0.45">
      <c r="A270" s="38"/>
      <c r="B270" s="38"/>
      <c r="C270" s="38"/>
      <c r="D270" s="38"/>
      <c r="E270" s="845"/>
      <c r="F270" s="38"/>
      <c r="G270" s="38"/>
      <c r="H270" s="38"/>
      <c r="I270" s="38"/>
      <c r="J270" s="38"/>
      <c r="K270" s="318">
        <v>210</v>
      </c>
      <c r="L270" s="38"/>
      <c r="M270" s="38"/>
      <c r="N270" s="38"/>
      <c r="O270" s="38"/>
      <c r="P270" s="38">
        <f>K269*N269</f>
        <v>1200</v>
      </c>
      <c r="Q270" s="668">
        <f>SUM(X270:AM270)</f>
        <v>1</v>
      </c>
      <c r="R270" s="38"/>
      <c r="S270" s="38">
        <f>Q270*K269</f>
        <v>240</v>
      </c>
      <c r="T270" s="41">
        <f>N269-Q270</f>
        <v>4</v>
      </c>
      <c r="U270" s="38"/>
      <c r="V270" s="38">
        <f>T270*K269</f>
        <v>960</v>
      </c>
      <c r="W270" s="38"/>
      <c r="X270" s="657">
        <v>1</v>
      </c>
      <c r="Y270" s="668">
        <v>0</v>
      </c>
      <c r="Z270" s="41"/>
      <c r="AA270" s="545">
        <v>0</v>
      </c>
      <c r="AB270" s="545">
        <v>0</v>
      </c>
      <c r="AC270" s="545">
        <v>0</v>
      </c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</row>
    <row r="271" spans="1:39" ht="14.25" customHeight="1" x14ac:dyDescent="0.45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845"/>
      <c r="AB271" s="38"/>
      <c r="AC271" s="38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</row>
    <row r="272" spans="1:39" ht="29.25" customHeight="1" x14ac:dyDescent="0.45">
      <c r="A272" s="211" t="s">
        <v>2492</v>
      </c>
      <c r="B272" s="211" t="s">
        <v>3817</v>
      </c>
      <c r="C272" s="410">
        <v>45952</v>
      </c>
      <c r="D272" s="211" t="s">
        <v>3826</v>
      </c>
      <c r="E272" s="611" t="s">
        <v>3827</v>
      </c>
      <c r="F272" s="211" t="s">
        <v>191</v>
      </c>
      <c r="G272" s="211" t="s">
        <v>165</v>
      </c>
      <c r="H272" s="211"/>
      <c r="I272" s="211" t="s">
        <v>2391</v>
      </c>
      <c r="J272" s="212">
        <v>92</v>
      </c>
      <c r="K272" s="212">
        <v>240</v>
      </c>
      <c r="L272" s="212"/>
      <c r="M272" s="212"/>
      <c r="N272" s="214">
        <f>SUM(X272:AM272)</f>
        <v>4</v>
      </c>
      <c r="O272" s="212">
        <f>J272*N272</f>
        <v>368</v>
      </c>
      <c r="P272" s="212"/>
      <c r="Q272" s="212"/>
      <c r="R272" s="212">
        <f>Q273*J272</f>
        <v>368</v>
      </c>
      <c r="S272" s="212"/>
      <c r="T272" s="212"/>
      <c r="U272" s="212">
        <f>T273*J272</f>
        <v>0</v>
      </c>
      <c r="V272" s="212"/>
      <c r="W272" s="212"/>
      <c r="X272" s="212"/>
      <c r="Y272" s="212">
        <v>1</v>
      </c>
      <c r="Z272" s="212"/>
      <c r="AA272" s="212">
        <v>1</v>
      </c>
      <c r="AB272" s="212">
        <v>1</v>
      </c>
      <c r="AC272" s="212">
        <v>1</v>
      </c>
      <c r="AD272" s="212"/>
      <c r="AE272" s="212"/>
      <c r="AF272" s="212"/>
      <c r="AG272" s="212"/>
      <c r="AH272" s="216"/>
      <c r="AI272" s="216"/>
      <c r="AJ272" s="216"/>
      <c r="AK272" s="216"/>
      <c r="AL272" s="216"/>
      <c r="AM272" s="216"/>
    </row>
    <row r="273" spans="1:39" ht="14.25" customHeight="1" x14ac:dyDescent="0.45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>
        <f>K272*N272</f>
        <v>960</v>
      </c>
      <c r="Q273" s="682">
        <f>SUM(X273:AM273)</f>
        <v>4</v>
      </c>
      <c r="R273" s="38"/>
      <c r="S273" s="38">
        <f>Q273*K272</f>
        <v>960</v>
      </c>
      <c r="T273" s="41">
        <f>N272-Q273</f>
        <v>0</v>
      </c>
      <c r="U273" s="38"/>
      <c r="V273" s="38">
        <f>T273*K272</f>
        <v>0</v>
      </c>
      <c r="W273" s="38"/>
      <c r="X273" s="38"/>
      <c r="Y273" s="683">
        <v>1</v>
      </c>
      <c r="Z273" s="38"/>
      <c r="AA273" s="657">
        <v>1</v>
      </c>
      <c r="AB273" s="657">
        <v>1</v>
      </c>
      <c r="AC273" s="657">
        <v>1</v>
      </c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</row>
    <row r="274" spans="1:39" ht="14.25" customHeight="1" x14ac:dyDescent="0.45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</row>
    <row r="275" spans="1:39" ht="42" customHeight="1" x14ac:dyDescent="0.45">
      <c r="A275" s="211" t="s">
        <v>2492</v>
      </c>
      <c r="B275" s="211" t="s">
        <v>3817</v>
      </c>
      <c r="C275" s="410">
        <v>45952</v>
      </c>
      <c r="D275" s="211" t="s">
        <v>3828</v>
      </c>
      <c r="E275" s="611" t="s">
        <v>3829</v>
      </c>
      <c r="F275" s="211" t="s">
        <v>191</v>
      </c>
      <c r="G275" s="211" t="s">
        <v>188</v>
      </c>
      <c r="H275" s="211"/>
      <c r="I275" s="211" t="s">
        <v>2528</v>
      </c>
      <c r="J275" s="212">
        <v>92</v>
      </c>
      <c r="K275" s="212">
        <v>240</v>
      </c>
      <c r="L275" s="212"/>
      <c r="M275" s="212"/>
      <c r="N275" s="214">
        <f>SUM(X275:AM275)</f>
        <v>5</v>
      </c>
      <c r="O275" s="212">
        <f>J275*N275</f>
        <v>460</v>
      </c>
      <c r="P275" s="212"/>
      <c r="Q275" s="212"/>
      <c r="R275" s="212">
        <f>Q276*J275</f>
        <v>368</v>
      </c>
      <c r="S275" s="212"/>
      <c r="T275" s="212"/>
      <c r="U275" s="212">
        <f>T276*J275</f>
        <v>92</v>
      </c>
      <c r="V275" s="212"/>
      <c r="W275" s="212"/>
      <c r="X275" s="212"/>
      <c r="Y275" s="212">
        <v>1</v>
      </c>
      <c r="Z275" s="212"/>
      <c r="AA275" s="212">
        <v>1</v>
      </c>
      <c r="AB275" s="212">
        <v>1</v>
      </c>
      <c r="AC275" s="212">
        <v>1</v>
      </c>
      <c r="AD275" s="212">
        <v>1</v>
      </c>
      <c r="AE275" s="212"/>
      <c r="AF275" s="212"/>
      <c r="AG275" s="216"/>
      <c r="AH275" s="216"/>
      <c r="AI275" s="216"/>
      <c r="AJ275" s="216"/>
      <c r="AK275" s="216"/>
      <c r="AL275" s="216"/>
      <c r="AM275" s="216"/>
    </row>
    <row r="276" spans="1:39" ht="14.25" customHeight="1" x14ac:dyDescent="0.45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>
        <f>K275*N275</f>
        <v>1200</v>
      </c>
      <c r="Q276" s="668">
        <f>SUM(X276:AM276)</f>
        <v>4</v>
      </c>
      <c r="R276" s="38"/>
      <c r="S276" s="38">
        <f>Q276*K275</f>
        <v>960</v>
      </c>
      <c r="T276" s="41">
        <f>N275-Q276</f>
        <v>1</v>
      </c>
      <c r="U276" s="38"/>
      <c r="V276" s="38">
        <f>T276*K275</f>
        <v>240</v>
      </c>
      <c r="W276" s="38"/>
      <c r="X276" s="38"/>
      <c r="Y276" s="657">
        <v>1</v>
      </c>
      <c r="Z276" s="38"/>
      <c r="AA276" s="657">
        <v>1</v>
      </c>
      <c r="AB276" s="555">
        <v>0</v>
      </c>
      <c r="AC276" s="657">
        <v>1</v>
      </c>
      <c r="AD276" s="674">
        <v>1</v>
      </c>
      <c r="AE276" s="19"/>
      <c r="AF276" s="19"/>
      <c r="AG276" s="19"/>
      <c r="AH276" s="19"/>
      <c r="AI276" s="19"/>
      <c r="AJ276" s="19"/>
      <c r="AK276" s="19"/>
      <c r="AL276" s="19"/>
      <c r="AM276" s="19"/>
    </row>
    <row r="277" spans="1:39" ht="14.25" customHeight="1" x14ac:dyDescent="0.45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</row>
    <row r="278" spans="1:39" ht="44.25" customHeight="1" x14ac:dyDescent="0.45">
      <c r="A278" s="211" t="s">
        <v>2492</v>
      </c>
      <c r="B278" s="211" t="s">
        <v>3817</v>
      </c>
      <c r="C278" s="410"/>
      <c r="D278" s="211" t="s">
        <v>3830</v>
      </c>
      <c r="E278" s="211" t="s">
        <v>3831</v>
      </c>
      <c r="F278" s="211" t="s">
        <v>2211</v>
      </c>
      <c r="G278" s="211"/>
      <c r="H278" s="211"/>
      <c r="I278" s="211"/>
      <c r="J278" s="212">
        <v>62</v>
      </c>
      <c r="K278" s="212"/>
      <c r="L278" s="212"/>
      <c r="M278" s="212"/>
      <c r="N278" s="214"/>
      <c r="O278" s="212">
        <f>J278*N278</f>
        <v>0</v>
      </c>
      <c r="P278" s="212"/>
      <c r="Q278" s="212"/>
      <c r="R278" s="212">
        <f>Q279*J278</f>
        <v>0</v>
      </c>
      <c r="S278" s="212"/>
      <c r="T278" s="212"/>
      <c r="U278" s="212">
        <f>T279*J278</f>
        <v>0</v>
      </c>
      <c r="V278" s="212"/>
      <c r="W278" s="212"/>
      <c r="X278" s="212"/>
      <c r="Y278" s="212">
        <v>1</v>
      </c>
      <c r="Z278" s="212"/>
      <c r="AA278" s="212">
        <v>1</v>
      </c>
      <c r="AB278" s="212">
        <v>1</v>
      </c>
      <c r="AC278" s="212">
        <v>1</v>
      </c>
      <c r="AD278" s="212"/>
      <c r="AE278" s="212"/>
      <c r="AF278" s="216"/>
      <c r="AG278" s="216"/>
      <c r="AH278" s="216"/>
      <c r="AI278" s="216"/>
      <c r="AJ278" s="216"/>
      <c r="AK278" s="216"/>
      <c r="AL278" s="216"/>
      <c r="AM278" s="216"/>
    </row>
    <row r="279" spans="1:39" ht="14.25" customHeight="1" x14ac:dyDescent="0.45">
      <c r="A279" s="38"/>
      <c r="B279" s="38"/>
      <c r="C279" s="38"/>
      <c r="D279" s="48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>
        <f>K278*N278</f>
        <v>0</v>
      </c>
      <c r="Q279" s="41">
        <f>SUM(X279:AM279)</f>
        <v>0</v>
      </c>
      <c r="R279" s="38"/>
      <c r="S279" s="38">
        <f>Q279*K278</f>
        <v>0</v>
      </c>
      <c r="T279" s="41">
        <f>N278-Q279</f>
        <v>0</v>
      </c>
      <c r="U279" s="38"/>
      <c r="V279" s="38">
        <f>T279*K278</f>
        <v>0</v>
      </c>
      <c r="W279" s="38"/>
      <c r="X279" s="38"/>
      <c r="Y279" s="38"/>
      <c r="Z279" s="38"/>
      <c r="AA279" s="38"/>
      <c r="AB279" s="38"/>
      <c r="AC279" s="38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</row>
    <row r="280" spans="1:39" ht="14.25" customHeight="1" x14ac:dyDescent="0.45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</row>
    <row r="281" spans="1:39" ht="41.25" customHeight="1" x14ac:dyDescent="0.45">
      <c r="A281" s="211" t="s">
        <v>2492</v>
      </c>
      <c r="B281" s="211" t="s">
        <v>3817</v>
      </c>
      <c r="C281" s="410"/>
      <c r="D281" s="211" t="s">
        <v>3832</v>
      </c>
      <c r="E281" s="211" t="s">
        <v>3833</v>
      </c>
      <c r="F281" s="211" t="s">
        <v>191</v>
      </c>
      <c r="G281" s="211"/>
      <c r="H281" s="211"/>
      <c r="I281" s="211"/>
      <c r="J281" s="212">
        <v>92</v>
      </c>
      <c r="K281" s="212"/>
      <c r="L281" s="212"/>
      <c r="M281" s="212"/>
      <c r="N281" s="214"/>
      <c r="O281" s="212">
        <f>J281*N281</f>
        <v>0</v>
      </c>
      <c r="P281" s="212"/>
      <c r="Q281" s="212"/>
      <c r="R281" s="212">
        <f>Q282*J281</f>
        <v>0</v>
      </c>
      <c r="S281" s="212"/>
      <c r="T281" s="212"/>
      <c r="U281" s="212">
        <f>T282*J281</f>
        <v>0</v>
      </c>
      <c r="V281" s="212"/>
      <c r="W281" s="212"/>
      <c r="X281" s="212"/>
      <c r="Y281" s="212">
        <v>1</v>
      </c>
      <c r="Z281" s="212"/>
      <c r="AA281" s="212">
        <v>1</v>
      </c>
      <c r="AB281" s="212">
        <v>1</v>
      </c>
      <c r="AC281" s="212">
        <v>1</v>
      </c>
      <c r="AD281" s="212">
        <v>1</v>
      </c>
      <c r="AE281" s="212"/>
      <c r="AF281" s="212"/>
      <c r="AG281" s="212"/>
      <c r="AH281" s="216"/>
      <c r="AI281" s="216"/>
      <c r="AJ281" s="216"/>
      <c r="AK281" s="216"/>
      <c r="AL281" s="216"/>
      <c r="AM281" s="216"/>
    </row>
    <row r="282" spans="1:39" ht="14.25" customHeight="1" x14ac:dyDescent="0.45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>
        <f>K281*N281</f>
        <v>0</v>
      </c>
      <c r="Q282" s="41">
        <f>SUM(X282:AM282)</f>
        <v>0</v>
      </c>
      <c r="R282" s="38"/>
      <c r="S282" s="38">
        <f>Q282*K281</f>
        <v>0</v>
      </c>
      <c r="T282" s="41">
        <f>N281-Q282</f>
        <v>0</v>
      </c>
      <c r="U282" s="38"/>
      <c r="V282" s="38">
        <f>T282*K281</f>
        <v>0</v>
      </c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19"/>
      <c r="AH282" s="19"/>
      <c r="AI282" s="19"/>
      <c r="AJ282" s="19"/>
      <c r="AK282" s="19"/>
      <c r="AL282" s="19"/>
      <c r="AM282" s="19"/>
    </row>
    <row r="283" spans="1:39" ht="14.25" customHeight="1" x14ac:dyDescent="0.45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19"/>
      <c r="AH283" s="19"/>
      <c r="AI283" s="19"/>
      <c r="AJ283" s="19"/>
      <c r="AK283" s="19"/>
      <c r="AL283" s="19"/>
      <c r="AM283" s="19"/>
    </row>
    <row r="284" spans="1:39" ht="29.25" customHeight="1" x14ac:dyDescent="0.45">
      <c r="A284" s="607" t="s">
        <v>2492</v>
      </c>
      <c r="B284" s="211" t="s">
        <v>3817</v>
      </c>
      <c r="C284" s="606"/>
      <c r="D284" s="607" t="s">
        <v>3834</v>
      </c>
      <c r="E284" s="607" t="s">
        <v>3835</v>
      </c>
      <c r="F284" s="607" t="s">
        <v>307</v>
      </c>
      <c r="G284" s="607"/>
      <c r="H284" s="607"/>
      <c r="I284" s="607"/>
      <c r="J284" s="608">
        <v>65</v>
      </c>
      <c r="K284" s="608"/>
      <c r="L284" s="608"/>
      <c r="M284" s="608"/>
      <c r="N284" s="609"/>
      <c r="O284" s="608">
        <f>J284*N284</f>
        <v>0</v>
      </c>
      <c r="P284" s="608"/>
      <c r="Q284" s="608"/>
      <c r="R284" s="608">
        <f>Q285*J284</f>
        <v>0</v>
      </c>
      <c r="S284" s="608"/>
      <c r="T284" s="608"/>
      <c r="U284" s="608">
        <f>T285*J284</f>
        <v>0</v>
      </c>
      <c r="V284" s="608"/>
      <c r="W284" s="608"/>
      <c r="X284" s="608"/>
      <c r="Y284" s="608">
        <v>1</v>
      </c>
      <c r="Z284" s="608"/>
      <c r="AA284" s="608">
        <v>1</v>
      </c>
      <c r="AB284" s="608">
        <v>1</v>
      </c>
      <c r="AC284" s="608">
        <v>1</v>
      </c>
      <c r="AD284" s="608"/>
      <c r="AE284" s="608"/>
      <c r="AF284" s="608"/>
      <c r="AG284" s="608"/>
      <c r="AH284" s="610"/>
      <c r="AI284" s="610"/>
      <c r="AJ284" s="610"/>
      <c r="AK284" s="610"/>
      <c r="AL284" s="610"/>
      <c r="AM284" s="610"/>
    </row>
    <row r="285" spans="1:39" ht="14.25" customHeight="1" x14ac:dyDescent="0.4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>
        <f>K284*N284</f>
        <v>0</v>
      </c>
      <c r="Q285" s="41">
        <f>SUM(X285:AM285)</f>
        <v>0</v>
      </c>
      <c r="R285" s="38"/>
      <c r="S285" s="38">
        <f>Q285*K284</f>
        <v>0</v>
      </c>
      <c r="T285" s="41">
        <f>N284-Q285</f>
        <v>0</v>
      </c>
      <c r="U285" s="38"/>
      <c r="V285" s="38">
        <f>T285*K284</f>
        <v>0</v>
      </c>
      <c r="W285" s="38"/>
      <c r="X285" s="38"/>
      <c r="Y285" s="38"/>
      <c r="Z285" s="38"/>
      <c r="AA285" s="38"/>
      <c r="AB285" s="38"/>
      <c r="AC285" s="38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</row>
    <row r="286" spans="1:39" ht="14.25" customHeight="1" x14ac:dyDescent="0.45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</row>
    <row r="287" spans="1:39" ht="27" customHeight="1" x14ac:dyDescent="0.45">
      <c r="A287" s="607" t="s">
        <v>2492</v>
      </c>
      <c r="B287" s="611" t="s">
        <v>3817</v>
      </c>
      <c r="C287" s="606"/>
      <c r="D287" s="607" t="s">
        <v>3836</v>
      </c>
      <c r="E287" s="607" t="s">
        <v>3837</v>
      </c>
      <c r="F287" s="607" t="s">
        <v>191</v>
      </c>
      <c r="G287" s="607"/>
      <c r="H287" s="607"/>
      <c r="I287" s="607"/>
      <c r="J287" s="608">
        <v>92</v>
      </c>
      <c r="K287" s="608"/>
      <c r="L287" s="608"/>
      <c r="M287" s="608"/>
      <c r="N287" s="609"/>
      <c r="O287" s="608">
        <f>J287*N287</f>
        <v>0</v>
      </c>
      <c r="P287" s="608"/>
      <c r="Q287" s="608"/>
      <c r="R287" s="608">
        <f>Q288*J287</f>
        <v>0</v>
      </c>
      <c r="S287" s="608"/>
      <c r="T287" s="608"/>
      <c r="U287" s="608">
        <f>T288*J287</f>
        <v>0</v>
      </c>
      <c r="V287" s="608"/>
      <c r="W287" s="608"/>
      <c r="X287" s="608">
        <v>1</v>
      </c>
      <c r="Y287" s="608">
        <v>1</v>
      </c>
      <c r="Z287" s="608">
        <v>1</v>
      </c>
      <c r="AA287" s="608">
        <v>1</v>
      </c>
      <c r="AB287" s="608">
        <v>1</v>
      </c>
      <c r="AC287" s="608">
        <v>1</v>
      </c>
      <c r="AD287" s="608"/>
      <c r="AE287" s="608"/>
      <c r="AF287" s="608"/>
      <c r="AG287" s="608"/>
      <c r="AH287" s="610"/>
      <c r="AI287" s="610"/>
      <c r="AJ287" s="610"/>
      <c r="AK287" s="610"/>
      <c r="AL287" s="610"/>
      <c r="AM287" s="610"/>
    </row>
    <row r="288" spans="1:39" ht="14.25" customHeight="1" x14ac:dyDescent="0.45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>
        <f>K287*N287</f>
        <v>0</v>
      </c>
      <c r="Q288" s="41">
        <f>SUM(X288:AM288)</f>
        <v>0</v>
      </c>
      <c r="R288" s="38"/>
      <c r="S288" s="38">
        <f>Q288*K287</f>
        <v>0</v>
      </c>
      <c r="T288" s="41">
        <f>N287-Q288</f>
        <v>0</v>
      </c>
      <c r="U288" s="38"/>
      <c r="V288" s="38">
        <f>T288*K287</f>
        <v>0</v>
      </c>
      <c r="W288" s="38"/>
      <c r="X288" s="38"/>
      <c r="Y288" s="38"/>
      <c r="Z288" s="38"/>
      <c r="AA288" s="38"/>
      <c r="AB288" s="38"/>
      <c r="AC288" s="38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</row>
    <row r="289" spans="1:39" ht="14.25" customHeight="1" x14ac:dyDescent="0.45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</row>
    <row r="290" spans="1:39" ht="14.25" customHeight="1" x14ac:dyDescent="0.45">
      <c r="A290" s="92" t="s">
        <v>2492</v>
      </c>
      <c r="B290" s="211" t="s">
        <v>3817</v>
      </c>
      <c r="C290" s="411"/>
      <c r="D290" s="92"/>
      <c r="E290" s="92"/>
      <c r="F290" s="92"/>
      <c r="G290" s="92"/>
      <c r="H290" s="92"/>
      <c r="I290" s="92"/>
      <c r="J290" s="93"/>
      <c r="K290" s="93"/>
      <c r="L290" s="93"/>
      <c r="M290" s="93"/>
      <c r="N290" s="94">
        <f>SUM(X290:AM290)</f>
        <v>0</v>
      </c>
      <c r="O290" s="93">
        <f>J290*N290</f>
        <v>0</v>
      </c>
      <c r="P290" s="93"/>
      <c r="Q290" s="93"/>
      <c r="R290" s="93">
        <f>Q291*J290</f>
        <v>0</v>
      </c>
      <c r="S290" s="93"/>
      <c r="T290" s="93"/>
      <c r="U290" s="93">
        <f>T291*J290</f>
        <v>0</v>
      </c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412"/>
      <c r="AI290" s="412"/>
      <c r="AJ290" s="412"/>
      <c r="AK290" s="412"/>
      <c r="AL290" s="412"/>
      <c r="AM290" s="412"/>
    </row>
    <row r="291" spans="1:39" ht="14.25" customHeight="1" x14ac:dyDescent="0.45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>
        <f>K290*N290</f>
        <v>0</v>
      </c>
      <c r="Q291" s="41">
        <f>SUM(X291:AM291)</f>
        <v>0</v>
      </c>
      <c r="R291" s="38"/>
      <c r="S291" s="38">
        <f>Q291*K290</f>
        <v>0</v>
      </c>
      <c r="T291" s="41">
        <f>N290-Q291</f>
        <v>0</v>
      </c>
      <c r="U291" s="38"/>
      <c r="V291" s="38">
        <f>T291*K290</f>
        <v>0</v>
      </c>
      <c r="W291" s="38"/>
      <c r="X291" s="38"/>
      <c r="Y291" s="38"/>
      <c r="Z291" s="38"/>
      <c r="AA291" s="38"/>
      <c r="AB291" s="38"/>
      <c r="AC291" s="38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</row>
    <row r="292" spans="1:39" ht="14.25" customHeight="1" x14ac:dyDescent="0.45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</row>
    <row r="293" spans="1:39" ht="14.25" customHeight="1" x14ac:dyDescent="0.45">
      <c r="A293" s="92" t="s">
        <v>2492</v>
      </c>
      <c r="B293" s="211" t="s">
        <v>3817</v>
      </c>
      <c r="C293" s="411"/>
      <c r="D293" s="92"/>
      <c r="E293" s="92"/>
      <c r="F293" s="92"/>
      <c r="G293" s="92"/>
      <c r="H293" s="92"/>
      <c r="I293" s="92"/>
      <c r="J293" s="93"/>
      <c r="K293" s="93"/>
      <c r="L293" s="93"/>
      <c r="M293" s="93"/>
      <c r="N293" s="94">
        <f>SUM(X293:AM293)</f>
        <v>0</v>
      </c>
      <c r="O293" s="93">
        <f>J293*N293</f>
        <v>0</v>
      </c>
      <c r="P293" s="93"/>
      <c r="Q293" s="93"/>
      <c r="R293" s="93">
        <f>Q294*J293</f>
        <v>0</v>
      </c>
      <c r="S293" s="93"/>
      <c r="T293" s="93"/>
      <c r="U293" s="93">
        <f>T294*J293</f>
        <v>0</v>
      </c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412"/>
      <c r="AI293" s="412"/>
      <c r="AJ293" s="412"/>
      <c r="AK293" s="412"/>
      <c r="AL293" s="412"/>
      <c r="AM293" s="412"/>
    </row>
    <row r="294" spans="1:39" ht="14.25" customHeight="1" x14ac:dyDescent="0.45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>
        <f>K293*N293</f>
        <v>0</v>
      </c>
      <c r="Q294" s="41">
        <f>SUM(X294:AM294)</f>
        <v>0</v>
      </c>
      <c r="R294" s="38"/>
      <c r="S294" s="38">
        <f>Q294*K293</f>
        <v>0</v>
      </c>
      <c r="T294" s="41">
        <f>N293-Q294</f>
        <v>0</v>
      </c>
      <c r="U294" s="38"/>
      <c r="V294" s="38">
        <f>T294*K293</f>
        <v>0</v>
      </c>
      <c r="W294" s="38"/>
      <c r="X294" s="38"/>
      <c r="Y294" s="38"/>
      <c r="Z294" s="38"/>
      <c r="AA294" s="38"/>
      <c r="AB294" s="38"/>
      <c r="AC294" s="38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</row>
    <row r="295" spans="1:39" ht="14.25" customHeight="1" x14ac:dyDescent="0.4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</row>
    <row r="296" spans="1:39" ht="14.25" customHeight="1" x14ac:dyDescent="0.45">
      <c r="A296" s="92" t="s">
        <v>2492</v>
      </c>
      <c r="B296" s="211" t="s">
        <v>3817</v>
      </c>
      <c r="C296" s="411"/>
      <c r="D296" s="92"/>
      <c r="E296" s="92"/>
      <c r="F296" s="92"/>
      <c r="G296" s="92"/>
      <c r="H296" s="92"/>
      <c r="I296" s="92"/>
      <c r="J296" s="93"/>
      <c r="K296" s="93"/>
      <c r="L296" s="93"/>
      <c r="M296" s="93"/>
      <c r="N296" s="94">
        <f>SUM(X296:AM296)</f>
        <v>0</v>
      </c>
      <c r="O296" s="93">
        <f>J296*N296</f>
        <v>0</v>
      </c>
      <c r="P296" s="93"/>
      <c r="Q296" s="93"/>
      <c r="R296" s="93">
        <f>Q297*J296</f>
        <v>0</v>
      </c>
      <c r="S296" s="93"/>
      <c r="T296" s="93"/>
      <c r="U296" s="93">
        <f>T297*J296</f>
        <v>0</v>
      </c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412"/>
      <c r="AI296" s="412"/>
      <c r="AJ296" s="412"/>
      <c r="AK296" s="412"/>
      <c r="AL296" s="412"/>
      <c r="AM296" s="412"/>
    </row>
    <row r="297" spans="1:39" ht="14.25" customHeight="1" x14ac:dyDescent="0.45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69"/>
      <c r="M297" s="38"/>
      <c r="N297" s="38"/>
      <c r="O297" s="38"/>
      <c r="P297" s="38">
        <f>K296*N296</f>
        <v>0</v>
      </c>
      <c r="Q297" s="41">
        <f>SUM(X297:AM297)</f>
        <v>0</v>
      </c>
      <c r="R297" s="38"/>
      <c r="S297" s="38">
        <f>Q297*K296</f>
        <v>0</v>
      </c>
      <c r="T297" s="41">
        <f>N296-Q297</f>
        <v>0</v>
      </c>
      <c r="U297" s="38"/>
      <c r="V297" s="38">
        <f>T297*K296</f>
        <v>0</v>
      </c>
      <c r="W297" s="38"/>
      <c r="X297" s="38"/>
      <c r="Y297" s="38"/>
      <c r="Z297" s="38"/>
      <c r="AA297" s="38"/>
      <c r="AB297" s="38"/>
      <c r="AC297" s="38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</row>
    <row r="298" spans="1:39" ht="14.25" customHeight="1" x14ac:dyDescent="0.45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69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</row>
    <row r="299" spans="1:39" ht="14.25" customHeight="1" x14ac:dyDescent="0.45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</row>
    <row r="300" spans="1:39" ht="14.25" customHeight="1" x14ac:dyDescent="0.45">
      <c r="A300" s="36"/>
      <c r="B300" s="36"/>
      <c r="C300" s="36"/>
      <c r="D300" s="194"/>
      <c r="E300" s="194"/>
      <c r="F300" s="194"/>
      <c r="G300" s="194"/>
      <c r="H300" s="194"/>
      <c r="I300" s="194"/>
      <c r="J300" s="41"/>
      <c r="K300" s="41"/>
      <c r="L300" s="41"/>
      <c r="M300" s="41"/>
      <c r="N300" s="179">
        <f t="shared" ref="N300:W300" si="20">SUM(N260:N299)</f>
        <v>27</v>
      </c>
      <c r="O300" s="179">
        <f t="shared" si="20"/>
        <v>2390</v>
      </c>
      <c r="P300" s="179">
        <f t="shared" si="20"/>
        <v>6520</v>
      </c>
      <c r="Q300" s="712">
        <f t="shared" si="20"/>
        <v>14</v>
      </c>
      <c r="R300" s="712">
        <f t="shared" si="20"/>
        <v>1263</v>
      </c>
      <c r="S300" s="179">
        <f t="shared" si="20"/>
        <v>3380</v>
      </c>
      <c r="T300" s="179">
        <f t="shared" si="20"/>
        <v>13</v>
      </c>
      <c r="U300" s="179">
        <f t="shared" si="20"/>
        <v>1127</v>
      </c>
      <c r="V300" s="179">
        <f t="shared" si="20"/>
        <v>3140</v>
      </c>
      <c r="W300" s="179">
        <f t="shared" si="20"/>
        <v>0</v>
      </c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19"/>
      <c r="AI300" s="19"/>
      <c r="AJ300" s="19"/>
      <c r="AK300" s="19"/>
      <c r="AL300" s="19"/>
      <c r="AM300" s="19"/>
    </row>
    <row r="301" spans="1:39" ht="14.25" customHeight="1" x14ac:dyDescent="0.45">
      <c r="M301" s="41" t="s">
        <v>323</v>
      </c>
      <c r="N301" s="73">
        <f t="shared" ref="N301" si="21">Q300+T300</f>
        <v>27</v>
      </c>
      <c r="O301" s="73">
        <f t="shared" ref="O301" si="22">R300+U300</f>
        <v>2390</v>
      </c>
      <c r="P301" s="73">
        <f t="shared" ref="P301" si="23">S300+V300</f>
        <v>6520</v>
      </c>
      <c r="Q301" s="73"/>
      <c r="R301" s="73"/>
      <c r="S301" s="73"/>
      <c r="T301" s="73"/>
      <c r="U301" s="73"/>
      <c r="V301" s="73"/>
      <c r="W301" s="73"/>
    </row>
    <row r="302" spans="1:39" ht="14.25" customHeight="1" x14ac:dyDescent="0.45">
      <c r="M302" s="38" t="s">
        <v>2084</v>
      </c>
      <c r="N302" s="9"/>
      <c r="O302" s="98">
        <f>O300/N300</f>
        <v>88.518518518518519</v>
      </c>
      <c r="P302" s="9"/>
      <c r="Q302" s="9"/>
      <c r="R302" s="97">
        <f>R300/O300</f>
        <v>0.52845188284518829</v>
      </c>
      <c r="S302" s="9"/>
      <c r="T302" s="9"/>
      <c r="U302" s="97">
        <f>U300/O300</f>
        <v>0.47154811715481171</v>
      </c>
      <c r="V302" s="9"/>
      <c r="W302" s="9"/>
    </row>
    <row r="303" spans="1:39" ht="14.25" customHeight="1" x14ac:dyDescent="0.45">
      <c r="M303" s="38" t="s">
        <v>2085</v>
      </c>
      <c r="N303" s="9"/>
      <c r="O303" s="9"/>
      <c r="P303" s="9"/>
      <c r="Q303" s="9"/>
      <c r="R303" s="9"/>
      <c r="S303" s="9"/>
      <c r="T303" s="9"/>
      <c r="U303" s="9"/>
      <c r="V303" s="98">
        <f>V300/U300</f>
        <v>2.7861579414374447</v>
      </c>
      <c r="W303" s="9"/>
    </row>
    <row r="304" spans="1:39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</sheetData>
  <mergeCells count="16">
    <mergeCell ref="R259:S259"/>
    <mergeCell ref="U259:W259"/>
    <mergeCell ref="R224:S224"/>
    <mergeCell ref="U224:W224"/>
    <mergeCell ref="R1:S1"/>
    <mergeCell ref="U1:W1"/>
    <mergeCell ref="R37:S37"/>
    <mergeCell ref="U37:W37"/>
    <mergeCell ref="R51:S51"/>
    <mergeCell ref="U51:W51"/>
    <mergeCell ref="U92:W92"/>
    <mergeCell ref="R92:S92"/>
    <mergeCell ref="R134:S134"/>
    <mergeCell ref="U134:W134"/>
    <mergeCell ref="R189:S189"/>
    <mergeCell ref="U189:W189"/>
  </mergeCells>
  <pageMargins left="0.23622047244094491" right="0.23622047244094491" top="0.35433070866141736" bottom="0.35433070866141736" header="0" footer="0"/>
  <pageSetup paperSize="9" orientation="landscape" r:id="rId1"/>
  <headerFooter>
    <oddFooter>&amp;Rpage &amp;P sur</oddFooter>
  </headerFooter>
  <rowBreaks count="1" manualBreakCount="1">
    <brk id="4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B3931-D7F9-466D-B08B-AE88BED83445}">
  <dimension ref="A1:R1000"/>
  <sheetViews>
    <sheetView workbookViewId="0">
      <selection activeCell="E32" sqref="E32"/>
    </sheetView>
  </sheetViews>
  <sheetFormatPr baseColWidth="10" defaultColWidth="14.3984375" defaultRowHeight="15" customHeight="1" x14ac:dyDescent="0.45"/>
  <cols>
    <col min="1" max="1" width="24" customWidth="1"/>
    <col min="2" max="4" width="10.73046875" customWidth="1"/>
    <col min="5" max="6" width="12" customWidth="1"/>
    <col min="7" max="7" width="10.73046875" customWidth="1"/>
    <col min="8" max="8" width="12" customWidth="1"/>
    <col min="9" max="10" width="10.73046875" customWidth="1"/>
    <col min="11" max="11" width="3.86328125" customWidth="1"/>
    <col min="12" max="12" width="7.3984375" customWidth="1"/>
    <col min="13" max="13" width="11.73046875" customWidth="1"/>
    <col min="14" max="16" width="10.73046875" customWidth="1"/>
    <col min="17" max="17" width="19.73046875" customWidth="1"/>
    <col min="18" max="26" width="10.73046875" customWidth="1"/>
  </cols>
  <sheetData>
    <row r="1" spans="1:18" ht="14.25" customHeight="1" x14ac:dyDescent="0.45">
      <c r="A1" s="733"/>
      <c r="B1" s="733"/>
      <c r="C1" s="733"/>
      <c r="D1" s="733"/>
      <c r="E1" s="733"/>
      <c r="F1" s="733"/>
      <c r="G1" s="733"/>
      <c r="H1" s="733"/>
      <c r="I1" s="733"/>
      <c r="J1" s="733"/>
    </row>
    <row r="2" spans="1:18" ht="14.25" customHeight="1" x14ac:dyDescent="0.45">
      <c r="A2" s="735"/>
      <c r="B2" s="733" t="s">
        <v>12</v>
      </c>
      <c r="C2" s="771">
        <f>'ANALYSE TOTALE'!D1</f>
        <v>46070</v>
      </c>
      <c r="D2" s="771"/>
      <c r="E2" s="733"/>
      <c r="F2" s="733"/>
      <c r="G2" s="733"/>
      <c r="H2" s="733"/>
      <c r="I2" s="733"/>
      <c r="J2" s="733"/>
    </row>
    <row r="3" spans="1:18" ht="14.25" customHeight="1" x14ac:dyDescent="0.45">
      <c r="A3" s="733" t="s">
        <v>13</v>
      </c>
      <c r="B3" s="733"/>
      <c r="C3" s="733"/>
      <c r="D3" s="734"/>
      <c r="E3" s="733"/>
      <c r="F3" s="733"/>
      <c r="G3" s="733"/>
      <c r="H3" s="733"/>
      <c r="I3" s="733"/>
      <c r="J3" s="733"/>
    </row>
    <row r="4" spans="1:18" ht="14.25" customHeight="1" x14ac:dyDescent="0.45">
      <c r="A4" s="733"/>
      <c r="B4" s="733"/>
      <c r="C4" s="733"/>
      <c r="D4" s="733"/>
      <c r="E4" s="733"/>
      <c r="F4" s="733"/>
      <c r="G4" s="733"/>
      <c r="H4" s="733"/>
      <c r="I4" s="733"/>
      <c r="J4" s="733"/>
    </row>
    <row r="5" spans="1:18" ht="14.25" customHeight="1" x14ac:dyDescent="0.45">
      <c r="A5" s="733" t="s">
        <v>14</v>
      </c>
      <c r="B5" s="733"/>
      <c r="C5" s="733"/>
      <c r="D5" s="733"/>
      <c r="E5" s="734">
        <f>'ANALYSE TOTALE'!D1</f>
        <v>46070</v>
      </c>
      <c r="F5" s="733"/>
      <c r="G5" s="733"/>
      <c r="H5" s="733"/>
      <c r="I5" s="733"/>
      <c r="J5" s="733"/>
    </row>
    <row r="6" spans="1:18" ht="14.25" customHeight="1" x14ac:dyDescent="0.45">
      <c r="A6" s="733"/>
      <c r="B6" s="733"/>
      <c r="C6" s="733"/>
      <c r="D6" s="733"/>
      <c r="E6" s="733"/>
      <c r="F6" s="733"/>
      <c r="G6" s="733"/>
      <c r="H6" s="733"/>
      <c r="I6" s="733"/>
      <c r="J6" s="733"/>
    </row>
    <row r="7" spans="1:18" ht="20.25" customHeight="1" x14ac:dyDescent="0.45">
      <c r="A7" s="772"/>
      <c r="B7" s="816" t="s">
        <v>15</v>
      </c>
      <c r="C7" s="817"/>
      <c r="D7" s="818" t="s">
        <v>16</v>
      </c>
      <c r="E7" s="820" t="s">
        <v>17</v>
      </c>
      <c r="F7" s="821"/>
      <c r="G7" s="817"/>
      <c r="H7" s="822" t="s">
        <v>18</v>
      </c>
      <c r="I7" s="821"/>
      <c r="J7" s="817"/>
      <c r="K7" s="9"/>
      <c r="L7" s="812" t="s">
        <v>19</v>
      </c>
      <c r="M7" s="812" t="s">
        <v>20</v>
      </c>
    </row>
    <row r="8" spans="1:18" ht="39.75" customHeight="1" x14ac:dyDescent="0.45">
      <c r="A8" s="736" t="s">
        <v>21</v>
      </c>
      <c r="B8" s="773" t="s">
        <v>22</v>
      </c>
      <c r="C8" s="773" t="s">
        <v>23</v>
      </c>
      <c r="D8" s="819"/>
      <c r="E8" s="774" t="s">
        <v>24</v>
      </c>
      <c r="F8" s="775" t="s">
        <v>25</v>
      </c>
      <c r="G8" s="774" t="s">
        <v>26</v>
      </c>
      <c r="H8" s="776" t="s">
        <v>24</v>
      </c>
      <c r="I8" s="776" t="s">
        <v>26</v>
      </c>
      <c r="J8" s="776" t="s">
        <v>27</v>
      </c>
      <c r="K8" s="2"/>
      <c r="L8" s="813"/>
      <c r="M8" s="813"/>
      <c r="N8" s="10" t="s">
        <v>28</v>
      </c>
      <c r="O8" s="10" t="s">
        <v>29</v>
      </c>
      <c r="R8" s="11" t="s">
        <v>30</v>
      </c>
    </row>
    <row r="9" spans="1:18" ht="14.25" customHeight="1" x14ac:dyDescent="0.45">
      <c r="A9" s="737"/>
      <c r="B9" s="777"/>
      <c r="C9" s="777"/>
      <c r="D9" s="778"/>
      <c r="E9" s="779"/>
      <c r="F9" s="780"/>
      <c r="G9" s="779"/>
      <c r="H9" s="781"/>
      <c r="I9" s="781"/>
      <c r="J9" s="782"/>
      <c r="L9" s="8"/>
      <c r="M9" s="13" t="e">
        <f t="shared" ref="M9:M24" si="0">B9/L9</f>
        <v>#DIV/0!</v>
      </c>
      <c r="N9" s="7" t="e">
        <f t="shared" ref="N9:O24" si="1">H9/B9</f>
        <v>#DIV/0!</v>
      </c>
      <c r="O9" s="7" t="e">
        <f t="shared" si="1"/>
        <v>#DIV/0!</v>
      </c>
      <c r="Q9" s="14">
        <f t="shared" ref="Q9:Q24" si="2">A9</f>
        <v>0</v>
      </c>
      <c r="R9" s="15">
        <f t="shared" ref="R9:R24" si="3">I9/$I$26</f>
        <v>0</v>
      </c>
    </row>
    <row r="10" spans="1:18" ht="14.25" customHeight="1" x14ac:dyDescent="0.45">
      <c r="A10" s="737" t="s">
        <v>3903</v>
      </c>
      <c r="B10" s="777"/>
      <c r="C10" s="777"/>
      <c r="D10" s="778" t="e">
        <f t="shared" ref="D10:D24" si="4">C10/B10</f>
        <v>#DIV/0!</v>
      </c>
      <c r="E10" s="779"/>
      <c r="F10" s="780" t="e">
        <f t="shared" ref="F10:F24" si="5">E10/B10</f>
        <v>#DIV/0!</v>
      </c>
      <c r="G10" s="779"/>
      <c r="H10" s="781"/>
      <c r="I10" s="781"/>
      <c r="J10" s="782"/>
      <c r="L10" s="8">
        <f>BELLEROSE!L706</f>
        <v>108</v>
      </c>
      <c r="M10" s="16">
        <f t="shared" si="0"/>
        <v>0</v>
      </c>
      <c r="N10" s="7" t="e">
        <f t="shared" si="1"/>
        <v>#DIV/0!</v>
      </c>
      <c r="O10" s="7" t="e">
        <f t="shared" si="1"/>
        <v>#DIV/0!</v>
      </c>
      <c r="Q10" s="14" t="str">
        <f t="shared" si="2"/>
        <v>PE26 BELLEROSE</v>
      </c>
      <c r="R10" s="17">
        <f t="shared" si="3"/>
        <v>0</v>
      </c>
    </row>
    <row r="11" spans="1:18" ht="14.25" customHeight="1" x14ac:dyDescent="0.45">
      <c r="A11" s="737" t="s">
        <v>3904</v>
      </c>
      <c r="B11" s="777"/>
      <c r="C11" s="777"/>
      <c r="D11" s="778" t="e">
        <f t="shared" si="4"/>
        <v>#DIV/0!</v>
      </c>
      <c r="E11" s="779"/>
      <c r="F11" s="780" t="e">
        <f t="shared" si="5"/>
        <v>#DIV/0!</v>
      </c>
      <c r="G11" s="779"/>
      <c r="H11" s="781"/>
      <c r="I11" s="781"/>
      <c r="J11" s="782"/>
      <c r="L11" s="8">
        <f>'CAMPOMAGGI '!L204</f>
        <v>31</v>
      </c>
      <c r="M11" s="18">
        <f t="shared" si="0"/>
        <v>0</v>
      </c>
      <c r="N11" s="7" t="e">
        <f t="shared" si="1"/>
        <v>#DIV/0!</v>
      </c>
      <c r="O11" s="7" t="e">
        <f t="shared" si="1"/>
        <v>#DIV/0!</v>
      </c>
      <c r="Q11" s="14" t="str">
        <f t="shared" si="2"/>
        <v>PE26 CAMPOMAGGI</v>
      </c>
      <c r="R11" s="15">
        <f t="shared" si="3"/>
        <v>0</v>
      </c>
    </row>
    <row r="12" spans="1:18" ht="14.25" customHeight="1" x14ac:dyDescent="0.45">
      <c r="A12" s="737" t="s">
        <v>3905</v>
      </c>
      <c r="B12" s="777"/>
      <c r="C12" s="777"/>
      <c r="D12" s="778" t="e">
        <f t="shared" si="4"/>
        <v>#DIV/0!</v>
      </c>
      <c r="E12" s="779"/>
      <c r="F12" s="780" t="e">
        <f t="shared" si="5"/>
        <v>#DIV/0!</v>
      </c>
      <c r="G12" s="779"/>
      <c r="H12" s="781"/>
      <c r="I12" s="781"/>
      <c r="J12" s="782"/>
      <c r="L12" s="8">
        <f>DIEGA!M448</f>
        <v>52</v>
      </c>
      <c r="M12" s="18">
        <f t="shared" si="0"/>
        <v>0</v>
      </c>
      <c r="N12" s="7" t="e">
        <f t="shared" si="1"/>
        <v>#DIV/0!</v>
      </c>
      <c r="O12" s="7" t="e">
        <f t="shared" si="1"/>
        <v>#DIV/0!</v>
      </c>
      <c r="Q12" s="14" t="str">
        <f t="shared" si="2"/>
        <v>PE26 DIEGA</v>
      </c>
      <c r="R12" s="7">
        <f t="shared" si="3"/>
        <v>0</v>
      </c>
    </row>
    <row r="13" spans="1:18" ht="14.25" customHeight="1" x14ac:dyDescent="0.45">
      <c r="A13" s="737" t="s">
        <v>3906</v>
      </c>
      <c r="B13" s="777"/>
      <c r="C13" s="777"/>
      <c r="D13" s="778" t="e">
        <f t="shared" si="4"/>
        <v>#DIV/0!</v>
      </c>
      <c r="E13" s="779"/>
      <c r="F13" s="780" t="e">
        <f t="shared" si="5"/>
        <v>#DIV/0!</v>
      </c>
      <c r="G13" s="779"/>
      <c r="H13" s="781"/>
      <c r="I13" s="781"/>
      <c r="J13" s="782"/>
      <c r="L13" s="19">
        <f>FLOOR!M156</f>
        <v>37</v>
      </c>
      <c r="M13" s="16">
        <f t="shared" si="0"/>
        <v>0</v>
      </c>
      <c r="N13" s="7" t="e">
        <f t="shared" si="1"/>
        <v>#DIV/0!</v>
      </c>
      <c r="O13" s="7" t="e">
        <f t="shared" si="1"/>
        <v>#DIV/0!</v>
      </c>
      <c r="Q13" s="14" t="str">
        <f t="shared" si="2"/>
        <v>PE26 FLOOR</v>
      </c>
      <c r="R13" s="7">
        <f t="shared" si="3"/>
        <v>0</v>
      </c>
    </row>
    <row r="14" spans="1:18" ht="14.25" customHeight="1" x14ac:dyDescent="0.45">
      <c r="A14" s="737"/>
      <c r="B14" s="777"/>
      <c r="C14" s="777"/>
      <c r="D14" s="778" t="e">
        <f t="shared" si="4"/>
        <v>#DIV/0!</v>
      </c>
      <c r="E14" s="779"/>
      <c r="F14" s="780" t="e">
        <f t="shared" si="5"/>
        <v>#DIV/0!</v>
      </c>
      <c r="G14" s="779"/>
      <c r="H14" s="781"/>
      <c r="I14" s="781"/>
      <c r="J14" s="782"/>
      <c r="L14" s="19"/>
      <c r="M14" s="13" t="e">
        <f t="shared" si="0"/>
        <v>#DIV/0!</v>
      </c>
      <c r="N14" s="7" t="e">
        <f t="shared" si="1"/>
        <v>#DIV/0!</v>
      </c>
      <c r="O14" s="7" t="e">
        <f t="shared" si="1"/>
        <v>#DIV/0!</v>
      </c>
      <c r="Q14" s="14">
        <f t="shared" si="2"/>
        <v>0</v>
      </c>
      <c r="R14" s="17">
        <f t="shared" si="3"/>
        <v>0</v>
      </c>
    </row>
    <row r="15" spans="1:18" ht="14.25" customHeight="1" x14ac:dyDescent="0.45">
      <c r="A15" s="737" t="s">
        <v>3907</v>
      </c>
      <c r="B15" s="777"/>
      <c r="C15" s="777"/>
      <c r="D15" s="778" t="e">
        <f t="shared" si="4"/>
        <v>#DIV/0!</v>
      </c>
      <c r="E15" s="779"/>
      <c r="F15" s="780" t="e">
        <f t="shared" si="5"/>
        <v>#DIV/0!</v>
      </c>
      <c r="G15" s="779"/>
      <c r="H15" s="781"/>
      <c r="I15" s="781"/>
      <c r="J15" s="782"/>
      <c r="L15" s="19">
        <f>'MALIPARMI '!M521</f>
        <v>102</v>
      </c>
      <c r="M15" s="13">
        <f t="shared" si="0"/>
        <v>0</v>
      </c>
      <c r="N15" s="7" t="e">
        <f t="shared" si="1"/>
        <v>#DIV/0!</v>
      </c>
      <c r="O15" s="7" t="e">
        <f t="shared" si="1"/>
        <v>#DIV/0!</v>
      </c>
      <c r="P15" s="484" t="s">
        <v>3782</v>
      </c>
      <c r="Q15" s="14" t="str">
        <f t="shared" si="2"/>
        <v>PE26 MALIPARMI</v>
      </c>
      <c r="R15" s="15">
        <f t="shared" si="3"/>
        <v>0</v>
      </c>
    </row>
    <row r="16" spans="1:18" ht="14.25" customHeight="1" x14ac:dyDescent="0.45">
      <c r="A16" s="737" t="s">
        <v>3908</v>
      </c>
      <c r="B16" s="777"/>
      <c r="C16" s="777"/>
      <c r="D16" s="778" t="e">
        <f t="shared" si="4"/>
        <v>#DIV/0!</v>
      </c>
      <c r="E16" s="779"/>
      <c r="F16" s="780" t="e">
        <f t="shared" si="5"/>
        <v>#DIV/0!</v>
      </c>
      <c r="G16" s="779"/>
      <c r="H16" s="781"/>
      <c r="I16" s="781"/>
      <c r="J16" s="782"/>
      <c r="L16" s="8">
        <f>NIU!M232</f>
        <v>107</v>
      </c>
      <c r="M16" s="18">
        <f t="shared" si="0"/>
        <v>0</v>
      </c>
      <c r="N16" s="7" t="e">
        <f t="shared" si="1"/>
        <v>#DIV/0!</v>
      </c>
      <c r="O16" s="7" t="e">
        <f t="shared" si="1"/>
        <v>#DIV/0!</v>
      </c>
      <c r="Q16" s="14" t="str">
        <f t="shared" si="2"/>
        <v>PE26 NIU</v>
      </c>
      <c r="R16" s="15">
        <f t="shared" si="3"/>
        <v>0</v>
      </c>
    </row>
    <row r="17" spans="1:18" ht="14.25" customHeight="1" x14ac:dyDescent="0.45">
      <c r="A17" s="737"/>
      <c r="B17" s="777"/>
      <c r="C17" s="777"/>
      <c r="D17" s="778" t="e">
        <f t="shared" si="4"/>
        <v>#DIV/0!</v>
      </c>
      <c r="E17" s="779"/>
      <c r="F17" s="780" t="e">
        <f t="shared" si="5"/>
        <v>#DIV/0!</v>
      </c>
      <c r="G17" s="779"/>
      <c r="H17" s="781"/>
      <c r="I17" s="781"/>
      <c r="J17" s="782"/>
      <c r="L17" s="19">
        <f>'OTTODAME '!M442</f>
        <v>130</v>
      </c>
      <c r="M17" s="16">
        <f t="shared" si="0"/>
        <v>0</v>
      </c>
      <c r="N17" s="7" t="e">
        <f t="shared" si="1"/>
        <v>#DIV/0!</v>
      </c>
      <c r="O17" s="7" t="e">
        <f t="shared" si="1"/>
        <v>#DIV/0!</v>
      </c>
      <c r="Q17" s="14">
        <f t="shared" si="2"/>
        <v>0</v>
      </c>
      <c r="R17" s="15">
        <f t="shared" si="3"/>
        <v>0</v>
      </c>
    </row>
    <row r="18" spans="1:18" ht="14.25" customHeight="1" x14ac:dyDescent="0.45">
      <c r="A18" s="737"/>
      <c r="B18" s="777"/>
      <c r="C18" s="777"/>
      <c r="D18" s="778" t="e">
        <f t="shared" si="4"/>
        <v>#DIV/0!</v>
      </c>
      <c r="E18" s="779"/>
      <c r="F18" s="780" t="e">
        <f t="shared" si="5"/>
        <v>#DIV/0!</v>
      </c>
      <c r="G18" s="779"/>
      <c r="H18" s="781"/>
      <c r="I18" s="781"/>
      <c r="J18" s="782"/>
      <c r="L18" s="19"/>
      <c r="M18" s="13" t="e">
        <f t="shared" si="0"/>
        <v>#DIV/0!</v>
      </c>
      <c r="N18" s="7" t="e">
        <f t="shared" si="1"/>
        <v>#DIV/0!</v>
      </c>
      <c r="O18" s="7" t="e">
        <f t="shared" si="1"/>
        <v>#DIV/0!</v>
      </c>
      <c r="Q18" s="14">
        <f t="shared" si="2"/>
        <v>0</v>
      </c>
      <c r="R18" s="15">
        <f t="shared" si="3"/>
        <v>0</v>
      </c>
    </row>
    <row r="19" spans="1:18" ht="14.25" customHeight="1" x14ac:dyDescent="0.45">
      <c r="A19" s="737" t="s">
        <v>3909</v>
      </c>
      <c r="B19" s="777">
        <f>'POST&amp;CO accessoires Seven'!M97</f>
        <v>1074</v>
      </c>
      <c r="C19" s="777">
        <f>'POST&amp;CO accessoires Seven'!N97</f>
        <v>5082</v>
      </c>
      <c r="D19" s="778">
        <f t="shared" si="4"/>
        <v>4.7318435754189947</v>
      </c>
      <c r="E19" s="783">
        <f>'POST&amp;CO accessoires Seven'!P97</f>
        <v>378</v>
      </c>
      <c r="F19" s="780">
        <f t="shared" si="5"/>
        <v>0.35195530726256985</v>
      </c>
      <c r="G19" s="779">
        <f>'POST&amp;CO accessoires Seven'!Q97</f>
        <v>1714</v>
      </c>
      <c r="H19" s="781">
        <f>'POST&amp;CO accessoires Seven'!S97</f>
        <v>696</v>
      </c>
      <c r="I19" s="781">
        <f>'POST&amp;CO accessoires Seven'!T97</f>
        <v>3368</v>
      </c>
      <c r="J19" s="782"/>
      <c r="L19" s="8">
        <f>'POST&amp;CO accessoires Seven'!L80</f>
        <v>16</v>
      </c>
      <c r="M19" s="18">
        <f t="shared" si="0"/>
        <v>67.125</v>
      </c>
      <c r="N19" s="7">
        <f t="shared" si="1"/>
        <v>0.64804469273743015</v>
      </c>
      <c r="O19" s="7">
        <f t="shared" si="1"/>
        <v>0.6627312081857536</v>
      </c>
      <c r="Q19" s="14" t="str">
        <f t="shared" si="2"/>
        <v>PE26 POST &amp; CO</v>
      </c>
      <c r="R19" s="15">
        <f t="shared" si="3"/>
        <v>0.51751690227412417</v>
      </c>
    </row>
    <row r="20" spans="1:18" ht="14.25" customHeight="1" x14ac:dyDescent="0.45">
      <c r="A20" s="737" t="s">
        <v>3910</v>
      </c>
      <c r="B20" s="777">
        <f>'SEVEN '!O300</f>
        <v>2390</v>
      </c>
      <c r="C20" s="777">
        <f>'SEVEN '!P300</f>
        <v>6520</v>
      </c>
      <c r="D20" s="778">
        <f t="shared" si="4"/>
        <v>2.7280334728033471</v>
      </c>
      <c r="E20" s="783">
        <f>'SEVEN '!R300</f>
        <v>1263</v>
      </c>
      <c r="F20" s="780">
        <f t="shared" si="5"/>
        <v>0.52845188284518829</v>
      </c>
      <c r="G20" s="779">
        <f>'SEVEN '!S300</f>
        <v>3380</v>
      </c>
      <c r="H20" s="781">
        <f>'SEVEN '!U300</f>
        <v>1127</v>
      </c>
      <c r="I20" s="781">
        <f>'SEVEN '!V300</f>
        <v>3140</v>
      </c>
      <c r="J20" s="782"/>
      <c r="L20" s="8">
        <f>'SEVEN '!N250</f>
        <v>48</v>
      </c>
      <c r="M20" s="18">
        <f t="shared" si="0"/>
        <v>49.791666666666664</v>
      </c>
      <c r="N20" s="7">
        <f t="shared" si="1"/>
        <v>0.47154811715481171</v>
      </c>
      <c r="O20" s="7">
        <f t="shared" si="1"/>
        <v>0.48159509202453987</v>
      </c>
      <c r="Q20" s="14" t="str">
        <f t="shared" si="2"/>
        <v>PE26 SEVEN</v>
      </c>
      <c r="R20" s="7">
        <f t="shared" si="3"/>
        <v>0.48248309772587583</v>
      </c>
    </row>
    <row r="21" spans="1:18" ht="14.25" customHeight="1" x14ac:dyDescent="0.45">
      <c r="A21" s="737"/>
      <c r="B21" s="777"/>
      <c r="C21" s="777"/>
      <c r="D21" s="778" t="e">
        <f t="shared" si="4"/>
        <v>#DIV/0!</v>
      </c>
      <c r="E21" s="779"/>
      <c r="F21" s="780" t="e">
        <f t="shared" si="5"/>
        <v>#DIV/0!</v>
      </c>
      <c r="G21" s="779"/>
      <c r="H21" s="781"/>
      <c r="I21" s="781"/>
      <c r="J21" s="782"/>
      <c r="L21" s="8">
        <f>'V DE VINSTER'!N297</f>
        <v>29</v>
      </c>
      <c r="M21" s="18">
        <f t="shared" si="0"/>
        <v>0</v>
      </c>
      <c r="N21" s="7" t="e">
        <f t="shared" si="1"/>
        <v>#DIV/0!</v>
      </c>
      <c r="O21" s="7" t="e">
        <f t="shared" si="1"/>
        <v>#DIV/0!</v>
      </c>
      <c r="Q21" s="14">
        <f t="shared" si="2"/>
        <v>0</v>
      </c>
      <c r="R21" s="17">
        <f t="shared" si="3"/>
        <v>0</v>
      </c>
    </row>
    <row r="22" spans="1:18" ht="14.25" customHeight="1" x14ac:dyDescent="0.45">
      <c r="A22" s="737" t="s">
        <v>3911</v>
      </c>
      <c r="B22" s="777"/>
      <c r="C22" s="777"/>
      <c r="D22" s="778" t="e">
        <f t="shared" si="4"/>
        <v>#DIV/0!</v>
      </c>
      <c r="E22" s="779"/>
      <c r="F22" s="780" t="e">
        <f t="shared" si="5"/>
        <v>#DIV/0!</v>
      </c>
      <c r="G22" s="779"/>
      <c r="H22" s="781"/>
      <c r="I22" s="781"/>
      <c r="J22" s="782"/>
      <c r="L22" s="19"/>
      <c r="M22" s="18" t="e">
        <f t="shared" si="0"/>
        <v>#DIV/0!</v>
      </c>
      <c r="N22" s="7" t="e">
        <f t="shared" si="1"/>
        <v>#DIV/0!</v>
      </c>
      <c r="O22" s="7" t="e">
        <f t="shared" si="1"/>
        <v>#DIV/0!</v>
      </c>
      <c r="Q22" s="14" t="str">
        <f t="shared" si="2"/>
        <v>PE26 ZENGGI</v>
      </c>
      <c r="R22" s="7">
        <f t="shared" si="3"/>
        <v>0</v>
      </c>
    </row>
    <row r="23" spans="1:18" ht="14.25" customHeight="1" x14ac:dyDescent="0.45">
      <c r="A23" s="737"/>
      <c r="B23" s="777"/>
      <c r="C23" s="777"/>
      <c r="D23" s="778" t="e">
        <f t="shared" si="4"/>
        <v>#DIV/0!</v>
      </c>
      <c r="E23" s="779"/>
      <c r="F23" s="780" t="e">
        <f t="shared" si="5"/>
        <v>#DIV/0!</v>
      </c>
      <c r="G23" s="779"/>
      <c r="H23" s="781"/>
      <c r="I23" s="781"/>
      <c r="J23" s="782"/>
      <c r="L23" s="19"/>
      <c r="M23" s="18" t="e">
        <f t="shared" si="0"/>
        <v>#DIV/0!</v>
      </c>
      <c r="N23" s="7" t="e">
        <f t="shared" si="1"/>
        <v>#DIV/0!</v>
      </c>
      <c r="O23" s="7" t="e">
        <f t="shared" si="1"/>
        <v>#DIV/0!</v>
      </c>
      <c r="Q23" s="14">
        <f t="shared" si="2"/>
        <v>0</v>
      </c>
      <c r="R23" s="7">
        <f t="shared" si="3"/>
        <v>0</v>
      </c>
    </row>
    <row r="24" spans="1:18" ht="14.25" customHeight="1" x14ac:dyDescent="0.45">
      <c r="A24" s="737"/>
      <c r="B24" s="777"/>
      <c r="C24" s="777"/>
      <c r="D24" s="778" t="e">
        <f t="shared" si="4"/>
        <v>#DIV/0!</v>
      </c>
      <c r="E24" s="779"/>
      <c r="F24" s="780" t="e">
        <f t="shared" si="5"/>
        <v>#DIV/0!</v>
      </c>
      <c r="G24" s="779"/>
      <c r="H24" s="781"/>
      <c r="I24" s="781"/>
      <c r="J24" s="782"/>
      <c r="L24" s="8"/>
      <c r="M24" s="13" t="e">
        <f t="shared" si="0"/>
        <v>#DIV/0!</v>
      </c>
      <c r="N24" s="7" t="e">
        <f t="shared" si="1"/>
        <v>#DIV/0!</v>
      </c>
      <c r="O24" s="7" t="e">
        <f t="shared" si="1"/>
        <v>#DIV/0!</v>
      </c>
      <c r="Q24" s="14">
        <f t="shared" si="2"/>
        <v>0</v>
      </c>
      <c r="R24" s="7">
        <f t="shared" si="3"/>
        <v>0</v>
      </c>
    </row>
    <row r="25" spans="1:18" ht="14.25" customHeight="1" x14ac:dyDescent="0.45">
      <c r="A25" s="733"/>
      <c r="B25" s="743"/>
      <c r="C25" s="743"/>
      <c r="D25" s="743"/>
      <c r="E25" s="743"/>
      <c r="F25" s="743"/>
      <c r="G25" s="743"/>
      <c r="H25" s="743"/>
      <c r="I25" s="743"/>
      <c r="J25" s="733"/>
      <c r="N25" s="7"/>
      <c r="O25" s="7"/>
    </row>
    <row r="26" spans="1:18" ht="14.25" customHeight="1" x14ac:dyDescent="0.45">
      <c r="A26" s="733"/>
      <c r="B26" s="777">
        <f t="shared" ref="B26:C26" si="6">SUM(B9:B24)</f>
        <v>3464</v>
      </c>
      <c r="C26" s="777">
        <f t="shared" si="6"/>
        <v>11602</v>
      </c>
      <c r="D26" s="778">
        <f>C26/B26</f>
        <v>3.3493071593533488</v>
      </c>
      <c r="E26" s="783">
        <f>SUM(E9:E24)</f>
        <v>1641</v>
      </c>
      <c r="F26" s="780">
        <f>E26/B26</f>
        <v>0.47372979214780603</v>
      </c>
      <c r="G26" s="779">
        <f t="shared" ref="G26:I26" si="7">SUM(G9:G24)</f>
        <v>5094</v>
      </c>
      <c r="H26" s="781">
        <f t="shared" si="7"/>
        <v>1823</v>
      </c>
      <c r="I26" s="781">
        <f t="shared" si="7"/>
        <v>6508</v>
      </c>
      <c r="J26" s="782"/>
      <c r="L26" s="8">
        <f>SUM(L9:L24)</f>
        <v>660</v>
      </c>
      <c r="M26" s="8" t="e">
        <f>AVERAGE(M9:M24)</f>
        <v>#DIV/0!</v>
      </c>
      <c r="N26" s="7">
        <f t="shared" ref="N26:O26" si="8">H26/B26</f>
        <v>0.52627020785219403</v>
      </c>
      <c r="O26" s="7">
        <f t="shared" si="8"/>
        <v>0.56093776935011208</v>
      </c>
      <c r="R26" s="7">
        <f>SUM(R9:R24)</f>
        <v>1</v>
      </c>
    </row>
    <row r="27" spans="1:18" ht="14.25" customHeight="1" x14ac:dyDescent="0.45">
      <c r="A27" s="733"/>
      <c r="B27" s="784">
        <f>E26+H26</f>
        <v>3464</v>
      </c>
      <c r="C27" s="784">
        <f>G26+I26</f>
        <v>11602</v>
      </c>
      <c r="D27" s="784"/>
      <c r="E27" s="744">
        <f>E26/B26</f>
        <v>0.47372979214780603</v>
      </c>
      <c r="F27" s="744"/>
      <c r="G27" s="744">
        <f>G26/C26</f>
        <v>0.43906223064988797</v>
      </c>
      <c r="H27" s="744">
        <f t="shared" ref="H27:I27" si="9">H26/B26</f>
        <v>0.52627020785219403</v>
      </c>
      <c r="I27" s="744">
        <f t="shared" si="9"/>
        <v>0.56093776935011208</v>
      </c>
      <c r="J27" s="733"/>
    </row>
    <row r="28" spans="1:18" ht="14.25" customHeight="1" x14ac:dyDescent="0.45"/>
    <row r="29" spans="1:18" ht="14.25" customHeight="1" x14ac:dyDescent="0.45">
      <c r="A29" s="10" t="str">
        <f t="shared" ref="A29:A34" si="10">A8</f>
        <v>COLLECTION / MARQUES</v>
      </c>
      <c r="B29" s="20" t="str">
        <f t="shared" ref="B29:B34" si="11">R8</f>
        <v>PE25 - Marque / Ventes TTC totales</v>
      </c>
      <c r="O29" s="2" t="str">
        <f t="shared" ref="O29:O34" si="12">B8</f>
        <v>PA HT TOTAL</v>
      </c>
      <c r="P29" s="2" t="str">
        <f t="shared" ref="P29:P34" si="13">H8</f>
        <v>PA HT</v>
      </c>
      <c r="Q29" s="2"/>
      <c r="R29" s="10" t="s">
        <v>44</v>
      </c>
    </row>
    <row r="30" spans="1:18" ht="14.25" customHeight="1" x14ac:dyDescent="0.45">
      <c r="A30" s="1">
        <f t="shared" si="10"/>
        <v>0</v>
      </c>
      <c r="B30" s="21">
        <f t="shared" si="11"/>
        <v>0</v>
      </c>
      <c r="O30" s="22">
        <f t="shared" si="12"/>
        <v>0</v>
      </c>
      <c r="P30" s="22">
        <f t="shared" si="13"/>
        <v>0</v>
      </c>
      <c r="Q30" s="14">
        <f t="shared" ref="Q30:Q34" si="14">A9</f>
        <v>0</v>
      </c>
      <c r="R30" s="7" t="e">
        <f t="shared" ref="R30:R43" si="15">P30/O30</f>
        <v>#DIV/0!</v>
      </c>
    </row>
    <row r="31" spans="1:18" ht="14.25" customHeight="1" x14ac:dyDescent="0.45">
      <c r="A31" s="1" t="str">
        <f t="shared" si="10"/>
        <v>PE26 BELLEROSE</v>
      </c>
      <c r="B31" s="21">
        <f t="shared" si="11"/>
        <v>0</v>
      </c>
      <c r="O31" s="22">
        <f t="shared" si="12"/>
        <v>0</v>
      </c>
      <c r="P31" s="22">
        <f t="shared" si="13"/>
        <v>0</v>
      </c>
      <c r="Q31" s="14" t="str">
        <f t="shared" si="14"/>
        <v>PE26 BELLEROSE</v>
      </c>
      <c r="R31" s="7" t="e">
        <f t="shared" si="15"/>
        <v>#DIV/0!</v>
      </c>
    </row>
    <row r="32" spans="1:18" ht="14.25" customHeight="1" x14ac:dyDescent="0.45">
      <c r="A32" s="1" t="str">
        <f t="shared" si="10"/>
        <v>PE26 CAMPOMAGGI</v>
      </c>
      <c r="B32" s="21">
        <f t="shared" si="11"/>
        <v>0</v>
      </c>
      <c r="O32" s="22">
        <f t="shared" si="12"/>
        <v>0</v>
      </c>
      <c r="P32" s="22">
        <f t="shared" si="13"/>
        <v>0</v>
      </c>
      <c r="Q32" s="14" t="str">
        <f t="shared" si="14"/>
        <v>PE26 CAMPOMAGGI</v>
      </c>
      <c r="R32" s="7" t="e">
        <f t="shared" si="15"/>
        <v>#DIV/0!</v>
      </c>
    </row>
    <row r="33" spans="1:18" ht="14.25" customHeight="1" x14ac:dyDescent="0.45">
      <c r="A33" s="1" t="str">
        <f t="shared" si="10"/>
        <v>PE26 DIEGA</v>
      </c>
      <c r="B33" s="21">
        <f t="shared" si="11"/>
        <v>0</v>
      </c>
      <c r="O33" s="22">
        <f t="shared" si="12"/>
        <v>0</v>
      </c>
      <c r="P33" s="22">
        <f t="shared" si="13"/>
        <v>0</v>
      </c>
      <c r="Q33" s="14" t="str">
        <f t="shared" si="14"/>
        <v>PE26 DIEGA</v>
      </c>
      <c r="R33" s="7" t="e">
        <f t="shared" si="15"/>
        <v>#DIV/0!</v>
      </c>
    </row>
    <row r="34" spans="1:18" ht="14.25" customHeight="1" x14ac:dyDescent="0.45">
      <c r="A34" s="1" t="str">
        <f t="shared" si="10"/>
        <v>PE26 FLOOR</v>
      </c>
      <c r="B34" s="21">
        <f t="shared" si="11"/>
        <v>0</v>
      </c>
      <c r="O34" s="22">
        <f t="shared" si="12"/>
        <v>0</v>
      </c>
      <c r="P34" s="22">
        <f t="shared" si="13"/>
        <v>0</v>
      </c>
      <c r="Q34" s="14" t="str">
        <f t="shared" si="14"/>
        <v>PE26 FLOOR</v>
      </c>
      <c r="R34" s="7" t="e">
        <f t="shared" si="15"/>
        <v>#DIV/0!</v>
      </c>
    </row>
    <row r="35" spans="1:18" ht="14.25" customHeight="1" x14ac:dyDescent="0.45">
      <c r="A35" s="1" t="str">
        <f t="shared" ref="A35:A37" si="16">A15</f>
        <v>PE26 MALIPARMI</v>
      </c>
      <c r="B35" s="21">
        <f t="shared" ref="B35:B37" si="17">R15</f>
        <v>0</v>
      </c>
      <c r="O35" s="22">
        <f t="shared" ref="O35:O37" si="18">B15</f>
        <v>0</v>
      </c>
      <c r="P35" s="22">
        <f t="shared" ref="P35:P37" si="19">H15</f>
        <v>0</v>
      </c>
      <c r="Q35" s="14" t="str">
        <f t="shared" ref="Q35:Q37" si="20">A15</f>
        <v>PE26 MALIPARMI</v>
      </c>
      <c r="R35" s="7" t="e">
        <f t="shared" si="15"/>
        <v>#DIV/0!</v>
      </c>
    </row>
    <row r="36" spans="1:18" ht="14.25" customHeight="1" x14ac:dyDescent="0.45">
      <c r="A36" s="1" t="str">
        <f t="shared" si="16"/>
        <v>PE26 NIU</v>
      </c>
      <c r="B36" s="21">
        <f t="shared" si="17"/>
        <v>0</v>
      </c>
      <c r="O36" s="22">
        <f t="shared" si="18"/>
        <v>0</v>
      </c>
      <c r="P36" s="22">
        <f t="shared" si="19"/>
        <v>0</v>
      </c>
      <c r="Q36" s="14" t="str">
        <f t="shared" si="20"/>
        <v>PE26 NIU</v>
      </c>
      <c r="R36" s="7" t="e">
        <f t="shared" si="15"/>
        <v>#DIV/0!</v>
      </c>
    </row>
    <row r="37" spans="1:18" ht="14.25" customHeight="1" x14ac:dyDescent="0.45">
      <c r="A37" s="1">
        <f t="shared" si="16"/>
        <v>0</v>
      </c>
      <c r="B37" s="21">
        <f t="shared" si="17"/>
        <v>0</v>
      </c>
      <c r="O37" s="22">
        <f t="shared" si="18"/>
        <v>0</v>
      </c>
      <c r="P37" s="22">
        <f t="shared" si="19"/>
        <v>0</v>
      </c>
      <c r="Q37" s="14">
        <f t="shared" si="20"/>
        <v>0</v>
      </c>
      <c r="R37" s="7" t="e">
        <f t="shared" si="15"/>
        <v>#DIV/0!</v>
      </c>
    </row>
    <row r="38" spans="1:18" ht="14.25" customHeight="1" x14ac:dyDescent="0.45">
      <c r="A38" s="1" t="str">
        <f t="shared" ref="A38:A43" si="21">A19</f>
        <v>PE26 POST &amp; CO</v>
      </c>
      <c r="B38" s="21">
        <f t="shared" ref="B38:B43" si="22">R19</f>
        <v>0.51751690227412417</v>
      </c>
      <c r="O38" s="22">
        <f t="shared" ref="O38:O43" si="23">B19</f>
        <v>1074</v>
      </c>
      <c r="P38" s="22">
        <f t="shared" ref="P38:P43" si="24">H19</f>
        <v>696</v>
      </c>
      <c r="Q38" s="14" t="str">
        <f t="shared" ref="Q38:Q43" si="25">A19</f>
        <v>PE26 POST &amp; CO</v>
      </c>
      <c r="R38" s="7">
        <f t="shared" si="15"/>
        <v>0.64804469273743015</v>
      </c>
    </row>
    <row r="39" spans="1:18" ht="14.25" customHeight="1" x14ac:dyDescent="0.45">
      <c r="A39" s="1" t="str">
        <f t="shared" si="21"/>
        <v>PE26 SEVEN</v>
      </c>
      <c r="B39" s="21">
        <f t="shared" si="22"/>
        <v>0.48248309772587583</v>
      </c>
      <c r="O39" s="22">
        <f t="shared" si="23"/>
        <v>2390</v>
      </c>
      <c r="P39" s="22">
        <f t="shared" si="24"/>
        <v>1127</v>
      </c>
      <c r="Q39" s="14" t="str">
        <f t="shared" si="25"/>
        <v>PE26 SEVEN</v>
      </c>
      <c r="R39" s="7">
        <f t="shared" si="15"/>
        <v>0.47154811715481171</v>
      </c>
    </row>
    <row r="40" spans="1:18" ht="14.25" customHeight="1" x14ac:dyDescent="0.45">
      <c r="A40" s="1">
        <f t="shared" si="21"/>
        <v>0</v>
      </c>
      <c r="B40" s="21">
        <f t="shared" si="22"/>
        <v>0</v>
      </c>
      <c r="O40" s="22">
        <f t="shared" si="23"/>
        <v>0</v>
      </c>
      <c r="P40" s="22">
        <f t="shared" si="24"/>
        <v>0</v>
      </c>
      <c r="Q40" s="14">
        <f t="shared" si="25"/>
        <v>0</v>
      </c>
      <c r="R40" s="7" t="e">
        <f t="shared" si="15"/>
        <v>#DIV/0!</v>
      </c>
    </row>
    <row r="41" spans="1:18" ht="14.25" customHeight="1" x14ac:dyDescent="0.45">
      <c r="A41" s="1" t="str">
        <f t="shared" si="21"/>
        <v>PE26 ZENGGI</v>
      </c>
      <c r="B41" s="21">
        <f t="shared" si="22"/>
        <v>0</v>
      </c>
      <c r="O41" s="22">
        <f t="shared" si="23"/>
        <v>0</v>
      </c>
      <c r="P41" s="22">
        <f t="shared" si="24"/>
        <v>0</v>
      </c>
      <c r="Q41" s="14" t="str">
        <f t="shared" si="25"/>
        <v>PE26 ZENGGI</v>
      </c>
      <c r="R41" s="7" t="e">
        <f t="shared" si="15"/>
        <v>#DIV/0!</v>
      </c>
    </row>
    <row r="42" spans="1:18" ht="14.25" customHeight="1" x14ac:dyDescent="0.45">
      <c r="A42" s="1">
        <f t="shared" si="21"/>
        <v>0</v>
      </c>
      <c r="B42" s="21">
        <f t="shared" si="22"/>
        <v>0</v>
      </c>
      <c r="O42" s="22">
        <f t="shared" si="23"/>
        <v>0</v>
      </c>
      <c r="P42" s="22">
        <f t="shared" si="24"/>
        <v>0</v>
      </c>
      <c r="Q42" s="14">
        <f t="shared" si="25"/>
        <v>0</v>
      </c>
      <c r="R42" s="7" t="e">
        <f t="shared" si="15"/>
        <v>#DIV/0!</v>
      </c>
    </row>
    <row r="43" spans="1:18" ht="14.25" customHeight="1" x14ac:dyDescent="0.45">
      <c r="A43" s="1">
        <f t="shared" si="21"/>
        <v>0</v>
      </c>
      <c r="B43" s="21">
        <f t="shared" si="22"/>
        <v>0</v>
      </c>
      <c r="O43" s="22">
        <f t="shared" si="23"/>
        <v>0</v>
      </c>
      <c r="P43" s="22">
        <f t="shared" si="24"/>
        <v>0</v>
      </c>
      <c r="Q43" s="14">
        <f t="shared" si="25"/>
        <v>0</v>
      </c>
      <c r="R43" s="7" t="e">
        <f t="shared" si="15"/>
        <v>#DIV/0!</v>
      </c>
    </row>
    <row r="44" spans="1:18" ht="14.25" customHeight="1" x14ac:dyDescent="0.45">
      <c r="B44" s="7">
        <f>SUM(B30:B43)</f>
        <v>1</v>
      </c>
      <c r="Q44" s="14"/>
    </row>
    <row r="45" spans="1:18" ht="14.25" customHeight="1" x14ac:dyDescent="0.45"/>
    <row r="46" spans="1:18" ht="14.25" customHeight="1" x14ac:dyDescent="0.45">
      <c r="A46" s="814" t="s">
        <v>45</v>
      </c>
      <c r="B46" s="815"/>
      <c r="C46" s="815"/>
      <c r="D46" s="815"/>
      <c r="E46" s="815"/>
      <c r="F46" s="23"/>
    </row>
    <row r="47" spans="1:18" ht="14.25" customHeight="1" x14ac:dyDescent="0.45">
      <c r="A47" s="1" t="s">
        <v>21</v>
      </c>
      <c r="B47" s="1" t="s">
        <v>46</v>
      </c>
    </row>
    <row r="48" spans="1:18" ht="14.25" customHeight="1" x14ac:dyDescent="0.45">
      <c r="A48" s="1" t="s">
        <v>47</v>
      </c>
      <c r="B48" s="7"/>
    </row>
    <row r="49" spans="1:2" ht="14.25" customHeight="1" x14ac:dyDescent="0.45">
      <c r="A49" s="1" t="s">
        <v>48</v>
      </c>
      <c r="B49" s="7"/>
    </row>
    <row r="50" spans="1:2" ht="14.25" customHeight="1" x14ac:dyDescent="0.45">
      <c r="A50" s="1" t="s">
        <v>49</v>
      </c>
      <c r="B50" s="7"/>
    </row>
    <row r="51" spans="1:2" ht="14.25" customHeight="1" x14ac:dyDescent="0.45">
      <c r="A51" s="1" t="s">
        <v>50</v>
      </c>
      <c r="B51" s="7"/>
    </row>
    <row r="52" spans="1:2" ht="14.25" customHeight="1" x14ac:dyDescent="0.45">
      <c r="A52" s="1" t="s">
        <v>51</v>
      </c>
      <c r="B52" s="7"/>
    </row>
    <row r="53" spans="1:2" ht="14.25" customHeight="1" x14ac:dyDescent="0.45">
      <c r="A53" s="1" t="s">
        <v>52</v>
      </c>
      <c r="B53" s="7"/>
    </row>
    <row r="54" spans="1:2" ht="14.25" customHeight="1" x14ac:dyDescent="0.45">
      <c r="A54" s="1" t="s">
        <v>53</v>
      </c>
      <c r="B54" s="7"/>
    </row>
    <row r="55" spans="1:2" ht="14.25" customHeight="1" x14ac:dyDescent="0.45">
      <c r="A55" s="1" t="s">
        <v>54</v>
      </c>
      <c r="B55" s="7"/>
    </row>
    <row r="56" spans="1:2" ht="14.25" customHeight="1" x14ac:dyDescent="0.45">
      <c r="A56" s="1" t="s">
        <v>55</v>
      </c>
      <c r="B56" s="7"/>
    </row>
    <row r="57" spans="1:2" ht="14.25" customHeight="1" x14ac:dyDescent="0.45">
      <c r="A57" s="1" t="s">
        <v>56</v>
      </c>
      <c r="B57" s="7"/>
    </row>
    <row r="58" spans="1:2" ht="14.25" customHeight="1" x14ac:dyDescent="0.45">
      <c r="A58" s="1" t="s">
        <v>57</v>
      </c>
      <c r="B58" s="7"/>
    </row>
    <row r="59" spans="1:2" ht="14.25" customHeight="1" x14ac:dyDescent="0.45">
      <c r="A59" s="1" t="s">
        <v>58</v>
      </c>
      <c r="B59" s="7"/>
    </row>
    <row r="60" spans="1:2" ht="14.25" customHeight="1" x14ac:dyDescent="0.45">
      <c r="A60" s="1" t="s">
        <v>59</v>
      </c>
      <c r="B60" s="7"/>
    </row>
    <row r="61" spans="1:2" ht="14.25" customHeight="1" x14ac:dyDescent="0.45">
      <c r="A61" s="1" t="s">
        <v>60</v>
      </c>
      <c r="B61" s="7"/>
    </row>
    <row r="62" spans="1:2" ht="14.25" customHeight="1" x14ac:dyDescent="0.45">
      <c r="A62" s="1" t="s">
        <v>61</v>
      </c>
      <c r="B62" s="7"/>
    </row>
    <row r="63" spans="1:2" ht="14.25" customHeight="1" x14ac:dyDescent="0.45">
      <c r="B63" s="7"/>
    </row>
    <row r="64" spans="1:2" ht="14.25" customHeight="1" x14ac:dyDescent="0.45">
      <c r="B64" s="7"/>
    </row>
    <row r="65" spans="1:2" ht="14.25" customHeight="1" x14ac:dyDescent="0.45">
      <c r="B65" s="7"/>
    </row>
    <row r="66" spans="1:2" ht="14.25" customHeight="1" x14ac:dyDescent="0.45"/>
    <row r="67" spans="1:2" ht="14.25" customHeight="1" x14ac:dyDescent="0.45"/>
    <row r="68" spans="1:2" ht="14.25" customHeight="1" x14ac:dyDescent="0.45">
      <c r="A68" s="2" t="s">
        <v>21</v>
      </c>
      <c r="B68" s="1" t="s">
        <v>28</v>
      </c>
    </row>
    <row r="69" spans="1:2" ht="14.25" customHeight="1" x14ac:dyDescent="0.45">
      <c r="A69" s="1" t="s">
        <v>62</v>
      </c>
      <c r="B69" s="7">
        <v>0.91468831367743908</v>
      </c>
    </row>
    <row r="70" spans="1:2" ht="14.25" customHeight="1" x14ac:dyDescent="0.45">
      <c r="A70" s="1" t="s">
        <v>63</v>
      </c>
      <c r="B70" s="7">
        <v>0.89947704822777452</v>
      </c>
    </row>
    <row r="71" spans="1:2" ht="14.25" customHeight="1" x14ac:dyDescent="0.45">
      <c r="A71" s="1" t="s">
        <v>64</v>
      </c>
      <c r="B71" s="7">
        <v>0.83626974483596594</v>
      </c>
    </row>
    <row r="72" spans="1:2" ht="14.25" customHeight="1" x14ac:dyDescent="0.45">
      <c r="A72" s="1" t="s">
        <v>65</v>
      </c>
      <c r="B72" s="7">
        <v>0.82966673927248968</v>
      </c>
    </row>
    <row r="73" spans="1:2" ht="14.25" customHeight="1" x14ac:dyDescent="0.45">
      <c r="A73" s="1" t="s">
        <v>66</v>
      </c>
      <c r="B73" s="7">
        <v>0.82105074412766721</v>
      </c>
    </row>
    <row r="74" spans="1:2" ht="14.25" customHeight="1" x14ac:dyDescent="0.45">
      <c r="A74" s="1" t="s">
        <v>67</v>
      </c>
      <c r="B74" s="7">
        <v>0.81490991793571099</v>
      </c>
    </row>
    <row r="75" spans="1:2" ht="14.25" customHeight="1" x14ac:dyDescent="0.45">
      <c r="A75" s="1" t="s">
        <v>68</v>
      </c>
      <c r="B75" s="7">
        <v>0.76461418550272797</v>
      </c>
    </row>
    <row r="76" spans="1:2" ht="14.25" customHeight="1" x14ac:dyDescent="0.45">
      <c r="A76" s="1" t="s">
        <v>69</v>
      </c>
      <c r="B76" s="7">
        <v>0.72184504792332271</v>
      </c>
    </row>
    <row r="77" spans="1:2" ht="14.25" customHeight="1" x14ac:dyDescent="0.45">
      <c r="A77" s="1" t="s">
        <v>70</v>
      </c>
      <c r="B77" s="7">
        <v>0.71676514032496308</v>
      </c>
    </row>
    <row r="78" spans="1:2" ht="14.25" customHeight="1" x14ac:dyDescent="0.45">
      <c r="A78" s="1" t="s">
        <v>71</v>
      </c>
      <c r="B78" s="7">
        <v>0.69874879692011549</v>
      </c>
    </row>
    <row r="79" spans="1:2" ht="14.25" customHeight="1" x14ac:dyDescent="0.45">
      <c r="A79" s="1" t="s">
        <v>72</v>
      </c>
      <c r="B79" s="7">
        <v>0.69358288770053478</v>
      </c>
    </row>
    <row r="80" spans="1:2" ht="14.25" customHeight="1" x14ac:dyDescent="0.45">
      <c r="A80" s="1" t="s">
        <v>73</v>
      </c>
      <c r="B80" s="7">
        <v>0.66817378650867898</v>
      </c>
    </row>
    <row r="81" spans="1:2" ht="14.25" customHeight="1" x14ac:dyDescent="0.45">
      <c r="A81" s="1" t="s">
        <v>74</v>
      </c>
      <c r="B81" s="7">
        <v>0.52635204960385806</v>
      </c>
    </row>
    <row r="82" spans="1:2" ht="14.25" customHeight="1" x14ac:dyDescent="0.45">
      <c r="A82" s="1" t="s">
        <v>75</v>
      </c>
      <c r="B82" s="7">
        <v>0.42004703115814229</v>
      </c>
    </row>
    <row r="83" spans="1:2" ht="14.25" customHeight="1" x14ac:dyDescent="0.45">
      <c r="A83" s="1" t="s">
        <v>76</v>
      </c>
      <c r="B83" s="7">
        <v>0.37365328109696377</v>
      </c>
    </row>
    <row r="84" spans="1:2" ht="14.25" customHeight="1" x14ac:dyDescent="0.45">
      <c r="A84" s="1" t="s">
        <v>77</v>
      </c>
      <c r="B84" s="7">
        <v>0.125</v>
      </c>
    </row>
    <row r="85" spans="1:2" ht="14.25" customHeight="1" x14ac:dyDescent="0.45">
      <c r="A85" s="1" t="s">
        <v>78</v>
      </c>
      <c r="B85" s="7"/>
    </row>
    <row r="86" spans="1:2" ht="14.25" customHeight="1" x14ac:dyDescent="0.45">
      <c r="A86" s="1" t="s">
        <v>79</v>
      </c>
      <c r="B86" s="7"/>
    </row>
    <row r="87" spans="1:2" ht="14.25" customHeight="1" x14ac:dyDescent="0.45"/>
    <row r="88" spans="1:2" ht="14.25" customHeight="1" x14ac:dyDescent="0.45"/>
    <row r="89" spans="1:2" ht="14.25" customHeight="1" x14ac:dyDescent="0.45">
      <c r="B89" s="1" t="str">
        <f>M7</f>
        <v>PRIX MOYEN HT / pièce</v>
      </c>
    </row>
    <row r="90" spans="1:2" ht="14.25" customHeight="1" x14ac:dyDescent="0.45">
      <c r="A90" s="1" t="s">
        <v>57</v>
      </c>
      <c r="B90" s="24" t="e">
        <f t="shared" ref="B90:B94" si="26">M9</f>
        <v>#DIV/0!</v>
      </c>
    </row>
    <row r="91" spans="1:2" ht="14.25" customHeight="1" x14ac:dyDescent="0.45">
      <c r="A91" s="1" t="s">
        <v>50</v>
      </c>
      <c r="B91" s="24">
        <f t="shared" si="26"/>
        <v>0</v>
      </c>
    </row>
    <row r="92" spans="1:2" ht="14.25" customHeight="1" x14ac:dyDescent="0.45">
      <c r="A92" s="1" t="s">
        <v>48</v>
      </c>
      <c r="B92" s="24">
        <f t="shared" si="26"/>
        <v>0</v>
      </c>
    </row>
    <row r="93" spans="1:2" ht="14.25" customHeight="1" x14ac:dyDescent="0.45">
      <c r="A93" s="1" t="s">
        <v>60</v>
      </c>
      <c r="B93" s="24">
        <f t="shared" si="26"/>
        <v>0</v>
      </c>
    </row>
    <row r="94" spans="1:2" ht="14.25" customHeight="1" x14ac:dyDescent="0.45">
      <c r="A94" s="1" t="s">
        <v>51</v>
      </c>
      <c r="B94" s="24">
        <f t="shared" si="26"/>
        <v>0</v>
      </c>
    </row>
    <row r="95" spans="1:2" ht="14.25" customHeight="1" x14ac:dyDescent="0.45">
      <c r="A95" s="1" t="s">
        <v>52</v>
      </c>
      <c r="B95" s="24">
        <f t="shared" ref="B95:B97" si="27">M15</f>
        <v>0</v>
      </c>
    </row>
    <row r="96" spans="1:2" ht="14.25" customHeight="1" x14ac:dyDescent="0.45">
      <c r="A96" s="1" t="s">
        <v>47</v>
      </c>
      <c r="B96" s="24">
        <f t="shared" si="27"/>
        <v>0</v>
      </c>
    </row>
    <row r="97" spans="1:2" ht="14.25" customHeight="1" x14ac:dyDescent="0.45">
      <c r="A97" s="1" t="s">
        <v>54</v>
      </c>
      <c r="B97" s="24">
        <f t="shared" si="27"/>
        <v>0</v>
      </c>
    </row>
    <row r="98" spans="1:2" ht="14.25" customHeight="1" x14ac:dyDescent="0.45">
      <c r="A98" s="1" t="s">
        <v>49</v>
      </c>
      <c r="B98" s="24">
        <f t="shared" ref="B98:B103" si="28">M19</f>
        <v>67.125</v>
      </c>
    </row>
    <row r="99" spans="1:2" ht="14.25" customHeight="1" x14ac:dyDescent="0.45">
      <c r="A99" s="1" t="s">
        <v>61</v>
      </c>
      <c r="B99" s="24">
        <f t="shared" si="28"/>
        <v>49.791666666666664</v>
      </c>
    </row>
    <row r="100" spans="1:2" ht="14.25" customHeight="1" x14ac:dyDescent="0.45">
      <c r="A100" s="1" t="s">
        <v>53</v>
      </c>
      <c r="B100" s="24">
        <f t="shared" si="28"/>
        <v>0</v>
      </c>
    </row>
    <row r="101" spans="1:2" ht="14.25" customHeight="1" x14ac:dyDescent="0.45">
      <c r="A101" s="1" t="s">
        <v>56</v>
      </c>
      <c r="B101" s="24" t="e">
        <f t="shared" si="28"/>
        <v>#DIV/0!</v>
      </c>
    </row>
    <row r="102" spans="1:2" ht="14.25" customHeight="1" x14ac:dyDescent="0.45">
      <c r="A102" s="1" t="s">
        <v>55</v>
      </c>
      <c r="B102" s="24" t="e">
        <f t="shared" si="28"/>
        <v>#DIV/0!</v>
      </c>
    </row>
    <row r="103" spans="1:2" ht="14.25" customHeight="1" x14ac:dyDescent="0.45">
      <c r="A103" s="1" t="s">
        <v>58</v>
      </c>
      <c r="B103" s="24" t="e">
        <f t="shared" si="28"/>
        <v>#DIV/0!</v>
      </c>
    </row>
    <row r="104" spans="1:2" ht="14.25" customHeight="1" x14ac:dyDescent="0.45"/>
    <row r="105" spans="1:2" ht="14.25" customHeight="1" x14ac:dyDescent="0.45"/>
    <row r="106" spans="1:2" ht="14.25" customHeight="1" x14ac:dyDescent="0.45"/>
    <row r="107" spans="1:2" ht="14.25" customHeight="1" x14ac:dyDescent="0.45"/>
    <row r="108" spans="1:2" ht="14.25" customHeight="1" x14ac:dyDescent="0.45"/>
    <row r="109" spans="1:2" ht="14.25" customHeight="1" x14ac:dyDescent="0.45"/>
    <row r="110" spans="1:2" ht="14.25" customHeight="1" x14ac:dyDescent="0.45"/>
    <row r="111" spans="1:2" ht="14.25" customHeight="1" x14ac:dyDescent="0.45"/>
    <row r="112" spans="1: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  <row r="997" ht="14.25" customHeight="1" x14ac:dyDescent="0.45"/>
    <row r="998" ht="14.25" customHeight="1" x14ac:dyDescent="0.45"/>
    <row r="999" ht="14.25" customHeight="1" x14ac:dyDescent="0.45"/>
    <row r="1000" ht="14.25" customHeight="1" x14ac:dyDescent="0.45"/>
  </sheetData>
  <mergeCells count="7">
    <mergeCell ref="L7:L8"/>
    <mergeCell ref="M7:M8"/>
    <mergeCell ref="A46:E46"/>
    <mergeCell ref="B7:C7"/>
    <mergeCell ref="D7:D8"/>
    <mergeCell ref="E7:G7"/>
    <mergeCell ref="H7:J7"/>
  </mergeCells>
  <pageMargins left="0.23622047244094491" right="0.23622047244094491" top="0.74803149606299213" bottom="0.74803149606299213" header="0" footer="0"/>
  <pageSetup paperSize="9" scale="75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AC967"/>
  <sheetViews>
    <sheetView topLeftCell="B1" zoomScale="70" zoomScaleNormal="70" workbookViewId="0">
      <pane ySplit="1" topLeftCell="A256" activePane="bottomLeft" state="frozen"/>
      <selection activeCell="M12" sqref="M12"/>
      <selection pane="bottomLeft" activeCell="X295" sqref="X295"/>
    </sheetView>
  </sheetViews>
  <sheetFormatPr baseColWidth="10" defaultColWidth="14.3984375" defaultRowHeight="15" customHeight="1" x14ac:dyDescent="0.45"/>
  <cols>
    <col min="1" max="1" width="20.265625" customWidth="1"/>
    <col min="2" max="2" width="11.1328125" customWidth="1"/>
    <col min="3" max="3" width="14.1328125" customWidth="1"/>
    <col min="4" max="5" width="23.73046875" customWidth="1"/>
    <col min="6" max="8" width="17.1328125" customWidth="1"/>
    <col min="9" max="9" width="19.265625" customWidth="1"/>
    <col min="10" max="13" width="9" customWidth="1"/>
    <col min="14" max="14" width="10.86328125" customWidth="1"/>
    <col min="15" max="29" width="9" customWidth="1"/>
  </cols>
  <sheetData>
    <row r="1" spans="1:28" ht="52.5" customHeight="1" x14ac:dyDescent="0.45">
      <c r="A1" s="32" t="s">
        <v>117</v>
      </c>
      <c r="B1" s="32" t="s">
        <v>118</v>
      </c>
      <c r="C1" s="32"/>
      <c r="D1" s="32" t="s">
        <v>120</v>
      </c>
      <c r="E1" s="32" t="s">
        <v>1373</v>
      </c>
      <c r="F1" s="32" t="s">
        <v>121</v>
      </c>
      <c r="G1" s="32" t="s">
        <v>122</v>
      </c>
      <c r="H1" s="32" t="s">
        <v>123</v>
      </c>
      <c r="I1" s="32" t="s">
        <v>124</v>
      </c>
      <c r="J1" s="32" t="s">
        <v>125</v>
      </c>
      <c r="K1" s="32" t="s">
        <v>126</v>
      </c>
      <c r="L1" s="33" t="s">
        <v>2015</v>
      </c>
      <c r="M1" s="33" t="s">
        <v>2690</v>
      </c>
      <c r="N1" s="34" t="s">
        <v>128</v>
      </c>
      <c r="O1" s="33" t="s">
        <v>129</v>
      </c>
      <c r="P1" s="33" t="s">
        <v>933</v>
      </c>
      <c r="Q1" s="35" t="s">
        <v>131</v>
      </c>
      <c r="R1" s="829" t="s">
        <v>132</v>
      </c>
      <c r="S1" s="828"/>
      <c r="T1" s="33" t="s">
        <v>133</v>
      </c>
      <c r="U1" s="830" t="s">
        <v>134</v>
      </c>
      <c r="V1" s="827"/>
      <c r="W1" s="828"/>
      <c r="X1" s="32" t="s">
        <v>593</v>
      </c>
      <c r="Y1" s="32" t="s">
        <v>594</v>
      </c>
      <c r="Z1" s="32" t="s">
        <v>595</v>
      </c>
      <c r="AA1" s="32" t="s">
        <v>596</v>
      </c>
      <c r="AB1" s="32" t="s">
        <v>140</v>
      </c>
    </row>
    <row r="2" spans="1:28" ht="15" customHeight="1" x14ac:dyDescent="0.45">
      <c r="A2" s="36" t="s">
        <v>2691</v>
      </c>
      <c r="B2" s="36" t="s">
        <v>150</v>
      </c>
      <c r="C2" s="36"/>
      <c r="D2" s="36" t="s">
        <v>2692</v>
      </c>
      <c r="E2" s="36" t="s">
        <v>2693</v>
      </c>
      <c r="F2" s="36" t="s">
        <v>278</v>
      </c>
      <c r="G2" s="37" t="s">
        <v>2694</v>
      </c>
      <c r="H2" s="36" t="s">
        <v>166</v>
      </c>
      <c r="I2" s="36"/>
      <c r="J2" s="38"/>
      <c r="K2" s="38">
        <v>279</v>
      </c>
      <c r="L2" s="38"/>
      <c r="M2" s="38"/>
      <c r="N2" s="38"/>
      <c r="O2" s="38"/>
      <c r="P2" s="38"/>
      <c r="Q2" s="58">
        <f t="shared" ref="Q2:Q4" si="0">SUM(X2:AB2)</f>
        <v>0</v>
      </c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</row>
    <row r="3" spans="1:28" ht="15" customHeight="1" x14ac:dyDescent="0.45">
      <c r="A3" s="36" t="s">
        <v>2691</v>
      </c>
      <c r="B3" s="36" t="s">
        <v>150</v>
      </c>
      <c r="C3" s="36"/>
      <c r="D3" s="36" t="s">
        <v>2695</v>
      </c>
      <c r="E3" s="36"/>
      <c r="F3" s="36" t="s">
        <v>278</v>
      </c>
      <c r="G3" s="36" t="s">
        <v>1710</v>
      </c>
      <c r="H3" s="36" t="s">
        <v>166</v>
      </c>
      <c r="I3" s="36"/>
      <c r="J3" s="38"/>
      <c r="K3" s="38">
        <v>179</v>
      </c>
      <c r="L3" s="38"/>
      <c r="M3" s="38"/>
      <c r="N3" s="38"/>
      <c r="O3" s="38"/>
      <c r="P3" s="38"/>
      <c r="Q3" s="58">
        <f t="shared" si="0"/>
        <v>0</v>
      </c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</row>
    <row r="4" spans="1:28" ht="15" customHeight="1" x14ac:dyDescent="0.45">
      <c r="A4" s="36" t="s">
        <v>2691</v>
      </c>
      <c r="B4" s="36" t="s">
        <v>150</v>
      </c>
      <c r="C4" s="36"/>
      <c r="D4" s="36" t="s">
        <v>2696</v>
      </c>
      <c r="E4" s="36"/>
      <c r="F4" s="36" t="s">
        <v>2697</v>
      </c>
      <c r="G4" s="36" t="s">
        <v>1697</v>
      </c>
      <c r="H4" s="36" t="s">
        <v>166</v>
      </c>
      <c r="I4" s="36"/>
      <c r="J4" s="38">
        <v>129.62</v>
      </c>
      <c r="K4" s="38">
        <v>350</v>
      </c>
      <c r="L4" s="39">
        <v>175</v>
      </c>
      <c r="M4" s="39"/>
      <c r="N4" s="38"/>
      <c r="O4" s="38"/>
      <c r="P4" s="38"/>
      <c r="Q4" s="58">
        <f t="shared" si="0"/>
        <v>0</v>
      </c>
      <c r="R4" s="38"/>
      <c r="S4" s="38"/>
      <c r="T4" s="38"/>
      <c r="U4" s="38"/>
      <c r="V4" s="38"/>
      <c r="W4" s="38"/>
      <c r="X4" s="38">
        <v>0</v>
      </c>
      <c r="Y4" s="38"/>
      <c r="Z4" s="38"/>
      <c r="AA4" s="38"/>
      <c r="AB4" s="38"/>
    </row>
    <row r="5" spans="1:28" ht="15" customHeight="1" x14ac:dyDescent="0.45">
      <c r="A5" s="36"/>
      <c r="B5" s="36"/>
      <c r="C5" s="36"/>
      <c r="D5" s="36"/>
      <c r="E5" s="36"/>
      <c r="F5" s="36"/>
      <c r="G5" s="36"/>
      <c r="H5" s="36"/>
      <c r="I5" s="36"/>
      <c r="J5" s="48"/>
      <c r="K5" s="38"/>
      <c r="L5" s="38"/>
      <c r="M5" s="38"/>
      <c r="N5" s="38"/>
      <c r="O5" s="49"/>
      <c r="P5" s="49"/>
      <c r="Q5" s="49"/>
      <c r="R5" s="49"/>
      <c r="S5" s="49"/>
      <c r="T5" s="49"/>
      <c r="U5" s="49"/>
      <c r="V5" s="49"/>
      <c r="W5" s="49"/>
      <c r="X5" s="38"/>
      <c r="Y5" s="38"/>
      <c r="Z5" s="38"/>
      <c r="AA5" s="38"/>
      <c r="AB5" s="38"/>
    </row>
    <row r="6" spans="1:28" ht="15" customHeight="1" x14ac:dyDescent="0.45">
      <c r="A6" s="36"/>
      <c r="B6" s="36"/>
      <c r="C6" s="36"/>
      <c r="D6" s="36"/>
      <c r="E6" s="36"/>
      <c r="F6" s="36"/>
      <c r="G6" s="36"/>
      <c r="H6" s="36"/>
      <c r="I6" s="36"/>
      <c r="J6" s="4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</row>
    <row r="7" spans="1:28" ht="15" customHeight="1" x14ac:dyDescent="0.45">
      <c r="A7" s="36"/>
      <c r="B7" s="36"/>
      <c r="C7" s="36"/>
      <c r="D7" s="36"/>
      <c r="E7" s="36"/>
      <c r="F7" s="36"/>
      <c r="G7" s="36"/>
      <c r="H7" s="36"/>
      <c r="I7" s="36"/>
      <c r="J7" s="48"/>
      <c r="K7" s="38"/>
      <c r="L7" s="38"/>
      <c r="M7" s="38"/>
      <c r="N7" s="38"/>
      <c r="O7" s="39">
        <v>100</v>
      </c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</row>
    <row r="8" spans="1:28" ht="15" customHeight="1" x14ac:dyDescent="0.45">
      <c r="A8" s="36"/>
      <c r="B8" s="36"/>
      <c r="C8" s="36"/>
      <c r="D8" s="36"/>
      <c r="E8" s="36"/>
      <c r="F8" s="36"/>
      <c r="G8" s="36"/>
      <c r="H8" s="36"/>
      <c r="I8" s="36"/>
      <c r="J8" s="4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</row>
    <row r="9" spans="1:28" ht="15" customHeight="1" x14ac:dyDescent="0.45">
      <c r="A9" s="36"/>
      <c r="B9" s="36"/>
      <c r="C9" s="36"/>
      <c r="D9" s="36"/>
      <c r="E9" s="36"/>
      <c r="F9" s="36"/>
      <c r="G9" s="36"/>
      <c r="H9" s="36"/>
      <c r="I9" s="36"/>
      <c r="J9" s="4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</row>
    <row r="10" spans="1:28" ht="15" customHeight="1" x14ac:dyDescent="0.45">
      <c r="A10" s="36"/>
      <c r="B10" s="36"/>
      <c r="C10" s="36"/>
      <c r="D10" s="36"/>
      <c r="E10" s="36"/>
      <c r="F10" s="36"/>
      <c r="G10" s="36"/>
      <c r="H10" s="36"/>
      <c r="I10" s="36"/>
      <c r="J10" s="4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</row>
    <row r="11" spans="1:28" ht="44.25" customHeight="1" x14ac:dyDescent="0.45">
      <c r="A11" s="32" t="s">
        <v>117</v>
      </c>
      <c r="B11" s="32" t="s">
        <v>118</v>
      </c>
      <c r="C11" s="32"/>
      <c r="D11" s="32" t="s">
        <v>120</v>
      </c>
      <c r="E11" s="32" t="s">
        <v>1373</v>
      </c>
      <c r="F11" s="32" t="s">
        <v>121</v>
      </c>
      <c r="G11" s="32" t="s">
        <v>122</v>
      </c>
      <c r="H11" s="32" t="s">
        <v>123</v>
      </c>
      <c r="I11" s="32" t="s">
        <v>124</v>
      </c>
      <c r="J11" s="32" t="s">
        <v>125</v>
      </c>
      <c r="K11" s="32" t="s">
        <v>126</v>
      </c>
      <c r="L11" s="33" t="s">
        <v>2015</v>
      </c>
      <c r="M11" s="33"/>
      <c r="N11" s="34" t="s">
        <v>128</v>
      </c>
      <c r="O11" s="33" t="s">
        <v>129</v>
      </c>
      <c r="P11" s="33" t="s">
        <v>933</v>
      </c>
      <c r="Q11" s="52" t="s">
        <v>131</v>
      </c>
      <c r="R11" s="829" t="s">
        <v>132</v>
      </c>
      <c r="S11" s="828"/>
      <c r="T11" s="33" t="s">
        <v>133</v>
      </c>
      <c r="U11" s="830" t="s">
        <v>134</v>
      </c>
      <c r="V11" s="827"/>
      <c r="W11" s="828"/>
      <c r="X11" s="32" t="s">
        <v>593</v>
      </c>
      <c r="Y11" s="32" t="s">
        <v>594</v>
      </c>
      <c r="Z11" s="32" t="s">
        <v>595</v>
      </c>
      <c r="AA11" s="32" t="s">
        <v>596</v>
      </c>
      <c r="AB11" s="32" t="s">
        <v>140</v>
      </c>
    </row>
    <row r="12" spans="1:28" ht="15" customHeight="1" x14ac:dyDescent="0.45">
      <c r="A12" s="54" t="s">
        <v>2691</v>
      </c>
      <c r="B12" s="54" t="s">
        <v>203</v>
      </c>
      <c r="C12" s="54"/>
      <c r="D12" s="54" t="s">
        <v>2698</v>
      </c>
      <c r="E12" s="54" t="s">
        <v>2699</v>
      </c>
      <c r="F12" s="54" t="s">
        <v>307</v>
      </c>
      <c r="G12" s="60" t="s">
        <v>2700</v>
      </c>
      <c r="H12" s="54" t="s">
        <v>166</v>
      </c>
      <c r="I12" s="54"/>
      <c r="J12" s="55">
        <v>45</v>
      </c>
      <c r="K12" s="56">
        <v>129</v>
      </c>
      <c r="L12" s="39">
        <v>96</v>
      </c>
      <c r="M12" s="39"/>
      <c r="N12" s="56">
        <f>SUM(X12:AB12)</f>
        <v>6</v>
      </c>
      <c r="O12" s="56">
        <f>N12*J12</f>
        <v>270</v>
      </c>
      <c r="P12" s="56"/>
      <c r="Q12" s="39"/>
      <c r="R12" s="56">
        <f>Q13*J12</f>
        <v>0</v>
      </c>
      <c r="S12" s="56"/>
      <c r="T12" s="56"/>
      <c r="U12" s="56">
        <f>T13*J12</f>
        <v>270</v>
      </c>
      <c r="V12" s="56"/>
      <c r="W12" s="56"/>
      <c r="X12" s="56">
        <v>1</v>
      </c>
      <c r="Y12" s="56">
        <v>2</v>
      </c>
      <c r="Z12" s="56">
        <v>2</v>
      </c>
      <c r="AA12" s="56">
        <v>1</v>
      </c>
      <c r="AB12" s="56"/>
    </row>
    <row r="13" spans="1:28" ht="15" customHeight="1" x14ac:dyDescent="0.45">
      <c r="A13" s="36"/>
      <c r="B13" s="36"/>
      <c r="C13" s="36"/>
      <c r="D13" s="36"/>
      <c r="E13" s="36"/>
      <c r="F13" s="36"/>
      <c r="G13" s="36"/>
      <c r="H13" s="36"/>
      <c r="I13" s="36"/>
      <c r="J13" s="48"/>
      <c r="K13" s="38"/>
      <c r="L13" s="38"/>
      <c r="M13" s="38"/>
      <c r="N13" s="38"/>
      <c r="O13" s="38"/>
      <c r="P13" s="38">
        <f>N12*K12</f>
        <v>774</v>
      </c>
      <c r="Q13" s="42">
        <f>SUM(X13:AB13)</f>
        <v>0</v>
      </c>
      <c r="R13" s="38"/>
      <c r="S13" s="38">
        <f>Q13*K12</f>
        <v>0</v>
      </c>
      <c r="T13" s="38">
        <f>N12-Q13</f>
        <v>6</v>
      </c>
      <c r="U13" s="38"/>
      <c r="V13" s="38">
        <f>T13*K12</f>
        <v>774</v>
      </c>
      <c r="W13" s="38"/>
      <c r="X13" s="42">
        <v>0</v>
      </c>
      <c r="Y13" s="854">
        <v>0</v>
      </c>
      <c r="Z13" s="854">
        <v>0</v>
      </c>
      <c r="AA13" s="854">
        <v>0</v>
      </c>
      <c r="AB13" s="38"/>
    </row>
    <row r="14" spans="1:28" ht="15" customHeight="1" x14ac:dyDescent="0.45">
      <c r="A14" s="54" t="s">
        <v>2691</v>
      </c>
      <c r="B14" s="54" t="s">
        <v>203</v>
      </c>
      <c r="C14" s="54"/>
      <c r="D14" s="54" t="s">
        <v>2701</v>
      </c>
      <c r="E14" s="54" t="s">
        <v>2702</v>
      </c>
      <c r="F14" s="54" t="s">
        <v>214</v>
      </c>
      <c r="G14" s="54" t="s">
        <v>2703</v>
      </c>
      <c r="H14" s="54" t="s">
        <v>2704</v>
      </c>
      <c r="I14" s="54" t="s">
        <v>2705</v>
      </c>
      <c r="J14" s="55">
        <v>85</v>
      </c>
      <c r="K14" s="56">
        <v>255</v>
      </c>
      <c r="L14" s="39">
        <v>153</v>
      </c>
      <c r="M14" s="39"/>
      <c r="N14" s="56">
        <f>SUM(X14:AB14)</f>
        <v>5</v>
      </c>
      <c r="O14" s="56">
        <f>N14*J14</f>
        <v>425</v>
      </c>
      <c r="P14" s="56"/>
      <c r="Q14" s="994"/>
      <c r="R14" s="56">
        <f>Q15*J14</f>
        <v>0</v>
      </c>
      <c r="S14" s="56"/>
      <c r="T14" s="56"/>
      <c r="U14" s="56">
        <f>T15*J14</f>
        <v>425</v>
      </c>
      <c r="V14" s="56"/>
      <c r="W14" s="56"/>
      <c r="X14" s="56"/>
      <c r="Y14" s="852">
        <v>3</v>
      </c>
      <c r="Z14" s="852">
        <v>2</v>
      </c>
      <c r="AA14" s="852"/>
      <c r="AB14" s="56"/>
    </row>
    <row r="15" spans="1:28" ht="15" customHeight="1" x14ac:dyDescent="0.45">
      <c r="A15" s="36"/>
      <c r="B15" s="36"/>
      <c r="C15" s="36"/>
      <c r="D15" s="36"/>
      <c r="E15" s="36"/>
      <c r="F15" s="36"/>
      <c r="G15" s="36"/>
      <c r="H15" s="36"/>
      <c r="I15" s="36"/>
      <c r="J15" s="48"/>
      <c r="K15" s="38"/>
      <c r="L15" s="38"/>
      <c r="M15" s="38"/>
      <c r="N15" s="38"/>
      <c r="O15" s="38"/>
      <c r="P15" s="38">
        <f>N14*K14</f>
        <v>1275</v>
      </c>
      <c r="Q15" s="850">
        <f>SUM(X15:AB15)</f>
        <v>0</v>
      </c>
      <c r="R15" s="38"/>
      <c r="S15" s="38">
        <f>Q15*K14</f>
        <v>0</v>
      </c>
      <c r="T15" s="38">
        <f>N14-Q15</f>
        <v>5</v>
      </c>
      <c r="U15" s="38"/>
      <c r="V15" s="38">
        <f>T15*K14</f>
        <v>1275</v>
      </c>
      <c r="W15" s="38"/>
      <c r="X15" s="38"/>
      <c r="Y15" s="850">
        <v>0</v>
      </c>
      <c r="Z15" s="850">
        <v>0</v>
      </c>
      <c r="AA15" s="644"/>
      <c r="AB15" s="38"/>
    </row>
    <row r="16" spans="1:28" ht="15" customHeight="1" x14ac:dyDescent="0.45">
      <c r="A16" s="54" t="s">
        <v>2691</v>
      </c>
      <c r="B16" s="54" t="s">
        <v>203</v>
      </c>
      <c r="C16" s="54"/>
      <c r="D16" s="54" t="s">
        <v>2701</v>
      </c>
      <c r="E16" s="54" t="s">
        <v>2702</v>
      </c>
      <c r="F16" s="54" t="s">
        <v>214</v>
      </c>
      <c r="G16" s="54" t="s">
        <v>310</v>
      </c>
      <c r="H16" s="54" t="s">
        <v>2704</v>
      </c>
      <c r="I16" s="54" t="s">
        <v>2705</v>
      </c>
      <c r="J16" s="55">
        <v>85</v>
      </c>
      <c r="K16" s="56">
        <v>255</v>
      </c>
      <c r="L16" s="39">
        <v>153</v>
      </c>
      <c r="M16" s="39"/>
      <c r="N16" s="56">
        <f>SUM(X16:AB16)</f>
        <v>5</v>
      </c>
      <c r="O16" s="56">
        <f>N16*J16</f>
        <v>425</v>
      </c>
      <c r="P16" s="56"/>
      <c r="Q16" s="994"/>
      <c r="R16" s="56">
        <f>Q17*J16</f>
        <v>0</v>
      </c>
      <c r="S16" s="56"/>
      <c r="T16" s="56"/>
      <c r="U16" s="56">
        <f>T17*J16</f>
        <v>425</v>
      </c>
      <c r="V16" s="56"/>
      <c r="W16" s="56"/>
      <c r="X16" s="56"/>
      <c r="Y16" s="852">
        <v>3</v>
      </c>
      <c r="Z16" s="852">
        <v>2</v>
      </c>
      <c r="AA16" s="852"/>
      <c r="AB16" s="56"/>
    </row>
    <row r="17" spans="1:28" ht="15" customHeight="1" x14ac:dyDescent="0.45">
      <c r="A17" s="36"/>
      <c r="B17" s="36"/>
      <c r="C17" s="36"/>
      <c r="D17" s="46"/>
      <c r="E17" s="36"/>
      <c r="F17" s="36"/>
      <c r="G17" s="36"/>
      <c r="H17" s="36"/>
      <c r="I17" s="36"/>
      <c r="J17" s="48"/>
      <c r="K17" s="38"/>
      <c r="L17" s="38"/>
      <c r="M17" s="38"/>
      <c r="N17" s="38"/>
      <c r="O17" s="38"/>
      <c r="P17" s="38">
        <f>N16*K16</f>
        <v>1275</v>
      </c>
      <c r="Q17" s="854">
        <f>SUM(X17:AB17)</f>
        <v>0</v>
      </c>
      <c r="R17" s="38"/>
      <c r="S17" s="38">
        <f>Q17*K16</f>
        <v>0</v>
      </c>
      <c r="T17" s="38">
        <f>N16-Q17</f>
        <v>5</v>
      </c>
      <c r="U17" s="38"/>
      <c r="V17" s="38">
        <f>T17*K16</f>
        <v>1275</v>
      </c>
      <c r="W17" s="38"/>
      <c r="X17" s="38"/>
      <c r="Y17" s="854">
        <v>0</v>
      </c>
      <c r="Z17" s="854">
        <v>0</v>
      </c>
      <c r="AA17" s="644"/>
      <c r="AB17" s="38"/>
    </row>
    <row r="18" spans="1:28" ht="15" customHeight="1" x14ac:dyDescent="0.45">
      <c r="A18" s="54" t="s">
        <v>2691</v>
      </c>
      <c r="B18" s="54" t="s">
        <v>203</v>
      </c>
      <c r="C18" s="54"/>
      <c r="D18" s="54" t="s">
        <v>2701</v>
      </c>
      <c r="E18" s="54" t="s">
        <v>2702</v>
      </c>
      <c r="F18" s="54" t="s">
        <v>214</v>
      </c>
      <c r="G18" s="54" t="s">
        <v>805</v>
      </c>
      <c r="H18" s="54" t="s">
        <v>2704</v>
      </c>
      <c r="I18" s="54" t="s">
        <v>2705</v>
      </c>
      <c r="J18" s="55">
        <v>85</v>
      </c>
      <c r="K18" s="56">
        <v>255</v>
      </c>
      <c r="L18" s="39">
        <v>153</v>
      </c>
      <c r="M18" s="39"/>
      <c r="N18" s="56">
        <v>5</v>
      </c>
      <c r="O18" s="56">
        <f>N18*J18</f>
        <v>425</v>
      </c>
      <c r="P18" s="56"/>
      <c r="Q18" s="994"/>
      <c r="R18" s="56">
        <f>Q19*J18</f>
        <v>0</v>
      </c>
      <c r="S18" s="56"/>
      <c r="T18" s="56"/>
      <c r="U18" s="56">
        <f>T19*J18</f>
        <v>425</v>
      </c>
      <c r="V18" s="56"/>
      <c r="W18" s="56"/>
      <c r="X18" s="56"/>
      <c r="Y18" s="852">
        <v>3</v>
      </c>
      <c r="Z18" s="852">
        <v>2</v>
      </c>
      <c r="AA18" s="852"/>
      <c r="AB18" s="56"/>
    </row>
    <row r="19" spans="1:28" ht="15" customHeight="1" x14ac:dyDescent="0.45">
      <c r="A19" s="36"/>
      <c r="B19" s="36"/>
      <c r="C19" s="36"/>
      <c r="D19" s="36"/>
      <c r="E19" s="36"/>
      <c r="F19" s="36"/>
      <c r="G19" s="36"/>
      <c r="H19" s="36"/>
      <c r="I19" s="36"/>
      <c r="J19" s="48"/>
      <c r="K19" s="38"/>
      <c r="L19" s="38"/>
      <c r="M19" s="38"/>
      <c r="N19" s="38"/>
      <c r="O19" s="38"/>
      <c r="P19" s="38">
        <f>N18*K18</f>
        <v>1275</v>
      </c>
      <c r="Q19" s="850">
        <f>SUM(X19:AB19)</f>
        <v>0</v>
      </c>
      <c r="R19" s="38"/>
      <c r="S19" s="38">
        <f>Q19*K18</f>
        <v>0</v>
      </c>
      <c r="T19" s="38">
        <f>N18-Q19</f>
        <v>5</v>
      </c>
      <c r="U19" s="38"/>
      <c r="V19" s="38">
        <f>T19*K18</f>
        <v>1275</v>
      </c>
      <c r="W19" s="38"/>
      <c r="X19" s="38"/>
      <c r="Y19" s="850">
        <v>0</v>
      </c>
      <c r="Z19" s="996">
        <v>0</v>
      </c>
      <c r="AA19" s="644"/>
      <c r="AB19" s="38"/>
    </row>
    <row r="20" spans="1:28" ht="15" customHeight="1" x14ac:dyDescent="0.45">
      <c r="A20" s="54" t="s">
        <v>2691</v>
      </c>
      <c r="B20" s="54" t="s">
        <v>203</v>
      </c>
      <c r="C20" s="54"/>
      <c r="D20" s="54" t="s">
        <v>2706</v>
      </c>
      <c r="E20" s="54" t="s">
        <v>2707</v>
      </c>
      <c r="F20" s="54" t="s">
        <v>278</v>
      </c>
      <c r="G20" s="54" t="s">
        <v>2703</v>
      </c>
      <c r="H20" s="54" t="s">
        <v>2704</v>
      </c>
      <c r="I20" s="54"/>
      <c r="J20" s="55">
        <v>70</v>
      </c>
      <c r="K20" s="56">
        <v>210</v>
      </c>
      <c r="L20" s="56"/>
      <c r="M20" s="56"/>
      <c r="N20" s="56">
        <f>SUM(X20:AB20)</f>
        <v>5</v>
      </c>
      <c r="O20" s="56">
        <f>N20*J20</f>
        <v>350</v>
      </c>
      <c r="P20" s="56"/>
      <c r="Q20" s="994"/>
      <c r="R20" s="56">
        <f>Q21*J20</f>
        <v>0</v>
      </c>
      <c r="S20" s="56"/>
      <c r="T20" s="56"/>
      <c r="U20" s="56">
        <f>T21*J20</f>
        <v>350</v>
      </c>
      <c r="V20" s="56"/>
      <c r="W20" s="56"/>
      <c r="X20" s="56"/>
      <c r="Y20" s="852">
        <v>3</v>
      </c>
      <c r="Z20" s="852">
        <v>2</v>
      </c>
      <c r="AA20" s="852"/>
      <c r="AB20" s="56"/>
    </row>
    <row r="21" spans="1:28" ht="15" customHeight="1" x14ac:dyDescent="0.45">
      <c r="A21" s="36"/>
      <c r="B21" s="36"/>
      <c r="C21" s="36"/>
      <c r="D21" s="36"/>
      <c r="E21" s="36"/>
      <c r="F21" s="36"/>
      <c r="G21" s="36"/>
      <c r="H21" s="36"/>
      <c r="I21" s="36"/>
      <c r="J21" s="48"/>
      <c r="K21" s="38"/>
      <c r="L21" s="38"/>
      <c r="M21" s="38"/>
      <c r="N21" s="38"/>
      <c r="O21" s="38"/>
      <c r="P21" s="38">
        <f>N20*K20</f>
        <v>1050</v>
      </c>
      <c r="Q21" s="850">
        <f>SUM(X21:AB21)</f>
        <v>0</v>
      </c>
      <c r="R21" s="38"/>
      <c r="S21" s="38">
        <f>Q21*K20</f>
        <v>0</v>
      </c>
      <c r="T21" s="38">
        <f>N20-Q21</f>
        <v>5</v>
      </c>
      <c r="U21" s="38"/>
      <c r="V21" s="38">
        <f>T21*K20</f>
        <v>1050</v>
      </c>
      <c r="W21" s="38"/>
      <c r="X21" s="38"/>
      <c r="Y21" s="850">
        <v>0</v>
      </c>
      <c r="Z21" s="850">
        <v>0</v>
      </c>
      <c r="AA21" s="877" t="s">
        <v>2708</v>
      </c>
      <c r="AB21" s="38"/>
    </row>
    <row r="22" spans="1:28" ht="15" customHeight="1" x14ac:dyDescent="0.45">
      <c r="A22" s="54" t="s">
        <v>2691</v>
      </c>
      <c r="B22" s="54" t="s">
        <v>203</v>
      </c>
      <c r="C22" s="54"/>
      <c r="D22" s="54" t="s">
        <v>2706</v>
      </c>
      <c r="E22" s="54" t="s">
        <v>2707</v>
      </c>
      <c r="F22" s="54" t="s">
        <v>278</v>
      </c>
      <c r="G22" s="54" t="s">
        <v>310</v>
      </c>
      <c r="H22" s="54" t="s">
        <v>2704</v>
      </c>
      <c r="I22" s="54"/>
      <c r="J22" s="55">
        <v>70</v>
      </c>
      <c r="K22" s="56">
        <v>210</v>
      </c>
      <c r="L22" s="39">
        <v>126</v>
      </c>
      <c r="M22" s="39"/>
      <c r="N22" s="56">
        <f>SUM(X22:AB22)</f>
        <v>5</v>
      </c>
      <c r="O22" s="56">
        <f>N22*J22</f>
        <v>350</v>
      </c>
      <c r="P22" s="56"/>
      <c r="Q22" s="994"/>
      <c r="R22" s="56">
        <f>Q23*J22</f>
        <v>0</v>
      </c>
      <c r="S22" s="56"/>
      <c r="T22" s="56"/>
      <c r="U22" s="56">
        <f>T23*J22</f>
        <v>350</v>
      </c>
      <c r="V22" s="56"/>
      <c r="W22" s="56"/>
      <c r="X22" s="56"/>
      <c r="Y22" s="852">
        <v>3</v>
      </c>
      <c r="Z22" s="852">
        <v>2</v>
      </c>
      <c r="AA22" s="852"/>
      <c r="AB22" s="56"/>
    </row>
    <row r="23" spans="1:28" ht="15" customHeight="1" x14ac:dyDescent="0.45">
      <c r="A23" s="36"/>
      <c r="B23" s="36"/>
      <c r="C23" s="36"/>
      <c r="D23" s="46"/>
      <c r="E23" s="36"/>
      <c r="F23" s="36"/>
      <c r="G23" s="36"/>
      <c r="H23" s="36"/>
      <c r="I23" s="36"/>
      <c r="J23" s="48"/>
      <c r="K23" s="38"/>
      <c r="L23" s="38"/>
      <c r="M23" s="38"/>
      <c r="N23" s="38"/>
      <c r="O23" s="38"/>
      <c r="P23" s="38">
        <f>N22*K22</f>
        <v>1050</v>
      </c>
      <c r="Q23" s="854">
        <f>SUM(X23:AB23)</f>
        <v>0</v>
      </c>
      <c r="R23" s="38"/>
      <c r="S23" s="38">
        <f>Q23*K22</f>
        <v>0</v>
      </c>
      <c r="T23" s="38">
        <f>N22-Q23</f>
        <v>5</v>
      </c>
      <c r="U23" s="38"/>
      <c r="V23" s="38">
        <f>T23*K22</f>
        <v>1050</v>
      </c>
      <c r="W23" s="38"/>
      <c r="X23" s="38"/>
      <c r="Y23" s="854">
        <v>0</v>
      </c>
      <c r="Z23" s="854">
        <v>0</v>
      </c>
      <c r="AA23" s="644"/>
      <c r="AB23" s="38"/>
    </row>
    <row r="24" spans="1:28" ht="15" customHeight="1" x14ac:dyDescent="0.45">
      <c r="A24" s="54" t="s">
        <v>2691</v>
      </c>
      <c r="B24" s="54" t="s">
        <v>203</v>
      </c>
      <c r="C24" s="54"/>
      <c r="D24" s="54" t="s">
        <v>2706</v>
      </c>
      <c r="E24" s="54" t="s">
        <v>2707</v>
      </c>
      <c r="F24" s="54" t="s">
        <v>278</v>
      </c>
      <c r="G24" s="54" t="s">
        <v>805</v>
      </c>
      <c r="H24" s="54" t="s">
        <v>2704</v>
      </c>
      <c r="I24" s="54"/>
      <c r="J24" s="55">
        <v>70</v>
      </c>
      <c r="K24" s="56">
        <v>210</v>
      </c>
      <c r="L24" s="56"/>
      <c r="M24" s="56"/>
      <c r="N24" s="56">
        <f>SUM(X24:AB24)</f>
        <v>5</v>
      </c>
      <c r="O24" s="56">
        <f>N24*J24</f>
        <v>350</v>
      </c>
      <c r="P24" s="56"/>
      <c r="Q24" s="994"/>
      <c r="R24" s="56">
        <f>Q25*J24</f>
        <v>0</v>
      </c>
      <c r="S24" s="56"/>
      <c r="T24" s="56"/>
      <c r="U24" s="56">
        <f>T25*J24</f>
        <v>350</v>
      </c>
      <c r="V24" s="56"/>
      <c r="W24" s="56"/>
      <c r="X24" s="56"/>
      <c r="Y24" s="852">
        <v>3</v>
      </c>
      <c r="Z24" s="852">
        <v>2</v>
      </c>
      <c r="AA24" s="852"/>
      <c r="AB24" s="56"/>
    </row>
    <row r="25" spans="1:28" ht="15" customHeight="1" x14ac:dyDescent="0.45">
      <c r="A25" s="36"/>
      <c r="B25" s="36"/>
      <c r="C25" s="36"/>
      <c r="D25" s="36"/>
      <c r="E25" s="36"/>
      <c r="F25" s="36"/>
      <c r="G25" s="36"/>
      <c r="H25" s="36"/>
      <c r="I25" s="36"/>
      <c r="J25" s="48"/>
      <c r="K25" s="38"/>
      <c r="L25" s="38"/>
      <c r="M25" s="38"/>
      <c r="N25" s="38"/>
      <c r="O25" s="38"/>
      <c r="P25" s="38">
        <f>N24*K24</f>
        <v>1050</v>
      </c>
      <c r="Q25" s="850">
        <f>SUM(X25:AB25)</f>
        <v>0</v>
      </c>
      <c r="R25" s="38"/>
      <c r="S25" s="38">
        <f>Q25*K24</f>
        <v>0</v>
      </c>
      <c r="T25" s="38">
        <f>N24-Q25</f>
        <v>5</v>
      </c>
      <c r="U25" s="38"/>
      <c r="V25" s="38">
        <f>T25*K24</f>
        <v>1050</v>
      </c>
      <c r="W25" s="38"/>
      <c r="X25" s="38"/>
      <c r="Y25" s="850">
        <v>0</v>
      </c>
      <c r="Z25" s="850">
        <v>0</v>
      </c>
      <c r="AA25" s="644"/>
      <c r="AB25" s="38"/>
    </row>
    <row r="26" spans="1:28" ht="15" customHeight="1" x14ac:dyDescent="0.45">
      <c r="A26" s="54" t="s">
        <v>2691</v>
      </c>
      <c r="B26" s="54" t="s">
        <v>203</v>
      </c>
      <c r="C26" s="54"/>
      <c r="D26" s="54" t="s">
        <v>2709</v>
      </c>
      <c r="E26" s="54" t="s">
        <v>2710</v>
      </c>
      <c r="F26" s="54" t="s">
        <v>180</v>
      </c>
      <c r="G26" s="54" t="s">
        <v>2703</v>
      </c>
      <c r="H26" s="54" t="s">
        <v>2704</v>
      </c>
      <c r="I26" s="54" t="s">
        <v>182</v>
      </c>
      <c r="J26" s="55">
        <v>60</v>
      </c>
      <c r="K26" s="56">
        <v>175</v>
      </c>
      <c r="L26" s="39">
        <v>87</v>
      </c>
      <c r="M26" s="39"/>
      <c r="N26" s="56">
        <f>SUM(X26:AB26)</f>
        <v>5</v>
      </c>
      <c r="O26" s="56">
        <f>N26*J26</f>
        <v>300</v>
      </c>
      <c r="P26" s="56"/>
      <c r="Q26" s="994"/>
      <c r="R26" s="56">
        <f>Q27*J26</f>
        <v>0</v>
      </c>
      <c r="S26" s="56"/>
      <c r="T26" s="56"/>
      <c r="U26" s="56">
        <f>T27*J26</f>
        <v>300</v>
      </c>
      <c r="V26" s="56"/>
      <c r="W26" s="56"/>
      <c r="X26" s="56"/>
      <c r="Y26" s="852">
        <v>2</v>
      </c>
      <c r="Z26" s="852">
        <v>2</v>
      </c>
      <c r="AA26" s="852">
        <v>1</v>
      </c>
      <c r="AB26" s="56"/>
    </row>
    <row r="27" spans="1:28" ht="15" customHeight="1" x14ac:dyDescent="0.45">
      <c r="A27" s="36"/>
      <c r="B27" s="36"/>
      <c r="C27" s="36"/>
      <c r="D27" s="46"/>
      <c r="E27" s="36"/>
      <c r="F27" s="36"/>
      <c r="G27" s="36"/>
      <c r="H27" s="36"/>
      <c r="I27" s="36"/>
      <c r="J27" s="48"/>
      <c r="K27" s="38"/>
      <c r="L27" s="38"/>
      <c r="M27" s="38"/>
      <c r="N27" s="38"/>
      <c r="O27" s="38"/>
      <c r="P27" s="38">
        <f>N26*K26</f>
        <v>875</v>
      </c>
      <c r="Q27" s="854">
        <f>SUM(X27:AB27)</f>
        <v>0</v>
      </c>
      <c r="R27" s="38"/>
      <c r="S27" s="38">
        <f>Q27*K26</f>
        <v>0</v>
      </c>
      <c r="T27" s="38">
        <f>N26-Q27</f>
        <v>5</v>
      </c>
      <c r="U27" s="38"/>
      <c r="V27" s="38">
        <f>T27*K26</f>
        <v>875</v>
      </c>
      <c r="W27" s="38"/>
      <c r="X27" s="38"/>
      <c r="Y27" s="854">
        <v>0</v>
      </c>
      <c r="Z27" s="854">
        <v>0</v>
      </c>
      <c r="AA27" s="854">
        <v>0</v>
      </c>
      <c r="AB27" s="38"/>
    </row>
    <row r="28" spans="1:28" ht="15" customHeight="1" x14ac:dyDescent="0.45">
      <c r="A28" s="54" t="s">
        <v>2691</v>
      </c>
      <c r="B28" s="54" t="s">
        <v>203</v>
      </c>
      <c r="C28" s="54"/>
      <c r="D28" s="844" t="s">
        <v>2709</v>
      </c>
      <c r="E28" s="54" t="s">
        <v>2710</v>
      </c>
      <c r="F28" s="54" t="s">
        <v>180</v>
      </c>
      <c r="G28" s="54" t="s">
        <v>310</v>
      </c>
      <c r="H28" s="54" t="s">
        <v>2704</v>
      </c>
      <c r="I28" s="54" t="s">
        <v>182</v>
      </c>
      <c r="J28" s="55">
        <v>60</v>
      </c>
      <c r="K28" s="56">
        <v>175</v>
      </c>
      <c r="L28" s="39">
        <v>87</v>
      </c>
      <c r="M28" s="39"/>
      <c r="N28" s="56">
        <f>SUM(X28:AB28)</f>
        <v>5</v>
      </c>
      <c r="O28" s="56">
        <f>N28*J28</f>
        <v>300</v>
      </c>
      <c r="P28" s="56"/>
      <c r="Q28" s="994"/>
      <c r="R28" s="56">
        <f>Q29*J28</f>
        <v>60</v>
      </c>
      <c r="S28" s="56"/>
      <c r="T28" s="56"/>
      <c r="U28" s="56">
        <f>T29*J28</f>
        <v>240</v>
      </c>
      <c r="V28" s="56"/>
      <c r="W28" s="56"/>
      <c r="X28" s="56"/>
      <c r="Y28" s="852">
        <v>2</v>
      </c>
      <c r="Z28" s="852">
        <v>2</v>
      </c>
      <c r="AA28" s="852">
        <v>1</v>
      </c>
      <c r="AB28" s="56"/>
    </row>
    <row r="29" spans="1:28" ht="15" customHeight="1" x14ac:dyDescent="0.45">
      <c r="A29" s="36"/>
      <c r="B29" s="36"/>
      <c r="C29" s="36"/>
      <c r="D29" s="36"/>
      <c r="E29" s="36"/>
      <c r="F29" s="36"/>
      <c r="G29" s="36"/>
      <c r="H29" s="36"/>
      <c r="I29" s="36"/>
      <c r="J29" s="48"/>
      <c r="K29" s="38"/>
      <c r="L29" s="38"/>
      <c r="M29" s="38"/>
      <c r="N29" s="38"/>
      <c r="O29" s="38"/>
      <c r="P29" s="38">
        <f>N28*K28</f>
        <v>875</v>
      </c>
      <c r="Q29" s="794">
        <f>SUM(X29:AB29)</f>
        <v>1</v>
      </c>
      <c r="R29" s="38"/>
      <c r="S29" s="38">
        <f>Q29*K28</f>
        <v>175</v>
      </c>
      <c r="T29" s="38">
        <f>N28-Q29</f>
        <v>4</v>
      </c>
      <c r="U29" s="38"/>
      <c r="V29" s="38">
        <f>T29*K28</f>
        <v>700</v>
      </c>
      <c r="W29" s="38"/>
      <c r="X29" s="846"/>
      <c r="Y29" s="854">
        <v>0</v>
      </c>
      <c r="Z29" s="854">
        <v>0</v>
      </c>
      <c r="AA29" s="794">
        <v>1</v>
      </c>
      <c r="AB29" s="38"/>
    </row>
    <row r="30" spans="1:28" ht="15" customHeight="1" x14ac:dyDescent="0.45">
      <c r="A30" s="54" t="s">
        <v>2691</v>
      </c>
      <c r="B30" s="54" t="s">
        <v>203</v>
      </c>
      <c r="C30" s="54"/>
      <c r="D30" s="844" t="s">
        <v>2709</v>
      </c>
      <c r="E30" s="54" t="s">
        <v>2710</v>
      </c>
      <c r="F30" s="54" t="s">
        <v>180</v>
      </c>
      <c r="G30" s="54" t="s">
        <v>805</v>
      </c>
      <c r="H30" s="54" t="s">
        <v>2704</v>
      </c>
      <c r="I30" s="54" t="s">
        <v>182</v>
      </c>
      <c r="J30" s="55">
        <v>60</v>
      </c>
      <c r="K30" s="56">
        <v>175</v>
      </c>
      <c r="L30" s="39">
        <v>87</v>
      </c>
      <c r="M30" s="39"/>
      <c r="N30" s="56">
        <f>SUM(X30:AB30)</f>
        <v>5</v>
      </c>
      <c r="O30" s="56">
        <f>N30*J30</f>
        <v>300</v>
      </c>
      <c r="P30" s="56"/>
      <c r="Q30" s="994"/>
      <c r="R30" s="56">
        <f>Q31*J30</f>
        <v>60</v>
      </c>
      <c r="S30" s="56"/>
      <c r="T30" s="56"/>
      <c r="U30" s="56">
        <f>T31*J30</f>
        <v>240</v>
      </c>
      <c r="V30" s="56"/>
      <c r="W30" s="56"/>
      <c r="X30" s="56"/>
      <c r="Y30" s="852">
        <v>2</v>
      </c>
      <c r="Z30" s="852">
        <v>2</v>
      </c>
      <c r="AA30" s="852">
        <v>1</v>
      </c>
      <c r="AB30" s="56"/>
    </row>
    <row r="31" spans="1:28" ht="15" customHeight="1" x14ac:dyDescent="0.45">
      <c r="A31" s="36"/>
      <c r="B31" s="36"/>
      <c r="C31" s="36"/>
      <c r="D31" s="36"/>
      <c r="E31" s="36"/>
      <c r="F31" s="36"/>
      <c r="G31" s="36"/>
      <c r="H31" s="36"/>
      <c r="I31" s="36"/>
      <c r="J31" s="48"/>
      <c r="K31" s="38"/>
      <c r="L31" s="38"/>
      <c r="M31" s="38"/>
      <c r="N31" s="38"/>
      <c r="O31" s="38"/>
      <c r="P31" s="38">
        <f>N30*K30</f>
        <v>875</v>
      </c>
      <c r="Q31" s="794">
        <f>SUM(X31:AB31)</f>
        <v>1</v>
      </c>
      <c r="R31" s="38"/>
      <c r="S31" s="38">
        <f>Q31*K30</f>
        <v>175</v>
      </c>
      <c r="T31" s="38">
        <f>N30-Q31</f>
        <v>4</v>
      </c>
      <c r="U31" s="38"/>
      <c r="V31" s="38">
        <f>T31*K30</f>
        <v>700</v>
      </c>
      <c r="W31" s="38"/>
      <c r="X31" s="38"/>
      <c r="Y31" s="854">
        <v>0</v>
      </c>
      <c r="Z31" s="794">
        <v>1</v>
      </c>
      <c r="AA31" s="854">
        <v>0</v>
      </c>
      <c r="AB31" s="38"/>
    </row>
    <row r="32" spans="1:28" ht="15" customHeight="1" x14ac:dyDescent="0.45">
      <c r="A32" s="54" t="s">
        <v>2691</v>
      </c>
      <c r="B32" s="54" t="s">
        <v>203</v>
      </c>
      <c r="C32" s="54"/>
      <c r="D32" s="54" t="s">
        <v>2711</v>
      </c>
      <c r="E32" s="54" t="s">
        <v>2712</v>
      </c>
      <c r="F32" s="54" t="s">
        <v>214</v>
      </c>
      <c r="G32" s="54" t="s">
        <v>2713</v>
      </c>
      <c r="H32" s="54" t="s">
        <v>2704</v>
      </c>
      <c r="I32" s="54" t="s">
        <v>182</v>
      </c>
      <c r="J32" s="55">
        <v>125</v>
      </c>
      <c r="K32" s="56">
        <v>375</v>
      </c>
      <c r="L32" s="39">
        <v>187</v>
      </c>
      <c r="M32" s="39"/>
      <c r="N32" s="56">
        <f>SUM(X32:AB32)</f>
        <v>4</v>
      </c>
      <c r="O32" s="56">
        <f>N32*J32</f>
        <v>500</v>
      </c>
      <c r="P32" s="56"/>
      <c r="Q32" s="994"/>
      <c r="R32" s="56">
        <f>Q33*J32</f>
        <v>0</v>
      </c>
      <c r="S32" s="56"/>
      <c r="T32" s="56"/>
      <c r="U32" s="56">
        <f>T33*J32</f>
        <v>500</v>
      </c>
      <c r="V32" s="56"/>
      <c r="W32" s="56"/>
      <c r="X32" s="56"/>
      <c r="Y32" s="852">
        <v>4</v>
      </c>
      <c r="Z32" s="852"/>
      <c r="AA32" s="852"/>
      <c r="AB32" s="56"/>
    </row>
    <row r="33" spans="1:29" ht="15" customHeight="1" x14ac:dyDescent="0.45">
      <c r="A33" s="36"/>
      <c r="B33" s="36"/>
      <c r="C33" s="36"/>
      <c r="D33" s="36"/>
      <c r="E33" s="36"/>
      <c r="F33" s="36"/>
      <c r="G33" s="36"/>
      <c r="H33" s="36"/>
      <c r="I33" s="36"/>
      <c r="J33" s="48"/>
      <c r="K33" s="38"/>
      <c r="L33" s="38"/>
      <c r="M33" s="38"/>
      <c r="N33" s="38"/>
      <c r="O33" s="38"/>
      <c r="P33" s="38">
        <f>N32*K32</f>
        <v>1500</v>
      </c>
      <c r="Q33" s="854">
        <f>SUM(X33:AB33)</f>
        <v>0</v>
      </c>
      <c r="R33" s="38"/>
      <c r="S33" s="38">
        <f>Q33*K32</f>
        <v>0</v>
      </c>
      <c r="T33" s="38">
        <f>N32-Q33</f>
        <v>4</v>
      </c>
      <c r="U33" s="38"/>
      <c r="V33" s="38">
        <f>T33*K32</f>
        <v>1500</v>
      </c>
      <c r="W33" s="38"/>
      <c r="X33" s="38"/>
      <c r="Y33" s="854">
        <v>0</v>
      </c>
      <c r="Z33" s="644"/>
      <c r="AA33" s="644"/>
      <c r="AB33" s="38"/>
    </row>
    <row r="34" spans="1:29" ht="15" customHeight="1" x14ac:dyDescent="0.45">
      <c r="A34" s="54" t="s">
        <v>2691</v>
      </c>
      <c r="B34" s="54" t="s">
        <v>203</v>
      </c>
      <c r="C34" s="54"/>
      <c r="D34" s="54" t="s">
        <v>2714</v>
      </c>
      <c r="E34" s="54" t="s">
        <v>2715</v>
      </c>
      <c r="F34" s="54" t="s">
        <v>210</v>
      </c>
      <c r="G34" s="59" t="s">
        <v>2716</v>
      </c>
      <c r="H34" s="54" t="s">
        <v>2704</v>
      </c>
      <c r="I34" s="54" t="s">
        <v>212</v>
      </c>
      <c r="J34" s="55">
        <v>70</v>
      </c>
      <c r="K34" s="56">
        <v>189</v>
      </c>
      <c r="L34" s="39">
        <v>135</v>
      </c>
      <c r="M34" s="39"/>
      <c r="N34" s="56">
        <f>SUM(X34:AB34)</f>
        <v>4</v>
      </c>
      <c r="O34" s="56">
        <f>N34*J34</f>
        <v>280</v>
      </c>
      <c r="P34" s="56"/>
      <c r="Q34" s="994"/>
      <c r="R34" s="56">
        <f>Q35*J34</f>
        <v>0</v>
      </c>
      <c r="S34" s="56"/>
      <c r="T34" s="56"/>
      <c r="U34" s="56">
        <f>T35*J34</f>
        <v>280</v>
      </c>
      <c r="V34" s="56"/>
      <c r="W34" s="56"/>
      <c r="X34" s="56"/>
      <c r="Y34" s="852">
        <v>2</v>
      </c>
      <c r="Z34" s="852">
        <v>2</v>
      </c>
      <c r="AA34" s="852"/>
      <c r="AB34" s="56"/>
    </row>
    <row r="35" spans="1:29" ht="15" customHeight="1" x14ac:dyDescent="0.45">
      <c r="A35" s="36"/>
      <c r="B35" s="36"/>
      <c r="C35" s="36"/>
      <c r="D35" s="46"/>
      <c r="E35" s="36"/>
      <c r="F35" s="36"/>
      <c r="G35" s="36"/>
      <c r="H35" s="36"/>
      <c r="I35" s="36"/>
      <c r="J35" s="48"/>
      <c r="K35" s="38"/>
      <c r="L35" s="38"/>
      <c r="M35" s="38"/>
      <c r="N35" s="38"/>
      <c r="O35" s="38"/>
      <c r="P35" s="38">
        <f>N34*K34</f>
        <v>756</v>
      </c>
      <c r="Q35" s="854">
        <f>SUM(X35:AB35)</f>
        <v>0</v>
      </c>
      <c r="R35" s="38"/>
      <c r="S35" s="38">
        <f>Q35*K34</f>
        <v>0</v>
      </c>
      <c r="T35" s="38">
        <f>N34-Q35</f>
        <v>4</v>
      </c>
      <c r="U35" s="38"/>
      <c r="V35" s="38">
        <f>T35*K34</f>
        <v>756</v>
      </c>
      <c r="W35" s="38"/>
      <c r="X35" s="38"/>
      <c r="Y35" s="854">
        <v>0</v>
      </c>
      <c r="Z35" s="854">
        <v>0</v>
      </c>
      <c r="AA35" s="644"/>
      <c r="AB35" s="38"/>
    </row>
    <row r="36" spans="1:29" ht="15" customHeight="1" x14ac:dyDescent="0.45">
      <c r="A36" s="54" t="s">
        <v>2691</v>
      </c>
      <c r="B36" s="54" t="s">
        <v>203</v>
      </c>
      <c r="C36" s="54"/>
      <c r="D36" s="54" t="s">
        <v>2717</v>
      </c>
      <c r="E36" s="54" t="s">
        <v>2718</v>
      </c>
      <c r="F36" s="54" t="s">
        <v>214</v>
      </c>
      <c r="G36" s="59" t="s">
        <v>2719</v>
      </c>
      <c r="H36" s="54" t="s">
        <v>2704</v>
      </c>
      <c r="I36" s="54" t="s">
        <v>212</v>
      </c>
      <c r="J36" s="55">
        <v>98</v>
      </c>
      <c r="K36" s="56">
        <v>269</v>
      </c>
      <c r="L36" s="39">
        <v>161</v>
      </c>
      <c r="M36" s="39">
        <v>180</v>
      </c>
      <c r="N36" s="56">
        <f>SUM(X36:AB36)</f>
        <v>5</v>
      </c>
      <c r="O36" s="56">
        <f>N36*J36</f>
        <v>490</v>
      </c>
      <c r="P36" s="56"/>
      <c r="Q36" s="994"/>
      <c r="R36" s="56">
        <f>Q37*J36</f>
        <v>0</v>
      </c>
      <c r="S36" s="56"/>
      <c r="T36" s="56"/>
      <c r="U36" s="56">
        <f>T37*J36</f>
        <v>490</v>
      </c>
      <c r="V36" s="56"/>
      <c r="W36" s="56"/>
      <c r="X36" s="56">
        <v>1</v>
      </c>
      <c r="Y36" s="852">
        <v>3</v>
      </c>
      <c r="Z36" s="852">
        <v>1</v>
      </c>
      <c r="AA36" s="852"/>
      <c r="AB36" s="56"/>
    </row>
    <row r="37" spans="1:29" ht="15" customHeight="1" x14ac:dyDescent="0.45">
      <c r="A37" s="36"/>
      <c r="B37" s="36"/>
      <c r="C37" s="36"/>
      <c r="D37" s="46"/>
      <c r="E37" s="36"/>
      <c r="F37" s="36"/>
      <c r="G37" s="36"/>
      <c r="H37" s="36"/>
      <c r="I37" s="36"/>
      <c r="J37" s="48"/>
      <c r="K37" s="38"/>
      <c r="L37" s="38"/>
      <c r="M37" s="38"/>
      <c r="N37" s="38"/>
      <c r="O37" s="38"/>
      <c r="P37" s="38">
        <f>N36*K36</f>
        <v>1345</v>
      </c>
      <c r="Q37" s="854">
        <f>SUM(X37:AB37)</f>
        <v>0</v>
      </c>
      <c r="R37" s="38"/>
      <c r="S37" s="38">
        <f>Q37*K36</f>
        <v>0</v>
      </c>
      <c r="T37" s="38">
        <f>N36-Q37</f>
        <v>5</v>
      </c>
      <c r="U37" s="38"/>
      <c r="V37" s="38">
        <f>T37*K36</f>
        <v>1345</v>
      </c>
      <c r="W37" s="38"/>
      <c r="X37" s="42">
        <v>0</v>
      </c>
      <c r="Y37" s="854">
        <v>0</v>
      </c>
      <c r="Z37" s="854">
        <v>0</v>
      </c>
      <c r="AA37" s="644"/>
      <c r="AB37" s="38"/>
    </row>
    <row r="38" spans="1:29" ht="15" customHeight="1" x14ac:dyDescent="0.45">
      <c r="A38" s="54" t="s">
        <v>2691</v>
      </c>
      <c r="B38" s="54" t="s">
        <v>203</v>
      </c>
      <c r="C38" s="54"/>
      <c r="D38" s="54" t="s">
        <v>2720</v>
      </c>
      <c r="E38" s="54" t="s">
        <v>2721</v>
      </c>
      <c r="F38" s="54" t="s">
        <v>210</v>
      </c>
      <c r="G38" s="54" t="s">
        <v>2722</v>
      </c>
      <c r="H38" s="54" t="s">
        <v>166</v>
      </c>
      <c r="I38" s="54" t="s">
        <v>212</v>
      </c>
      <c r="J38" s="55">
        <v>35</v>
      </c>
      <c r="K38" s="56">
        <v>109</v>
      </c>
      <c r="L38" s="56"/>
      <c r="M38" s="56"/>
      <c r="N38" s="56">
        <f>SUM(X38:AB38)</f>
        <v>6</v>
      </c>
      <c r="O38" s="56">
        <f>N38*J38</f>
        <v>210</v>
      </c>
      <c r="P38" s="56"/>
      <c r="Q38" s="994"/>
      <c r="R38" s="56">
        <f>Q39*J38</f>
        <v>0</v>
      </c>
      <c r="S38" s="56"/>
      <c r="T38" s="56"/>
      <c r="U38" s="56">
        <f>T39*J38</f>
        <v>210</v>
      </c>
      <c r="V38" s="56"/>
      <c r="W38" s="56"/>
      <c r="X38" s="56"/>
      <c r="Y38" s="852">
        <v>3</v>
      </c>
      <c r="Z38" s="852">
        <v>3</v>
      </c>
      <c r="AA38" s="852"/>
      <c r="AB38" s="56"/>
    </row>
    <row r="39" spans="1:29" ht="15" customHeight="1" x14ac:dyDescent="0.45">
      <c r="A39" s="36"/>
      <c r="B39" s="36"/>
      <c r="C39" s="36"/>
      <c r="D39" s="36"/>
      <c r="E39" s="36"/>
      <c r="F39" s="36"/>
      <c r="G39" s="36"/>
      <c r="H39" s="36"/>
      <c r="I39" s="36"/>
      <c r="J39" s="48"/>
      <c r="K39" s="38"/>
      <c r="L39" s="38"/>
      <c r="M39" s="38"/>
      <c r="N39" s="38"/>
      <c r="O39" s="38"/>
      <c r="P39" s="38">
        <f>N38*K38</f>
        <v>654</v>
      </c>
      <c r="Q39" s="850">
        <f>SUM(X39:AB39)</f>
        <v>0</v>
      </c>
      <c r="R39" s="38"/>
      <c r="S39" s="38">
        <f>Q39*K38</f>
        <v>0</v>
      </c>
      <c r="T39" s="38">
        <f>N38-Q39</f>
        <v>6</v>
      </c>
      <c r="U39" s="38"/>
      <c r="V39" s="38">
        <f>T39*K38</f>
        <v>654</v>
      </c>
      <c r="W39" s="38"/>
      <c r="X39" s="38"/>
      <c r="Y39" s="58">
        <v>0</v>
      </c>
      <c r="Z39" s="58">
        <v>0</v>
      </c>
      <c r="AA39" s="38"/>
      <c r="AB39" s="38"/>
    </row>
    <row r="40" spans="1:29" ht="15" customHeight="1" x14ac:dyDescent="0.45">
      <c r="A40" s="54" t="s">
        <v>2691</v>
      </c>
      <c r="B40" s="54" t="s">
        <v>203</v>
      </c>
      <c r="C40" s="54"/>
      <c r="D40" s="54" t="s">
        <v>2723</v>
      </c>
      <c r="E40" s="54" t="s">
        <v>2724</v>
      </c>
      <c r="F40" s="54" t="s">
        <v>2725</v>
      </c>
      <c r="G40" s="54" t="s">
        <v>168</v>
      </c>
      <c r="H40" s="54" t="s">
        <v>166</v>
      </c>
      <c r="I40" s="54"/>
      <c r="J40" s="55">
        <v>20</v>
      </c>
      <c r="K40" s="38">
        <v>59</v>
      </c>
      <c r="L40" s="39">
        <v>41</v>
      </c>
      <c r="M40" s="39"/>
      <c r="N40" s="56">
        <f>SUM(X40:AB40)</f>
        <v>2</v>
      </c>
      <c r="O40" s="56">
        <f>N40*J40</f>
        <v>40</v>
      </c>
      <c r="P40" s="56"/>
      <c r="Q40" s="994"/>
      <c r="R40" s="56">
        <f>Q41*J40</f>
        <v>0</v>
      </c>
      <c r="S40" s="56"/>
      <c r="T40" s="56"/>
      <c r="U40" s="56">
        <f>T41*J40</f>
        <v>40</v>
      </c>
      <c r="V40" s="56"/>
      <c r="W40" s="56"/>
      <c r="X40" s="56"/>
      <c r="Y40" s="56"/>
      <c r="Z40" s="56"/>
      <c r="AA40" s="56"/>
      <c r="AB40" s="56">
        <v>2</v>
      </c>
    </row>
    <row r="41" spans="1:29" ht="15" customHeight="1" x14ac:dyDescent="0.45">
      <c r="A41" s="36"/>
      <c r="B41" s="36"/>
      <c r="C41" s="36"/>
      <c r="D41" s="36"/>
      <c r="E41" s="36"/>
      <c r="F41" s="36"/>
      <c r="G41" s="36"/>
      <c r="H41" s="36"/>
      <c r="I41" s="36"/>
      <c r="J41" s="48"/>
      <c r="K41" s="38"/>
      <c r="L41" s="38"/>
      <c r="M41" s="38"/>
      <c r="N41" s="38"/>
      <c r="O41" s="38"/>
      <c r="P41" s="38">
        <f>N40*K40</f>
        <v>118</v>
      </c>
      <c r="Q41" s="850">
        <f>SUM(X41:AB41)</f>
        <v>0</v>
      </c>
      <c r="R41" s="38"/>
      <c r="S41" s="38">
        <f>Q41*K40</f>
        <v>0</v>
      </c>
      <c r="T41" s="38">
        <f>N40-Q41</f>
        <v>2</v>
      </c>
      <c r="U41" s="38"/>
      <c r="V41" s="38">
        <f>T41*K40</f>
        <v>118</v>
      </c>
      <c r="W41" s="38"/>
      <c r="X41" s="38"/>
      <c r="Y41" s="38"/>
      <c r="Z41" s="38"/>
      <c r="AA41" s="38"/>
      <c r="AB41" s="845">
        <v>0</v>
      </c>
      <c r="AC41" s="930"/>
    </row>
    <row r="42" spans="1:29" ht="15" customHeight="1" x14ac:dyDescent="0.45">
      <c r="A42" s="54" t="s">
        <v>2691</v>
      </c>
      <c r="B42" s="54" t="s">
        <v>203</v>
      </c>
      <c r="C42" s="54"/>
      <c r="D42" s="54" t="s">
        <v>2726</v>
      </c>
      <c r="E42" s="54" t="s">
        <v>2727</v>
      </c>
      <c r="F42" s="54" t="s">
        <v>164</v>
      </c>
      <c r="G42" s="54" t="s">
        <v>637</v>
      </c>
      <c r="H42" s="54" t="s">
        <v>2704</v>
      </c>
      <c r="I42" s="54" t="s">
        <v>2728</v>
      </c>
      <c r="J42" s="55">
        <v>85</v>
      </c>
      <c r="K42" s="56">
        <v>255</v>
      </c>
      <c r="L42" s="56"/>
      <c r="M42" s="56"/>
      <c r="N42" s="56">
        <f>SUM(X42:AB42)</f>
        <v>7</v>
      </c>
      <c r="O42" s="56">
        <f>N42*J42</f>
        <v>595</v>
      </c>
      <c r="P42" s="56"/>
      <c r="Q42" s="39"/>
      <c r="R42" s="56">
        <f>Q43*J42</f>
        <v>0</v>
      </c>
      <c r="S42" s="56"/>
      <c r="T42" s="56"/>
      <c r="U42" s="56">
        <f>T43*J42</f>
        <v>595</v>
      </c>
      <c r="V42" s="56"/>
      <c r="W42" s="56"/>
      <c r="X42" s="56"/>
      <c r="Y42" s="56">
        <v>3</v>
      </c>
      <c r="Z42" s="56">
        <v>4</v>
      </c>
      <c r="AA42" s="56"/>
      <c r="AB42" s="56"/>
    </row>
    <row r="43" spans="1:29" ht="15" customHeight="1" x14ac:dyDescent="0.45">
      <c r="A43" s="36"/>
      <c r="B43" s="36"/>
      <c r="C43" s="36"/>
      <c r="D43" s="36"/>
      <c r="E43" s="36"/>
      <c r="F43" s="36"/>
      <c r="G43" s="36"/>
      <c r="H43" s="36"/>
      <c r="I43" s="36"/>
      <c r="J43" s="48"/>
      <c r="K43" s="38"/>
      <c r="L43" s="38"/>
      <c r="M43" s="38"/>
      <c r="N43" s="38"/>
      <c r="O43" s="38"/>
      <c r="P43" s="38">
        <f>N42*K42</f>
        <v>1785</v>
      </c>
      <c r="Q43" s="42">
        <f>SUM(X43:AB43)</f>
        <v>0</v>
      </c>
      <c r="R43" s="38"/>
      <c r="S43" s="38">
        <f>Q43*K42</f>
        <v>0</v>
      </c>
      <c r="T43" s="38">
        <f>N42-Q43</f>
        <v>7</v>
      </c>
      <c r="U43" s="38"/>
      <c r="V43" s="38">
        <f>T43*K42</f>
        <v>1785</v>
      </c>
      <c r="W43" s="38"/>
      <c r="X43" s="38"/>
      <c r="Y43" s="42">
        <v>0</v>
      </c>
      <c r="Z43" s="42">
        <v>0</v>
      </c>
      <c r="AA43" s="38"/>
      <c r="AB43" s="38"/>
    </row>
    <row r="44" spans="1:29" ht="15" customHeight="1" x14ac:dyDescent="0.45">
      <c r="A44" s="77" t="s">
        <v>2691</v>
      </c>
      <c r="B44" s="77" t="s">
        <v>203</v>
      </c>
      <c r="C44" s="77"/>
      <c r="D44" s="77" t="s">
        <v>2729</v>
      </c>
      <c r="E44" s="77"/>
      <c r="F44" s="77" t="s">
        <v>164</v>
      </c>
      <c r="G44" s="77" t="s">
        <v>2730</v>
      </c>
      <c r="H44" s="77" t="s">
        <v>166</v>
      </c>
      <c r="I44" s="77" t="s">
        <v>2054</v>
      </c>
      <c r="J44" s="369"/>
      <c r="K44" s="81">
        <v>285</v>
      </c>
      <c r="L44" s="39">
        <v>171</v>
      </c>
      <c r="M44" s="39"/>
      <c r="N44" s="81"/>
      <c r="O44" s="81">
        <f>N44*J44</f>
        <v>0</v>
      </c>
      <c r="P44" s="81"/>
      <c r="Q44" s="39"/>
      <c r="R44" s="81">
        <f>Q45*J44</f>
        <v>0</v>
      </c>
      <c r="S44" s="81"/>
      <c r="T44" s="81"/>
      <c r="U44" s="81">
        <f>T45*J44</f>
        <v>0</v>
      </c>
      <c r="V44" s="81"/>
      <c r="W44" s="81"/>
      <c r="X44" s="81"/>
      <c r="Y44" s="81">
        <v>3</v>
      </c>
      <c r="Z44" s="81">
        <v>3</v>
      </c>
      <c r="AA44" s="81"/>
      <c r="AB44" s="81"/>
    </row>
    <row r="45" spans="1:29" ht="15" customHeight="1" x14ac:dyDescent="0.45">
      <c r="A45" s="36"/>
      <c r="B45" s="36"/>
      <c r="C45" s="36"/>
      <c r="D45" s="46"/>
      <c r="E45" s="36"/>
      <c r="F45" s="36"/>
      <c r="G45" s="36"/>
      <c r="H45" s="36"/>
      <c r="I45" s="36"/>
      <c r="J45" s="48"/>
      <c r="K45" s="38"/>
      <c r="L45" s="38" t="s">
        <v>2731</v>
      </c>
      <c r="M45" s="38"/>
      <c r="N45" s="38"/>
      <c r="O45" s="38"/>
      <c r="P45" s="38">
        <f>N44*K44</f>
        <v>0</v>
      </c>
      <c r="Q45" s="42">
        <f>SUM(X45:AB45)</f>
        <v>0</v>
      </c>
      <c r="R45" s="38"/>
      <c r="S45" s="38">
        <f>Q45*K44</f>
        <v>0</v>
      </c>
      <c r="T45" s="38">
        <f>N44-Q45</f>
        <v>0</v>
      </c>
      <c r="U45" s="38"/>
      <c r="V45" s="38">
        <f>T45*K44</f>
        <v>0</v>
      </c>
      <c r="W45" s="38"/>
      <c r="X45" s="38"/>
      <c r="Y45" s="42">
        <v>0</v>
      </c>
      <c r="Z45" s="42">
        <v>0</v>
      </c>
      <c r="AA45" s="38"/>
      <c r="AB45" s="38"/>
    </row>
    <row r="46" spans="1:29" ht="15" customHeight="1" x14ac:dyDescent="0.45">
      <c r="A46" s="36"/>
      <c r="B46" s="36"/>
      <c r="C46" s="36"/>
      <c r="D46" s="36"/>
      <c r="E46" s="36"/>
      <c r="F46" s="36"/>
      <c r="G46" s="36"/>
      <c r="H46" s="36"/>
      <c r="I46" s="36"/>
      <c r="J46" s="4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</row>
    <row r="47" spans="1:29" ht="15" customHeight="1" x14ac:dyDescent="0.45">
      <c r="A47" s="36"/>
      <c r="B47" s="36"/>
      <c r="C47" s="36"/>
      <c r="D47" s="36"/>
      <c r="E47" s="36"/>
      <c r="F47" s="36"/>
      <c r="G47" s="36"/>
      <c r="H47" s="36"/>
      <c r="I47" s="36"/>
      <c r="J47" s="48"/>
      <c r="K47" s="38"/>
      <c r="L47" s="38"/>
      <c r="M47" s="38"/>
      <c r="N47" s="71">
        <f t="shared" ref="N47:W47" si="1">SUM(N12:N45)</f>
        <v>79</v>
      </c>
      <c r="O47" s="71">
        <f t="shared" si="1"/>
        <v>5610</v>
      </c>
      <c r="P47" s="71">
        <f t="shared" si="1"/>
        <v>16532</v>
      </c>
      <c r="Q47" s="709">
        <f t="shared" si="1"/>
        <v>2</v>
      </c>
      <c r="R47" s="709">
        <f t="shared" si="1"/>
        <v>120</v>
      </c>
      <c r="S47" s="71">
        <f t="shared" si="1"/>
        <v>350</v>
      </c>
      <c r="T47" s="71">
        <f t="shared" si="1"/>
        <v>77</v>
      </c>
      <c r="U47" s="71">
        <f t="shared" si="1"/>
        <v>5490</v>
      </c>
      <c r="V47" s="71">
        <f t="shared" si="1"/>
        <v>16182</v>
      </c>
      <c r="W47" s="71">
        <f t="shared" si="1"/>
        <v>0</v>
      </c>
      <c r="X47" s="38"/>
      <c r="Y47" s="38"/>
      <c r="Z47" s="38"/>
      <c r="AA47" s="38"/>
      <c r="AB47" s="38"/>
    </row>
    <row r="48" spans="1:29" ht="15" customHeight="1" x14ac:dyDescent="0.45">
      <c r="A48" s="36"/>
      <c r="B48" s="36"/>
      <c r="C48" s="36"/>
      <c r="D48" s="36"/>
      <c r="E48" s="36"/>
      <c r="F48" s="36"/>
      <c r="G48" s="36"/>
      <c r="H48" s="36"/>
      <c r="I48" s="36"/>
      <c r="J48" s="48"/>
      <c r="K48" s="38"/>
      <c r="L48" s="38" t="s">
        <v>323</v>
      </c>
      <c r="M48" s="38"/>
      <c r="N48" s="72">
        <f t="shared" ref="N48:P48" si="2">Q47+T47</f>
        <v>79</v>
      </c>
      <c r="O48" s="72">
        <f t="shared" si="2"/>
        <v>5610</v>
      </c>
      <c r="P48" s="72">
        <f t="shared" si="2"/>
        <v>16532</v>
      </c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</row>
    <row r="49" spans="1:28" ht="15" customHeight="1" x14ac:dyDescent="0.45">
      <c r="A49" s="36"/>
      <c r="B49" s="36"/>
      <c r="C49" s="36"/>
      <c r="D49" s="36"/>
      <c r="E49" s="36"/>
      <c r="F49" s="36"/>
      <c r="G49" s="36"/>
      <c r="H49" s="36"/>
      <c r="I49" s="36"/>
      <c r="J49" s="48"/>
      <c r="K49" s="38"/>
      <c r="L49" s="38" t="s">
        <v>2084</v>
      </c>
      <c r="M49" s="38"/>
      <c r="N49" s="72"/>
      <c r="O49" s="72"/>
      <c r="P49" s="72"/>
      <c r="Q49" s="38"/>
      <c r="R49" s="75">
        <f>R47/O47</f>
        <v>2.1390374331550801E-2</v>
      </c>
      <c r="S49" s="38"/>
      <c r="T49" s="38"/>
      <c r="U49" s="75">
        <f>U47/O47</f>
        <v>0.97860962566844922</v>
      </c>
      <c r="V49" s="38"/>
      <c r="W49" s="38"/>
      <c r="X49" s="38"/>
      <c r="Y49" s="38"/>
      <c r="Z49" s="38"/>
      <c r="AA49" s="38"/>
      <c r="AB49" s="38"/>
    </row>
    <row r="50" spans="1:28" ht="15" customHeight="1" x14ac:dyDescent="0.45">
      <c r="A50" s="36"/>
      <c r="B50" s="36"/>
      <c r="C50" s="36"/>
      <c r="D50" s="36"/>
      <c r="E50" s="36"/>
      <c r="F50" s="36"/>
      <c r="G50" s="36"/>
      <c r="H50" s="36"/>
      <c r="I50" s="36"/>
      <c r="J50" s="48"/>
      <c r="K50" s="38"/>
      <c r="L50" s="38" t="s">
        <v>2085</v>
      </c>
      <c r="M50" s="38"/>
      <c r="N50" s="38"/>
      <c r="O50" s="38"/>
      <c r="P50" s="38"/>
      <c r="Q50" s="38"/>
      <c r="R50" s="38"/>
      <c r="S50" s="38"/>
      <c r="T50" s="38"/>
      <c r="U50" s="38"/>
      <c r="V50" s="76">
        <f>V47/U47</f>
        <v>2.9475409836065576</v>
      </c>
      <c r="W50" s="38"/>
      <c r="X50" s="38"/>
      <c r="Y50" s="38"/>
      <c r="Z50" s="38"/>
      <c r="AA50" s="38"/>
      <c r="AB50" s="38"/>
    </row>
    <row r="51" spans="1:28" ht="15" customHeight="1" x14ac:dyDescent="0.45">
      <c r="A51" s="36"/>
      <c r="B51" s="36"/>
      <c r="C51" s="36"/>
      <c r="D51" s="36"/>
      <c r="E51" s="36"/>
      <c r="F51" s="36"/>
      <c r="G51" s="36"/>
      <c r="H51" s="36"/>
      <c r="I51" s="36"/>
      <c r="J51" s="4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</row>
    <row r="52" spans="1:28" ht="45" customHeight="1" x14ac:dyDescent="0.45">
      <c r="A52" s="32" t="s">
        <v>117</v>
      </c>
      <c r="B52" s="32" t="s">
        <v>118</v>
      </c>
      <c r="C52" s="32"/>
      <c r="D52" s="32" t="s">
        <v>120</v>
      </c>
      <c r="E52" s="32" t="s">
        <v>1373</v>
      </c>
      <c r="F52" s="32" t="s">
        <v>121</v>
      </c>
      <c r="G52" s="32" t="s">
        <v>122</v>
      </c>
      <c r="H52" s="32" t="s">
        <v>123</v>
      </c>
      <c r="I52" s="32" t="s">
        <v>124</v>
      </c>
      <c r="J52" s="32" t="s">
        <v>125</v>
      </c>
      <c r="K52" s="32" t="s">
        <v>126</v>
      </c>
      <c r="L52" s="33" t="s">
        <v>2015</v>
      </c>
      <c r="M52" s="305" t="s">
        <v>706</v>
      </c>
      <c r="N52" s="34" t="s">
        <v>128</v>
      </c>
      <c r="O52" s="33" t="s">
        <v>129</v>
      </c>
      <c r="P52" s="33" t="s">
        <v>933</v>
      </c>
      <c r="Q52" s="52" t="s">
        <v>131</v>
      </c>
      <c r="R52" s="829" t="s">
        <v>132</v>
      </c>
      <c r="S52" s="828"/>
      <c r="T52" s="33" t="s">
        <v>133</v>
      </c>
      <c r="U52" s="830" t="s">
        <v>134</v>
      </c>
      <c r="V52" s="827"/>
      <c r="W52" s="828"/>
      <c r="X52" s="32" t="s">
        <v>593</v>
      </c>
      <c r="Y52" s="32" t="s">
        <v>594</v>
      </c>
      <c r="Z52" s="32" t="s">
        <v>595</v>
      </c>
      <c r="AA52" s="32" t="s">
        <v>596</v>
      </c>
      <c r="AB52" s="32" t="s">
        <v>140</v>
      </c>
    </row>
    <row r="53" spans="1:28" ht="15" customHeight="1" x14ac:dyDescent="0.45">
      <c r="A53" s="77" t="s">
        <v>2691</v>
      </c>
      <c r="B53" s="77" t="s">
        <v>8</v>
      </c>
      <c r="C53" s="77"/>
      <c r="D53" s="105" t="s">
        <v>2732</v>
      </c>
      <c r="E53" s="77" t="s">
        <v>2733</v>
      </c>
      <c r="F53" s="77" t="s">
        <v>1461</v>
      </c>
      <c r="G53" s="77" t="s">
        <v>178</v>
      </c>
      <c r="H53" s="77" t="s">
        <v>2734</v>
      </c>
      <c r="I53" s="77" t="s">
        <v>255</v>
      </c>
      <c r="J53" s="80">
        <v>110</v>
      </c>
      <c r="K53" s="81">
        <v>370</v>
      </c>
      <c r="L53" s="39">
        <v>185</v>
      </c>
      <c r="M53" s="200">
        <v>285</v>
      </c>
      <c r="N53" s="81">
        <f>SUM(X53:AB53)</f>
        <v>4</v>
      </c>
      <c r="O53" s="81">
        <f>N53*J53</f>
        <v>440</v>
      </c>
      <c r="P53" s="81"/>
      <c r="Q53" s="39"/>
      <c r="R53" s="81">
        <f>Q54*J53</f>
        <v>0</v>
      </c>
      <c r="S53" s="81"/>
      <c r="T53" s="81"/>
      <c r="U53" s="81">
        <f>T54*J53</f>
        <v>440</v>
      </c>
      <c r="V53" s="81"/>
      <c r="W53" s="81"/>
      <c r="X53" s="81"/>
      <c r="Y53" s="81">
        <v>2</v>
      </c>
      <c r="Z53" s="81">
        <v>1</v>
      </c>
      <c r="AA53" s="81">
        <v>1</v>
      </c>
      <c r="AB53" s="81"/>
    </row>
    <row r="54" spans="1:28" ht="15" customHeight="1" x14ac:dyDescent="0.45">
      <c r="A54" s="36"/>
      <c r="B54" s="36"/>
      <c r="C54" s="36"/>
      <c r="D54" s="36"/>
      <c r="E54" s="36"/>
      <c r="F54" s="36"/>
      <c r="G54" s="36"/>
      <c r="H54" s="36"/>
      <c r="I54" s="36"/>
      <c r="J54" s="48"/>
      <c r="K54" s="38"/>
      <c r="L54" s="38"/>
      <c r="M54" s="69"/>
      <c r="N54" s="38"/>
      <c r="O54" s="38"/>
      <c r="P54" s="38">
        <f>N53*K53</f>
        <v>1480</v>
      </c>
      <c r="Q54" s="42">
        <f>SUM(X54:AB54)</f>
        <v>0</v>
      </c>
      <c r="R54" s="38"/>
      <c r="S54" s="38">
        <f>Q54*K53</f>
        <v>0</v>
      </c>
      <c r="T54" s="38">
        <f>N53-Q54</f>
        <v>4</v>
      </c>
      <c r="U54" s="38"/>
      <c r="V54" s="38">
        <f>T54*K53</f>
        <v>1480</v>
      </c>
      <c r="W54" s="38"/>
      <c r="X54" s="38"/>
      <c r="Y54" s="42">
        <v>0</v>
      </c>
      <c r="Z54" s="42">
        <v>0</v>
      </c>
      <c r="AA54" s="42">
        <v>0</v>
      </c>
      <c r="AB54" s="38"/>
    </row>
    <row r="55" spans="1:28" ht="15" customHeight="1" x14ac:dyDescent="0.45">
      <c r="A55" s="36"/>
      <c r="B55" s="36"/>
      <c r="C55" s="36"/>
      <c r="D55" s="36"/>
      <c r="E55" s="36"/>
      <c r="F55" s="36"/>
      <c r="G55" s="36"/>
      <c r="H55" s="36"/>
      <c r="I55" s="36"/>
      <c r="J55" s="48"/>
      <c r="K55" s="38"/>
      <c r="L55" s="38"/>
      <c r="M55" s="69"/>
      <c r="N55" s="38"/>
      <c r="O55" s="38"/>
      <c r="P55" s="38"/>
      <c r="Q55" s="39"/>
      <c r="R55" s="38"/>
      <c r="S55" s="38"/>
      <c r="T55" s="38"/>
      <c r="U55" s="38"/>
      <c r="V55" s="38"/>
      <c r="W55" s="38"/>
      <c r="X55" s="38"/>
      <c r="Y55" s="38"/>
      <c r="Z55" s="38"/>
      <c r="AA55" s="845"/>
      <c r="AB55" s="38"/>
    </row>
    <row r="56" spans="1:28" ht="15" customHeight="1" x14ac:dyDescent="0.45">
      <c r="A56" s="77" t="s">
        <v>2691</v>
      </c>
      <c r="B56" s="77" t="s">
        <v>8</v>
      </c>
      <c r="C56" s="77"/>
      <c r="D56" s="77" t="s">
        <v>2735</v>
      </c>
      <c r="E56" s="77" t="s">
        <v>2736</v>
      </c>
      <c r="F56" s="77" t="s">
        <v>278</v>
      </c>
      <c r="G56" s="77" t="s">
        <v>2737</v>
      </c>
      <c r="H56" s="77" t="s">
        <v>2360</v>
      </c>
      <c r="I56" s="77" t="s">
        <v>2738</v>
      </c>
      <c r="J56" s="80">
        <v>85</v>
      </c>
      <c r="K56" s="81">
        <v>255</v>
      </c>
      <c r="L56" s="39">
        <v>127.5</v>
      </c>
      <c r="M56" s="200">
        <v>220</v>
      </c>
      <c r="N56" s="81">
        <f>SUM(X56:AB56)</f>
        <v>4</v>
      </c>
      <c r="O56" s="81">
        <f>N56*J56</f>
        <v>340</v>
      </c>
      <c r="P56" s="81"/>
      <c r="Q56" s="39"/>
      <c r="R56" s="81">
        <f>Q57*J56</f>
        <v>0</v>
      </c>
      <c r="S56" s="81"/>
      <c r="T56" s="81"/>
      <c r="U56" s="81">
        <f>T57*J56</f>
        <v>340</v>
      </c>
      <c r="V56" s="81"/>
      <c r="W56" s="81"/>
      <c r="X56" s="81"/>
      <c r="Y56" s="81">
        <v>1</v>
      </c>
      <c r="Z56" s="81">
        <v>2</v>
      </c>
      <c r="AA56" s="81">
        <v>1</v>
      </c>
      <c r="AB56" s="81"/>
    </row>
    <row r="57" spans="1:28" ht="15" customHeight="1" x14ac:dyDescent="0.45">
      <c r="A57" s="36"/>
      <c r="B57" s="36"/>
      <c r="C57" s="36"/>
      <c r="D57" s="46"/>
      <c r="E57" s="36"/>
      <c r="F57" s="36"/>
      <c r="G57" s="36"/>
      <c r="H57" s="36"/>
      <c r="I57" s="36"/>
      <c r="J57" s="48"/>
      <c r="K57" s="38"/>
      <c r="L57" s="38"/>
      <c r="M57" s="69"/>
      <c r="N57" s="38"/>
      <c r="O57" s="38"/>
      <c r="P57" s="38">
        <f>N56*K56</f>
        <v>1020</v>
      </c>
      <c r="Q57" s="42">
        <f>SUM(X57:AB57)</f>
        <v>0</v>
      </c>
      <c r="R57" s="38"/>
      <c r="S57" s="38">
        <f>Q57*K56</f>
        <v>0</v>
      </c>
      <c r="T57" s="38">
        <f>N56-Q57</f>
        <v>4</v>
      </c>
      <c r="U57" s="38"/>
      <c r="V57" s="38">
        <f>T57*K56</f>
        <v>1020</v>
      </c>
      <c r="W57" s="38"/>
      <c r="X57" s="38"/>
      <c r="Y57" s="42">
        <v>0</v>
      </c>
      <c r="Z57" s="42">
        <v>0</v>
      </c>
      <c r="AA57" s="42">
        <v>0</v>
      </c>
      <c r="AB57" s="38"/>
    </row>
    <row r="58" spans="1:28" ht="15" customHeight="1" x14ac:dyDescent="0.45">
      <c r="A58" s="36"/>
      <c r="B58" s="36"/>
      <c r="C58" s="36"/>
      <c r="D58" s="36"/>
      <c r="E58" s="36"/>
      <c r="F58" s="36"/>
      <c r="G58" s="36"/>
      <c r="H58" s="36"/>
      <c r="I58" s="36"/>
      <c r="J58" s="48"/>
      <c r="K58" s="38"/>
      <c r="L58" s="38"/>
      <c r="M58" s="69"/>
      <c r="N58" s="38"/>
      <c r="O58" s="38"/>
      <c r="P58" s="38"/>
      <c r="Q58" s="39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</row>
    <row r="59" spans="1:28" ht="15" customHeight="1" x14ac:dyDescent="0.45">
      <c r="A59" s="77" t="s">
        <v>2691</v>
      </c>
      <c r="B59" s="77" t="s">
        <v>8</v>
      </c>
      <c r="C59" s="77"/>
      <c r="D59" s="77" t="s">
        <v>2739</v>
      </c>
      <c r="E59" s="77" t="s">
        <v>2740</v>
      </c>
      <c r="F59" s="77" t="s">
        <v>1122</v>
      </c>
      <c r="G59" s="77" t="s">
        <v>2741</v>
      </c>
      <c r="H59" s="77" t="s">
        <v>1504</v>
      </c>
      <c r="I59" s="77"/>
      <c r="J59" s="80">
        <v>85</v>
      </c>
      <c r="K59" s="81">
        <v>249</v>
      </c>
      <c r="L59" s="39">
        <v>124.5</v>
      </c>
      <c r="M59" s="200">
        <v>220</v>
      </c>
      <c r="N59" s="81">
        <f>SUM(X59:AB59)</f>
        <v>2</v>
      </c>
      <c r="O59" s="81">
        <f>N59*J59</f>
        <v>170</v>
      </c>
      <c r="P59" s="81"/>
      <c r="Q59" s="39"/>
      <c r="R59" s="81">
        <f>Q60*J59</f>
        <v>0</v>
      </c>
      <c r="S59" s="81"/>
      <c r="T59" s="81"/>
      <c r="U59" s="81">
        <f>T60*J59</f>
        <v>170</v>
      </c>
      <c r="V59" s="81"/>
      <c r="W59" s="81"/>
      <c r="X59" s="81"/>
      <c r="Y59" s="81"/>
      <c r="Z59" s="81"/>
      <c r="AA59" s="81"/>
      <c r="AB59" s="81">
        <v>2</v>
      </c>
    </row>
    <row r="60" spans="1:28" ht="15" customHeight="1" x14ac:dyDescent="0.45">
      <c r="A60" s="36"/>
      <c r="B60" s="36"/>
      <c r="C60" s="36"/>
      <c r="D60" s="46"/>
      <c r="E60" s="36"/>
      <c r="F60" s="36"/>
      <c r="G60" s="36"/>
      <c r="H60" s="36"/>
      <c r="I60" s="36"/>
      <c r="J60" s="48"/>
      <c r="K60" s="38"/>
      <c r="L60" s="38"/>
      <c r="M60" s="69"/>
      <c r="N60" s="38"/>
      <c r="O60" s="38"/>
      <c r="P60" s="38">
        <f>N59*K59</f>
        <v>498</v>
      </c>
      <c r="Q60" s="42">
        <f>SUM(X60:AB60)</f>
        <v>0</v>
      </c>
      <c r="R60" s="38"/>
      <c r="S60" s="38">
        <f>Q60*K59</f>
        <v>0</v>
      </c>
      <c r="T60" s="38">
        <f>N59-Q60</f>
        <v>2</v>
      </c>
      <c r="U60" s="38"/>
      <c r="V60" s="38">
        <f>T60*K59</f>
        <v>498</v>
      </c>
      <c r="W60" s="38"/>
      <c r="X60" s="38"/>
      <c r="Y60" s="38"/>
      <c r="Z60" s="38"/>
      <c r="AA60" s="38"/>
      <c r="AB60" s="42">
        <v>0</v>
      </c>
    </row>
    <row r="61" spans="1:28" ht="15" customHeight="1" x14ac:dyDescent="0.45">
      <c r="A61" s="36"/>
      <c r="B61" s="36"/>
      <c r="C61" s="36"/>
      <c r="D61" s="36"/>
      <c r="E61" s="36"/>
      <c r="F61" s="36"/>
      <c r="G61" s="36"/>
      <c r="H61" s="36"/>
      <c r="I61" s="36"/>
      <c r="J61" s="48"/>
      <c r="K61" s="38"/>
      <c r="L61" s="38"/>
      <c r="M61" s="69"/>
      <c r="N61" s="38"/>
      <c r="O61" s="38"/>
      <c r="P61" s="38"/>
      <c r="Q61" s="39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845"/>
    </row>
    <row r="62" spans="1:28" ht="15" customHeight="1" x14ac:dyDescent="0.45">
      <c r="A62" s="77" t="s">
        <v>2691</v>
      </c>
      <c r="B62" s="77" t="s">
        <v>8</v>
      </c>
      <c r="C62" s="77"/>
      <c r="D62" s="77" t="s">
        <v>2742</v>
      </c>
      <c r="E62" s="77" t="s">
        <v>2743</v>
      </c>
      <c r="F62" s="77" t="s">
        <v>2697</v>
      </c>
      <c r="G62" s="77" t="s">
        <v>810</v>
      </c>
      <c r="H62" s="77" t="s">
        <v>186</v>
      </c>
      <c r="I62" s="77" t="s">
        <v>2744</v>
      </c>
      <c r="J62" s="80">
        <v>155</v>
      </c>
      <c r="K62" s="81">
        <v>439</v>
      </c>
      <c r="L62" s="81"/>
      <c r="M62" s="200">
        <v>390</v>
      </c>
      <c r="N62" s="81">
        <f>SUM(X62:AB62)</f>
        <v>2</v>
      </c>
      <c r="O62" s="81">
        <f>N62*J62</f>
        <v>310</v>
      </c>
      <c r="P62" s="81"/>
      <c r="Q62" s="39"/>
      <c r="R62" s="81">
        <f>Q63*J62</f>
        <v>0</v>
      </c>
      <c r="S62" s="81"/>
      <c r="T62" s="81"/>
      <c r="U62" s="81">
        <f>T63*J62</f>
        <v>310</v>
      </c>
      <c r="V62" s="81"/>
      <c r="W62" s="81"/>
      <c r="X62" s="81"/>
      <c r="Y62" s="81"/>
      <c r="Z62" s="81">
        <v>2</v>
      </c>
      <c r="AA62" s="81"/>
      <c r="AB62" s="81"/>
    </row>
    <row r="63" spans="1:28" ht="15" customHeight="1" x14ac:dyDescent="0.45">
      <c r="A63" s="36"/>
      <c r="B63" s="36"/>
      <c r="C63" s="36"/>
      <c r="D63" s="46"/>
      <c r="E63" s="36"/>
      <c r="F63" s="36"/>
      <c r="G63" s="36"/>
      <c r="H63" s="36"/>
      <c r="I63" s="36"/>
      <c r="J63" s="48"/>
      <c r="K63" s="38"/>
      <c r="L63" s="38"/>
      <c r="M63" s="69"/>
      <c r="N63" s="38"/>
      <c r="O63" s="38"/>
      <c r="P63" s="38">
        <f>N62*K62</f>
        <v>878</v>
      </c>
      <c r="Q63" s="42">
        <f>SUM(X63:AB63)</f>
        <v>0</v>
      </c>
      <c r="R63" s="38"/>
      <c r="S63" s="38">
        <f>Q63*K62</f>
        <v>0</v>
      </c>
      <c r="T63" s="38">
        <f>N62-Q63</f>
        <v>2</v>
      </c>
      <c r="U63" s="38"/>
      <c r="V63" s="38">
        <f>T63*K62</f>
        <v>878</v>
      </c>
      <c r="W63" s="38"/>
      <c r="X63" s="38"/>
      <c r="Y63" s="38"/>
      <c r="Z63" s="42">
        <v>0</v>
      </c>
      <c r="AA63" s="38"/>
      <c r="AB63" s="38"/>
    </row>
    <row r="64" spans="1:28" ht="15" customHeight="1" x14ac:dyDescent="0.45">
      <c r="A64" s="36"/>
      <c r="B64" s="36"/>
      <c r="C64" s="36"/>
      <c r="D64" s="36"/>
      <c r="E64" s="36"/>
      <c r="F64" s="36"/>
      <c r="G64" s="36"/>
      <c r="H64" s="36"/>
      <c r="I64" s="36"/>
      <c r="J64" s="48"/>
      <c r="K64" s="38"/>
      <c r="L64" s="38"/>
      <c r="M64" s="69"/>
      <c r="N64" s="38"/>
      <c r="O64" s="38"/>
      <c r="P64" s="38"/>
      <c r="Q64" s="39"/>
      <c r="R64" s="38"/>
      <c r="S64" s="38"/>
      <c r="T64" s="38"/>
      <c r="U64" s="38"/>
      <c r="V64" s="38"/>
      <c r="W64" s="38"/>
      <c r="X64" s="38"/>
      <c r="Y64" s="38"/>
      <c r="Z64" s="845"/>
      <c r="AA64" s="38"/>
      <c r="AB64" s="38"/>
    </row>
    <row r="65" spans="1:28" ht="15" customHeight="1" x14ac:dyDescent="0.45">
      <c r="A65" s="77" t="s">
        <v>2691</v>
      </c>
      <c r="B65" s="77" t="s">
        <v>8</v>
      </c>
      <c r="C65" s="77"/>
      <c r="D65" s="77" t="s">
        <v>2745</v>
      </c>
      <c r="E65" s="77" t="s">
        <v>2746</v>
      </c>
      <c r="F65" s="77" t="s">
        <v>278</v>
      </c>
      <c r="G65" s="77" t="s">
        <v>2747</v>
      </c>
      <c r="H65" s="77" t="s">
        <v>166</v>
      </c>
      <c r="I65" s="77" t="s">
        <v>2748</v>
      </c>
      <c r="J65" s="80">
        <v>75</v>
      </c>
      <c r="K65" s="81">
        <v>255</v>
      </c>
      <c r="L65" s="81"/>
      <c r="M65" s="200">
        <v>195</v>
      </c>
      <c r="N65" s="81">
        <f>SUM(X65:AB65)</f>
        <v>4</v>
      </c>
      <c r="O65" s="81">
        <f>N65*J65</f>
        <v>300</v>
      </c>
      <c r="P65" s="81"/>
      <c r="Q65" s="39"/>
      <c r="R65" s="81">
        <f>Q66*J65</f>
        <v>0</v>
      </c>
      <c r="S65" s="81"/>
      <c r="T65" s="81"/>
      <c r="U65" s="81">
        <f>T66*J65</f>
        <v>300</v>
      </c>
      <c r="V65" s="81"/>
      <c r="W65" s="81"/>
      <c r="X65" s="81"/>
      <c r="Y65" s="81">
        <v>1</v>
      </c>
      <c r="Z65" s="81">
        <v>2</v>
      </c>
      <c r="AA65" s="81">
        <v>1</v>
      </c>
      <c r="AB65" s="81"/>
    </row>
    <row r="66" spans="1:28" ht="15" customHeight="1" x14ac:dyDescent="0.45">
      <c r="A66" s="36"/>
      <c r="B66" s="36"/>
      <c r="C66" s="36"/>
      <c r="D66" s="46"/>
      <c r="E66" s="36"/>
      <c r="F66" s="36"/>
      <c r="G66" s="36"/>
      <c r="H66" s="36"/>
      <c r="I66" s="36"/>
      <c r="J66" s="48"/>
      <c r="K66" s="38"/>
      <c r="L66" s="38"/>
      <c r="M66" s="69"/>
      <c r="N66" s="38"/>
      <c r="O66" s="38"/>
      <c r="P66" s="38">
        <f>N65*K65</f>
        <v>1020</v>
      </c>
      <c r="Q66" s="42">
        <f>SUM(X66:AB66)</f>
        <v>0</v>
      </c>
      <c r="R66" s="38"/>
      <c r="S66" s="38">
        <f>Q66*K65</f>
        <v>0</v>
      </c>
      <c r="T66" s="38">
        <f>N65-Q66</f>
        <v>4</v>
      </c>
      <c r="U66" s="38"/>
      <c r="V66" s="38">
        <f>T66*K65</f>
        <v>1020</v>
      </c>
      <c r="W66" s="38"/>
      <c r="X66" s="38"/>
      <c r="Y66" s="42">
        <v>0</v>
      </c>
      <c r="Z66" s="42">
        <v>0</v>
      </c>
      <c r="AA66" s="42">
        <v>0</v>
      </c>
      <c r="AB66" s="38"/>
    </row>
    <row r="67" spans="1:28" ht="15" customHeight="1" x14ac:dyDescent="0.45">
      <c r="A67" s="36"/>
      <c r="B67" s="36"/>
      <c r="C67" s="36"/>
      <c r="D67" s="36"/>
      <c r="E67" s="36"/>
      <c r="F67" s="36"/>
      <c r="G67" s="36"/>
      <c r="H67" s="36"/>
      <c r="I67" s="36"/>
      <c r="J67" s="48"/>
      <c r="K67" s="38"/>
      <c r="L67" s="38"/>
      <c r="M67" s="69"/>
      <c r="N67" s="38"/>
      <c r="O67" s="38"/>
      <c r="P67" s="38"/>
      <c r="Q67" s="39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</row>
    <row r="68" spans="1:28" ht="15" customHeight="1" x14ac:dyDescent="0.45">
      <c r="A68" s="77" t="s">
        <v>2691</v>
      </c>
      <c r="B68" s="77" t="s">
        <v>8</v>
      </c>
      <c r="C68" s="77"/>
      <c r="D68" s="77" t="s">
        <v>2745</v>
      </c>
      <c r="E68" s="77" t="s">
        <v>2746</v>
      </c>
      <c r="F68" s="77" t="s">
        <v>278</v>
      </c>
      <c r="G68" s="77" t="s">
        <v>178</v>
      </c>
      <c r="H68" s="77" t="s">
        <v>166</v>
      </c>
      <c r="I68" s="77" t="s">
        <v>2748</v>
      </c>
      <c r="J68" s="80">
        <v>75</v>
      </c>
      <c r="K68" s="81">
        <v>255</v>
      </c>
      <c r="L68" s="81"/>
      <c r="M68" s="200">
        <v>195</v>
      </c>
      <c r="N68" s="81">
        <f>SUM(X68:AB68)</f>
        <v>4</v>
      </c>
      <c r="O68" s="81">
        <f>N68*J68</f>
        <v>300</v>
      </c>
      <c r="P68" s="81"/>
      <c r="Q68" s="39"/>
      <c r="R68" s="81">
        <f>Q69*J68</f>
        <v>0</v>
      </c>
      <c r="S68" s="81"/>
      <c r="T68" s="81"/>
      <c r="U68" s="81">
        <f>T69*J68</f>
        <v>300</v>
      </c>
      <c r="V68" s="81"/>
      <c r="W68" s="81"/>
      <c r="X68" s="81"/>
      <c r="Y68" s="81">
        <v>1</v>
      </c>
      <c r="Z68" s="81">
        <v>2</v>
      </c>
      <c r="AA68" s="81">
        <v>1</v>
      </c>
      <c r="AB68" s="81"/>
    </row>
    <row r="69" spans="1:28" ht="15" customHeight="1" x14ac:dyDescent="0.45">
      <c r="A69" s="36"/>
      <c r="B69" s="36"/>
      <c r="C69" s="36"/>
      <c r="D69" s="46"/>
      <c r="E69" s="36"/>
      <c r="F69" s="36"/>
      <c r="G69" s="36"/>
      <c r="H69" s="36"/>
      <c r="I69" s="36"/>
      <c r="J69" s="48"/>
      <c r="K69" s="38"/>
      <c r="L69" s="38"/>
      <c r="M69" s="69"/>
      <c r="N69" s="38"/>
      <c r="O69" s="38"/>
      <c r="P69" s="38">
        <f>N68*K68</f>
        <v>1020</v>
      </c>
      <c r="Q69" s="42">
        <f>SUM(X69:AB69)</f>
        <v>0</v>
      </c>
      <c r="R69" s="38"/>
      <c r="S69" s="38">
        <f>Q69*K68</f>
        <v>0</v>
      </c>
      <c r="T69" s="38">
        <f>N68-Q69</f>
        <v>4</v>
      </c>
      <c r="U69" s="38"/>
      <c r="V69" s="38">
        <f>T69*K68</f>
        <v>1020</v>
      </c>
      <c r="W69" s="38"/>
      <c r="X69" s="38"/>
      <c r="Y69" s="42">
        <v>0</v>
      </c>
      <c r="Z69" s="42">
        <v>0</v>
      </c>
      <c r="AA69" s="42">
        <v>0</v>
      </c>
      <c r="AB69" s="38"/>
    </row>
    <row r="70" spans="1:28" ht="15" customHeight="1" x14ac:dyDescent="0.45">
      <c r="A70" s="36"/>
      <c r="B70" s="36"/>
      <c r="C70" s="36"/>
      <c r="D70" s="36"/>
      <c r="E70" s="36"/>
      <c r="F70" s="36"/>
      <c r="G70" s="36"/>
      <c r="H70" s="36"/>
      <c r="I70" s="36"/>
      <c r="J70" s="48"/>
      <c r="K70" s="38"/>
      <c r="L70" s="38"/>
      <c r="M70" s="69"/>
      <c r="N70" s="38"/>
      <c r="O70" s="38"/>
      <c r="P70" s="38"/>
      <c r="Q70" s="39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</row>
    <row r="71" spans="1:28" ht="15" customHeight="1" x14ac:dyDescent="0.45">
      <c r="A71" s="77" t="s">
        <v>2691</v>
      </c>
      <c r="B71" s="77" t="s">
        <v>8</v>
      </c>
      <c r="C71" s="77"/>
      <c r="D71" s="77" t="s">
        <v>2749</v>
      </c>
      <c r="E71" s="77" t="s">
        <v>2750</v>
      </c>
      <c r="F71" s="77" t="s">
        <v>278</v>
      </c>
      <c r="G71" s="77" t="s">
        <v>178</v>
      </c>
      <c r="H71" s="77" t="s">
        <v>154</v>
      </c>
      <c r="I71" s="77"/>
      <c r="J71" s="80"/>
      <c r="K71" s="81"/>
      <c r="L71" s="81"/>
      <c r="M71" s="200"/>
      <c r="N71" s="81">
        <f>SUM(X71:AB71)</f>
        <v>0</v>
      </c>
      <c r="O71" s="81">
        <f>N71*J71</f>
        <v>0</v>
      </c>
      <c r="P71" s="81"/>
      <c r="Q71" s="39"/>
      <c r="R71" s="81">
        <f>Q72*J71</f>
        <v>0</v>
      </c>
      <c r="S71" s="81"/>
      <c r="T71" s="81"/>
      <c r="U71" s="81">
        <f>T72*J71</f>
        <v>0</v>
      </c>
      <c r="V71" s="81"/>
      <c r="W71" s="81"/>
      <c r="X71" s="81"/>
      <c r="Y71" s="81"/>
      <c r="Z71" s="81"/>
      <c r="AA71" s="81"/>
      <c r="AB71" s="81"/>
    </row>
    <row r="72" spans="1:28" ht="15" customHeight="1" x14ac:dyDescent="0.45">
      <c r="A72" s="36"/>
      <c r="B72" s="36"/>
      <c r="C72" s="36"/>
      <c r="D72" s="36"/>
      <c r="E72" s="36"/>
      <c r="F72" s="36"/>
      <c r="G72" s="36"/>
      <c r="H72" s="36"/>
      <c r="I72" s="36"/>
      <c r="J72" s="48"/>
      <c r="K72" s="38"/>
      <c r="L72" s="38"/>
      <c r="M72" s="69"/>
      <c r="N72" s="38"/>
      <c r="O72" s="38"/>
      <c r="P72" s="38">
        <f>N71*K71</f>
        <v>0</v>
      </c>
      <c r="Q72" s="58">
        <f>SUM(X72:AB72)</f>
        <v>0</v>
      </c>
      <c r="R72" s="38"/>
      <c r="S72" s="38">
        <f>Q72*K71</f>
        <v>0</v>
      </c>
      <c r="T72" s="38">
        <f>N71-Q72</f>
        <v>0</v>
      </c>
      <c r="U72" s="38"/>
      <c r="V72" s="38">
        <f>T72*K71</f>
        <v>0</v>
      </c>
      <c r="W72" s="38"/>
      <c r="X72" s="38"/>
      <c r="Y72" s="38"/>
      <c r="Z72" s="38"/>
      <c r="AA72" s="38"/>
      <c r="AB72" s="38"/>
    </row>
    <row r="73" spans="1:28" ht="15" customHeight="1" x14ac:dyDescent="0.45">
      <c r="A73" s="36"/>
      <c r="B73" s="36"/>
      <c r="C73" s="36"/>
      <c r="D73" s="36"/>
      <c r="E73" s="36"/>
      <c r="F73" s="36"/>
      <c r="G73" s="36"/>
      <c r="H73" s="36"/>
      <c r="I73" s="36"/>
      <c r="J73" s="48"/>
      <c r="K73" s="38"/>
      <c r="L73" s="38"/>
      <c r="M73" s="69"/>
      <c r="N73" s="38"/>
      <c r="O73" s="38"/>
      <c r="P73" s="38"/>
      <c r="Q73" s="39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</row>
    <row r="74" spans="1:28" ht="15" customHeight="1" x14ac:dyDescent="0.45">
      <c r="A74" s="77" t="s">
        <v>2691</v>
      </c>
      <c r="B74" s="77" t="s">
        <v>8</v>
      </c>
      <c r="C74" s="77"/>
      <c r="D74" s="77" t="s">
        <v>2751</v>
      </c>
      <c r="E74" s="77" t="s">
        <v>2752</v>
      </c>
      <c r="F74" s="77" t="s">
        <v>368</v>
      </c>
      <c r="G74" s="77" t="s">
        <v>716</v>
      </c>
      <c r="H74" s="77" t="s">
        <v>374</v>
      </c>
      <c r="I74" s="77"/>
      <c r="J74" s="80">
        <v>125</v>
      </c>
      <c r="K74" s="81">
        <v>375</v>
      </c>
      <c r="L74" s="81"/>
      <c r="M74" s="200">
        <v>325</v>
      </c>
      <c r="N74" s="81">
        <f>SUM(X74:AB74)</f>
        <v>5</v>
      </c>
      <c r="O74" s="81">
        <f>N74*J74</f>
        <v>625</v>
      </c>
      <c r="P74" s="81"/>
      <c r="Q74" s="39"/>
      <c r="R74" s="81">
        <f>Q75*J74</f>
        <v>0</v>
      </c>
      <c r="S74" s="81"/>
      <c r="T74" s="81"/>
      <c r="U74" s="81">
        <f>T75*J74</f>
        <v>625</v>
      </c>
      <c r="V74" s="81"/>
      <c r="W74" s="81"/>
      <c r="X74" s="81"/>
      <c r="Y74" s="81">
        <v>2</v>
      </c>
      <c r="Z74" s="81">
        <v>2</v>
      </c>
      <c r="AA74" s="81">
        <v>1</v>
      </c>
      <c r="AB74" s="81"/>
    </row>
    <row r="75" spans="1:28" ht="15" customHeight="1" x14ac:dyDescent="0.45">
      <c r="A75" s="36"/>
      <c r="B75" s="36"/>
      <c r="C75" s="36"/>
      <c r="D75" s="46"/>
      <c r="E75" s="36"/>
      <c r="F75" s="36"/>
      <c r="G75" s="36"/>
      <c r="H75" s="36"/>
      <c r="I75" s="36"/>
      <c r="J75" s="48"/>
      <c r="K75" s="38"/>
      <c r="L75" s="38"/>
      <c r="M75" s="69"/>
      <c r="N75" s="38"/>
      <c r="O75" s="38"/>
      <c r="P75" s="38">
        <f>N74*K74</f>
        <v>1875</v>
      </c>
      <c r="Q75" s="58">
        <f>SUM(X75:AB75)</f>
        <v>0</v>
      </c>
      <c r="R75" s="38"/>
      <c r="S75" s="38">
        <f>Q75*K74</f>
        <v>0</v>
      </c>
      <c r="T75" s="38">
        <f>N74-Q75</f>
        <v>5</v>
      </c>
      <c r="U75" s="38"/>
      <c r="V75" s="38">
        <f>T75*K74</f>
        <v>1875</v>
      </c>
      <c r="W75" s="38"/>
      <c r="X75" s="38"/>
      <c r="Y75" s="995">
        <v>0</v>
      </c>
      <c r="Z75" s="58">
        <v>0</v>
      </c>
      <c r="AA75" s="58">
        <v>0</v>
      </c>
      <c r="AB75" s="38"/>
    </row>
    <row r="76" spans="1:28" ht="15" customHeight="1" x14ac:dyDescent="0.45">
      <c r="A76" s="36"/>
      <c r="B76" s="36"/>
      <c r="C76" s="36"/>
      <c r="D76" s="36"/>
      <c r="E76" s="36"/>
      <c r="F76" s="36"/>
      <c r="G76" s="36"/>
      <c r="H76" s="36"/>
      <c r="I76" s="36"/>
      <c r="J76" s="48"/>
      <c r="K76" s="38"/>
      <c r="L76" s="38"/>
      <c r="M76" s="69"/>
      <c r="N76" s="38"/>
      <c r="O76" s="38"/>
      <c r="P76" s="38"/>
      <c r="Q76" s="39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</row>
    <row r="77" spans="1:28" ht="15" customHeight="1" x14ac:dyDescent="0.45">
      <c r="A77" s="77" t="s">
        <v>2691</v>
      </c>
      <c r="B77" s="77" t="s">
        <v>8</v>
      </c>
      <c r="C77" s="77"/>
      <c r="D77" s="77" t="s">
        <v>2753</v>
      </c>
      <c r="E77" s="77" t="s">
        <v>2754</v>
      </c>
      <c r="F77" s="77" t="s">
        <v>278</v>
      </c>
      <c r="G77" s="77" t="s">
        <v>2755</v>
      </c>
      <c r="H77" s="77" t="s">
        <v>166</v>
      </c>
      <c r="I77" s="77" t="s">
        <v>2756</v>
      </c>
      <c r="J77" s="80">
        <v>85</v>
      </c>
      <c r="K77" s="81">
        <v>255</v>
      </c>
      <c r="L77" s="81"/>
      <c r="M77" s="200">
        <v>220</v>
      </c>
      <c r="N77" s="81">
        <f>SUM(X77:AB77)</f>
        <v>4</v>
      </c>
      <c r="O77" s="81">
        <f>N77*J77</f>
        <v>340</v>
      </c>
      <c r="P77" s="81"/>
      <c r="Q77" s="39"/>
      <c r="R77" s="81">
        <f>Q78*J77</f>
        <v>0</v>
      </c>
      <c r="S77" s="81"/>
      <c r="T77" s="81"/>
      <c r="U77" s="81">
        <f>T78*J77</f>
        <v>340</v>
      </c>
      <c r="V77" s="81"/>
      <c r="W77" s="81"/>
      <c r="X77" s="81"/>
      <c r="Y77" s="81">
        <v>1</v>
      </c>
      <c r="Z77" s="81">
        <v>2</v>
      </c>
      <c r="AA77" s="81">
        <v>1</v>
      </c>
      <c r="AB77" s="81"/>
    </row>
    <row r="78" spans="1:28" ht="15" customHeight="1" x14ac:dyDescent="0.45">
      <c r="A78" s="36"/>
      <c r="B78" s="108"/>
      <c r="C78" s="108"/>
      <c r="D78" s="116"/>
      <c r="E78" s="108"/>
      <c r="F78" s="108"/>
      <c r="G78" s="108"/>
      <c r="H78" s="108"/>
      <c r="I78" s="108"/>
      <c r="J78" s="48"/>
      <c r="K78" s="48"/>
      <c r="L78" s="48"/>
      <c r="M78" s="357"/>
      <c r="N78" s="38"/>
      <c r="O78" s="38"/>
      <c r="P78" s="38">
        <f>N77*K77</f>
        <v>1020</v>
      </c>
      <c r="Q78" s="42">
        <f>SUM(X78:AB78)</f>
        <v>0</v>
      </c>
      <c r="R78" s="38"/>
      <c r="S78" s="38">
        <f>Q78*K77</f>
        <v>0</v>
      </c>
      <c r="T78" s="38">
        <f>N77-Q78</f>
        <v>4</v>
      </c>
      <c r="U78" s="38"/>
      <c r="V78" s="38">
        <f>T78*K77</f>
        <v>1020</v>
      </c>
      <c r="W78" s="38"/>
      <c r="X78" s="48"/>
      <c r="Y78" s="111">
        <v>0</v>
      </c>
      <c r="Z78" s="111">
        <v>0</v>
      </c>
      <c r="AA78" s="111">
        <v>0</v>
      </c>
      <c r="AB78" s="48"/>
    </row>
    <row r="79" spans="1:28" ht="15" customHeight="1" x14ac:dyDescent="0.45">
      <c r="A79" s="36"/>
      <c r="B79" s="108"/>
      <c r="C79" s="108"/>
      <c r="D79" s="108"/>
      <c r="E79" s="108"/>
      <c r="F79" s="108"/>
      <c r="G79" s="108"/>
      <c r="H79" s="108"/>
      <c r="I79" s="108"/>
      <c r="J79" s="48"/>
      <c r="K79" s="48"/>
      <c r="L79" s="48"/>
      <c r="M79" s="357"/>
      <c r="N79" s="48"/>
      <c r="O79" s="48"/>
      <c r="P79" s="48"/>
      <c r="Q79" s="341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</row>
    <row r="80" spans="1:28" ht="15" customHeight="1" x14ac:dyDescent="0.45">
      <c r="A80" s="77" t="s">
        <v>2691</v>
      </c>
      <c r="B80" s="352" t="s">
        <v>8</v>
      </c>
      <c r="C80" s="352"/>
      <c r="D80" s="352" t="s">
        <v>2757</v>
      </c>
      <c r="E80" s="352" t="s">
        <v>2758</v>
      </c>
      <c r="F80" s="352" t="s">
        <v>264</v>
      </c>
      <c r="G80" s="356" t="s">
        <v>2759</v>
      </c>
      <c r="H80" s="352" t="s">
        <v>2760</v>
      </c>
      <c r="I80" s="352" t="s">
        <v>1912</v>
      </c>
      <c r="J80" s="80">
        <v>65</v>
      </c>
      <c r="K80" s="80">
        <v>189</v>
      </c>
      <c r="L80" s="80"/>
      <c r="M80" s="353">
        <v>169</v>
      </c>
      <c r="N80" s="81">
        <f>SUM(X80:AB80)</f>
        <v>4</v>
      </c>
      <c r="O80" s="81">
        <f>N80*J80</f>
        <v>260</v>
      </c>
      <c r="P80" s="81"/>
      <c r="Q80" s="39"/>
      <c r="R80" s="81">
        <f>Q81*J80</f>
        <v>0</v>
      </c>
      <c r="S80" s="81"/>
      <c r="T80" s="81"/>
      <c r="U80" s="81">
        <f>T81*J80</f>
        <v>260</v>
      </c>
      <c r="V80" s="81"/>
      <c r="W80" s="81"/>
      <c r="X80" s="80"/>
      <c r="Y80" s="80">
        <v>2</v>
      </c>
      <c r="Z80" s="80">
        <v>2</v>
      </c>
      <c r="AA80" s="80"/>
      <c r="AB80" s="80"/>
    </row>
    <row r="81" spans="1:28" ht="15" customHeight="1" x14ac:dyDescent="0.45">
      <c r="A81" s="95"/>
      <c r="B81" s="108"/>
      <c r="C81" s="108"/>
      <c r="D81" s="108"/>
      <c r="E81" s="108"/>
      <c r="F81" s="108"/>
      <c r="G81" s="108"/>
      <c r="H81" s="108"/>
      <c r="I81" s="108"/>
      <c r="J81" s="48"/>
      <c r="K81" s="48"/>
      <c r="L81" s="48"/>
      <c r="M81" s="357"/>
      <c r="N81" s="38"/>
      <c r="O81" s="38"/>
      <c r="P81" s="38">
        <f>N80*K80</f>
        <v>756</v>
      </c>
      <c r="Q81" s="58">
        <f>SUM(X81:AB81)</f>
        <v>0</v>
      </c>
      <c r="R81" s="38"/>
      <c r="S81" s="38">
        <f>Q81*K80</f>
        <v>0</v>
      </c>
      <c r="T81" s="38">
        <f>N80-Q81</f>
        <v>4</v>
      </c>
      <c r="U81" s="38"/>
      <c r="V81" s="38">
        <f>T81*K80</f>
        <v>756</v>
      </c>
      <c r="W81" s="38"/>
      <c r="X81" s="48"/>
      <c r="Y81" s="345">
        <v>0</v>
      </c>
      <c r="Z81" s="998">
        <v>0</v>
      </c>
      <c r="AA81" s="48"/>
      <c r="AB81" s="48"/>
    </row>
    <row r="82" spans="1:28" ht="15" customHeight="1" x14ac:dyDescent="0.45">
      <c r="A82" s="95"/>
      <c r="B82" s="108"/>
      <c r="C82" s="108"/>
      <c r="D82" s="108"/>
      <c r="E82" s="108"/>
      <c r="F82" s="108"/>
      <c r="G82" s="108"/>
      <c r="H82" s="108"/>
      <c r="I82" s="108"/>
      <c r="J82" s="48"/>
      <c r="K82" s="48"/>
      <c r="L82" s="48"/>
      <c r="M82" s="357"/>
      <c r="N82" s="48"/>
      <c r="O82" s="48"/>
      <c r="P82" s="48"/>
      <c r="Q82" s="341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</row>
    <row r="83" spans="1:28" ht="30" customHeight="1" x14ac:dyDescent="0.45">
      <c r="A83" s="77" t="s">
        <v>2691</v>
      </c>
      <c r="B83" s="352" t="s">
        <v>8</v>
      </c>
      <c r="C83" s="352"/>
      <c r="D83" s="352" t="s">
        <v>2761</v>
      </c>
      <c r="E83" s="352" t="s">
        <v>2762</v>
      </c>
      <c r="F83" s="356" t="s">
        <v>2763</v>
      </c>
      <c r="G83" s="352" t="s">
        <v>3802</v>
      </c>
      <c r="H83" s="352" t="s">
        <v>166</v>
      </c>
      <c r="I83" s="352" t="s">
        <v>2764</v>
      </c>
      <c r="J83" s="80">
        <v>80</v>
      </c>
      <c r="K83" s="80">
        <v>239</v>
      </c>
      <c r="L83" s="80"/>
      <c r="M83" s="353">
        <v>205</v>
      </c>
      <c r="N83" s="81">
        <f>SUM(X83:AB83)</f>
        <v>3</v>
      </c>
      <c r="O83" s="81">
        <f>N83*J83</f>
        <v>240</v>
      </c>
      <c r="P83" s="81"/>
      <c r="Q83" s="39"/>
      <c r="R83" s="81">
        <f>Q84*J83</f>
        <v>0</v>
      </c>
      <c r="S83" s="81"/>
      <c r="T83" s="81"/>
      <c r="U83" s="81">
        <f>T84*J83</f>
        <v>240</v>
      </c>
      <c r="V83" s="81"/>
      <c r="W83" s="81"/>
      <c r="X83" s="80"/>
      <c r="Y83" s="80">
        <v>1</v>
      </c>
      <c r="Z83" s="80">
        <v>1</v>
      </c>
      <c r="AA83" s="80">
        <v>1</v>
      </c>
      <c r="AB83" s="80"/>
    </row>
    <row r="84" spans="1:28" ht="15" customHeight="1" x14ac:dyDescent="0.45">
      <c r="A84" s="95"/>
      <c r="B84" s="108"/>
      <c r="C84" s="108"/>
      <c r="D84" s="108"/>
      <c r="E84" s="108"/>
      <c r="F84" s="108"/>
      <c r="G84" s="108"/>
      <c r="H84" s="108"/>
      <c r="I84" s="108"/>
      <c r="J84" s="48"/>
      <c r="K84" s="48"/>
      <c r="L84" s="48"/>
      <c r="M84" s="357"/>
      <c r="N84" s="38"/>
      <c r="O84" s="38"/>
      <c r="P84" s="38">
        <f>N83*K83</f>
        <v>717</v>
      </c>
      <c r="Q84" s="58">
        <f>SUM(X84:AB84)</f>
        <v>0</v>
      </c>
      <c r="R84" s="38"/>
      <c r="S84" s="38">
        <f>Q84*K83</f>
        <v>0</v>
      </c>
      <c r="T84" s="38">
        <f>N83-Q84</f>
        <v>3</v>
      </c>
      <c r="U84" s="38"/>
      <c r="V84" s="38">
        <f>T84*K83</f>
        <v>717</v>
      </c>
      <c r="W84" s="38"/>
      <c r="X84" s="48"/>
      <c r="Y84" s="345">
        <v>0</v>
      </c>
      <c r="Z84" s="345">
        <v>0</v>
      </c>
      <c r="AA84" s="345">
        <v>0</v>
      </c>
      <c r="AB84" s="48"/>
    </row>
    <row r="85" spans="1:28" ht="15" customHeight="1" x14ac:dyDescent="0.45">
      <c r="A85" s="95"/>
      <c r="B85" s="108"/>
      <c r="C85" s="108"/>
      <c r="D85" s="108"/>
      <c r="E85" s="108"/>
      <c r="F85" s="108"/>
      <c r="G85" s="108"/>
      <c r="H85" s="108"/>
      <c r="I85" s="108"/>
      <c r="J85" s="48"/>
      <c r="K85" s="48"/>
      <c r="L85" s="48"/>
      <c r="M85" s="357"/>
      <c r="N85" s="48"/>
      <c r="O85" s="48"/>
      <c r="P85" s="48"/>
      <c r="Q85" s="341"/>
      <c r="R85" s="48"/>
      <c r="S85" s="48"/>
      <c r="T85" s="48"/>
      <c r="U85" s="48"/>
      <c r="V85" s="48"/>
      <c r="W85" s="48"/>
      <c r="X85" s="48"/>
      <c r="Y85" s="48"/>
      <c r="Z85" s="997"/>
      <c r="AA85" s="48"/>
      <c r="AB85" s="48"/>
    </row>
    <row r="86" spans="1:28" ht="30.75" customHeight="1" x14ac:dyDescent="0.45">
      <c r="A86" s="77" t="s">
        <v>2691</v>
      </c>
      <c r="B86" s="352" t="s">
        <v>8</v>
      </c>
      <c r="C86" s="352"/>
      <c r="D86" s="352" t="s">
        <v>2765</v>
      </c>
      <c r="E86" s="352" t="s">
        <v>2766</v>
      </c>
      <c r="F86" s="352" t="s">
        <v>180</v>
      </c>
      <c r="G86" s="352" t="s">
        <v>3802</v>
      </c>
      <c r="H86" s="352" t="s">
        <v>166</v>
      </c>
      <c r="I86" s="352" t="s">
        <v>2764</v>
      </c>
      <c r="J86" s="80">
        <v>65</v>
      </c>
      <c r="K86" s="80">
        <v>189</v>
      </c>
      <c r="L86" s="341">
        <v>132</v>
      </c>
      <c r="M86" s="353">
        <v>168</v>
      </c>
      <c r="N86" s="81">
        <f>SUM(X86:AB86)</f>
        <v>3</v>
      </c>
      <c r="O86" s="81">
        <f>N86*J86</f>
        <v>195</v>
      </c>
      <c r="P86" s="81"/>
      <c r="Q86" s="39"/>
      <c r="R86" s="81">
        <f>Q87*J86</f>
        <v>65</v>
      </c>
      <c r="S86" s="81"/>
      <c r="T86" s="81"/>
      <c r="U86" s="81">
        <f>T87*J86</f>
        <v>130</v>
      </c>
      <c r="V86" s="81"/>
      <c r="W86" s="81"/>
      <c r="X86" s="80"/>
      <c r="Y86" s="80">
        <v>1</v>
      </c>
      <c r="Z86" s="80">
        <v>1</v>
      </c>
      <c r="AA86" s="80">
        <v>1</v>
      </c>
      <c r="AB86" s="80"/>
    </row>
    <row r="87" spans="1:28" ht="15" customHeight="1" x14ac:dyDescent="0.45">
      <c r="A87" s="95"/>
      <c r="B87" s="108"/>
      <c r="C87" s="108"/>
      <c r="D87" s="108"/>
      <c r="E87" s="108"/>
      <c r="F87" s="108"/>
      <c r="G87" s="108"/>
      <c r="H87" s="108"/>
      <c r="I87" s="108"/>
      <c r="J87" s="48"/>
      <c r="K87" s="48"/>
      <c r="L87" s="48"/>
      <c r="M87" s="357"/>
      <c r="N87" s="38"/>
      <c r="O87" s="38"/>
      <c r="P87" s="38">
        <f>N86*K86</f>
        <v>567</v>
      </c>
      <c r="Q87" s="596">
        <f>SUM(X87:AB87)</f>
        <v>1</v>
      </c>
      <c r="R87" s="38"/>
      <c r="S87" s="38">
        <f>Q87*K86</f>
        <v>189</v>
      </c>
      <c r="T87" s="38">
        <f>N86-Q87</f>
        <v>2</v>
      </c>
      <c r="U87" s="38"/>
      <c r="V87" s="38">
        <f>T87*K86</f>
        <v>378</v>
      </c>
      <c r="W87" s="38"/>
      <c r="X87" s="48"/>
      <c r="Y87" s="345">
        <v>1</v>
      </c>
      <c r="Z87" s="345">
        <v>0</v>
      </c>
      <c r="AA87" s="730">
        <v>0</v>
      </c>
      <c r="AB87" s="48"/>
    </row>
    <row r="88" spans="1:28" ht="15" customHeight="1" x14ac:dyDescent="0.45">
      <c r="A88" s="95"/>
      <c r="B88" s="108"/>
      <c r="C88" s="108"/>
      <c r="D88" s="108"/>
      <c r="E88" s="108"/>
      <c r="F88" s="108"/>
      <c r="G88" s="108"/>
      <c r="H88" s="108"/>
      <c r="I88" s="108"/>
      <c r="J88" s="48"/>
      <c r="K88" s="48"/>
      <c r="L88" s="48"/>
      <c r="M88" s="357"/>
      <c r="N88" s="48"/>
      <c r="O88" s="48"/>
      <c r="P88" s="48"/>
      <c r="Q88" s="341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</row>
    <row r="89" spans="1:28" ht="15" customHeight="1" x14ac:dyDescent="0.45">
      <c r="A89" s="77" t="s">
        <v>2691</v>
      </c>
      <c r="B89" s="352" t="s">
        <v>8</v>
      </c>
      <c r="C89" s="352"/>
      <c r="D89" s="352" t="s">
        <v>2767</v>
      </c>
      <c r="E89" s="352" t="s">
        <v>2768</v>
      </c>
      <c r="F89" s="352" t="s">
        <v>2769</v>
      </c>
      <c r="G89" s="352" t="s">
        <v>178</v>
      </c>
      <c r="H89" s="352" t="s">
        <v>166</v>
      </c>
      <c r="I89" s="352" t="s">
        <v>182</v>
      </c>
      <c r="J89" s="80">
        <v>110</v>
      </c>
      <c r="K89" s="80">
        <v>299</v>
      </c>
      <c r="L89" s="80">
        <v>149.5</v>
      </c>
      <c r="M89" s="353">
        <v>285</v>
      </c>
      <c r="N89" s="81">
        <f>SUM(X89:AB89)</f>
        <v>2</v>
      </c>
      <c r="O89" s="81">
        <f>N89*J89</f>
        <v>220</v>
      </c>
      <c r="P89" s="81"/>
      <c r="Q89" s="39"/>
      <c r="R89" s="81">
        <f>Q90*J89</f>
        <v>0</v>
      </c>
      <c r="S89" s="81"/>
      <c r="T89" s="81"/>
      <c r="U89" s="81">
        <f>T90*J89</f>
        <v>220</v>
      </c>
      <c r="V89" s="81"/>
      <c r="W89" s="81"/>
      <c r="X89" s="80"/>
      <c r="Y89" s="80"/>
      <c r="Z89" s="80">
        <v>2</v>
      </c>
      <c r="AA89" s="80"/>
      <c r="AB89" s="80"/>
    </row>
    <row r="90" spans="1:28" ht="15" customHeight="1" x14ac:dyDescent="0.45">
      <c r="A90" s="95"/>
      <c r="B90" s="108"/>
      <c r="C90" s="108"/>
      <c r="D90" s="116"/>
      <c r="E90" s="108"/>
      <c r="F90" s="108"/>
      <c r="G90" s="108"/>
      <c r="H90" s="108"/>
      <c r="I90" s="108"/>
      <c r="J90" s="48"/>
      <c r="K90" s="48"/>
      <c r="L90" s="48"/>
      <c r="M90" s="357"/>
      <c r="N90" s="38"/>
      <c r="O90" s="38"/>
      <c r="P90" s="38">
        <f>N89*K89</f>
        <v>598</v>
      </c>
      <c r="Q90" s="42">
        <f>SUM(X90:AB90)</f>
        <v>0</v>
      </c>
      <c r="R90" s="38"/>
      <c r="S90" s="38">
        <f>Q90*K89</f>
        <v>0</v>
      </c>
      <c r="T90" s="38">
        <f>N89-Q90</f>
        <v>2</v>
      </c>
      <c r="U90" s="38"/>
      <c r="V90" s="38">
        <f>T90*K89</f>
        <v>598</v>
      </c>
      <c r="W90" s="38"/>
      <c r="X90" s="48"/>
      <c r="Y90" s="48"/>
      <c r="Z90" s="111">
        <v>0</v>
      </c>
      <c r="AA90" s="48"/>
      <c r="AB90" s="48"/>
    </row>
    <row r="91" spans="1:28" ht="15" customHeight="1" x14ac:dyDescent="0.45">
      <c r="A91" s="36"/>
      <c r="B91" s="108"/>
      <c r="C91" s="108"/>
      <c r="D91" s="108"/>
      <c r="E91" s="108"/>
      <c r="F91" s="108"/>
      <c r="G91" s="108"/>
      <c r="H91" s="108"/>
      <c r="I91" s="108"/>
      <c r="J91" s="48"/>
      <c r="K91" s="48"/>
      <c r="L91" s="48"/>
      <c r="M91" s="357"/>
      <c r="N91" s="48"/>
      <c r="O91" s="48"/>
      <c r="P91" s="48"/>
      <c r="Q91" s="341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</row>
    <row r="92" spans="1:28" ht="15" customHeight="1" x14ac:dyDescent="0.45">
      <c r="A92" s="95"/>
      <c r="B92" s="108"/>
      <c r="C92" s="108"/>
      <c r="D92" s="108"/>
      <c r="E92" s="108"/>
      <c r="F92" s="108"/>
      <c r="G92" s="108"/>
      <c r="H92" s="108"/>
      <c r="I92" s="108"/>
      <c r="J92" s="48"/>
      <c r="K92" s="48"/>
      <c r="L92" s="48"/>
      <c r="M92" s="48"/>
      <c r="N92" s="348">
        <f t="shared" ref="N92:W92" si="3">SUM(N53:N91)</f>
        <v>41</v>
      </c>
      <c r="O92" s="348">
        <f t="shared" si="3"/>
        <v>3740</v>
      </c>
      <c r="P92" s="348">
        <f t="shared" si="3"/>
        <v>11449</v>
      </c>
      <c r="Q92" s="715">
        <f t="shared" si="3"/>
        <v>1</v>
      </c>
      <c r="R92" s="715">
        <f t="shared" si="3"/>
        <v>65</v>
      </c>
      <c r="S92" s="348">
        <f t="shared" si="3"/>
        <v>189</v>
      </c>
      <c r="T92" s="348">
        <f t="shared" si="3"/>
        <v>40</v>
      </c>
      <c r="U92" s="348">
        <f t="shared" si="3"/>
        <v>3675</v>
      </c>
      <c r="V92" s="348">
        <f t="shared" si="3"/>
        <v>11260</v>
      </c>
      <c r="W92" s="348">
        <f t="shared" si="3"/>
        <v>0</v>
      </c>
      <c r="X92" s="48"/>
      <c r="Y92" s="48"/>
      <c r="Z92" s="48"/>
      <c r="AA92" s="48"/>
      <c r="AB92" s="48"/>
    </row>
    <row r="93" spans="1:28" ht="15" customHeight="1" x14ac:dyDescent="0.45">
      <c r="A93" s="36"/>
      <c r="B93" s="108"/>
      <c r="C93" s="108"/>
      <c r="D93" s="108"/>
      <c r="E93" s="108"/>
      <c r="F93" s="108"/>
      <c r="G93" s="108"/>
      <c r="H93" s="108"/>
      <c r="I93" s="108"/>
      <c r="J93" s="48"/>
      <c r="K93" s="48"/>
      <c r="L93" s="48" t="s">
        <v>323</v>
      </c>
      <c r="M93" s="48"/>
      <c r="N93" s="349">
        <f t="shared" ref="N93:P93" si="4">Q92+T92</f>
        <v>41</v>
      </c>
      <c r="O93" s="349">
        <f t="shared" si="4"/>
        <v>3740</v>
      </c>
      <c r="P93" s="349">
        <f t="shared" si="4"/>
        <v>11449</v>
      </c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</row>
    <row r="94" spans="1:28" ht="15" customHeight="1" x14ac:dyDescent="0.45">
      <c r="A94" s="95"/>
      <c r="B94" s="95"/>
      <c r="C94" s="95"/>
      <c r="D94" s="95"/>
      <c r="E94" s="95"/>
      <c r="F94" s="95"/>
      <c r="G94" s="95"/>
      <c r="H94" s="95"/>
      <c r="I94" s="95"/>
      <c r="J94" s="9"/>
      <c r="K94" s="9"/>
      <c r="L94" s="38" t="s">
        <v>2084</v>
      </c>
      <c r="M94" s="9"/>
      <c r="N94" s="9"/>
      <c r="O94" s="9"/>
      <c r="P94" s="9"/>
      <c r="Q94" s="9"/>
      <c r="R94" s="97">
        <f>R92/O92</f>
        <v>1.7379679144385027E-2</v>
      </c>
      <c r="S94" s="9"/>
      <c r="T94" s="9"/>
      <c r="U94" s="97">
        <f>U92/O92</f>
        <v>0.98262032085561501</v>
      </c>
      <c r="V94" s="9"/>
      <c r="W94" s="9"/>
      <c r="X94" s="9"/>
      <c r="Y94" s="9"/>
      <c r="Z94" s="9"/>
      <c r="AA94" s="9"/>
      <c r="AB94" s="9"/>
    </row>
    <row r="95" spans="1:28" ht="15" customHeight="1" x14ac:dyDescent="0.45">
      <c r="A95" s="95"/>
      <c r="B95" s="95"/>
      <c r="C95" s="95"/>
      <c r="D95" s="95"/>
      <c r="E95" s="95"/>
      <c r="F95" s="95"/>
      <c r="G95" s="95"/>
      <c r="H95" s="95"/>
      <c r="I95" s="95"/>
      <c r="J95" s="9"/>
      <c r="K95" s="9"/>
      <c r="L95" s="38" t="s">
        <v>2085</v>
      </c>
      <c r="M95" s="9"/>
      <c r="N95" s="9"/>
      <c r="O95" s="9"/>
      <c r="P95" s="9"/>
      <c r="Q95" s="9"/>
      <c r="R95" s="9"/>
      <c r="S95" s="9"/>
      <c r="T95" s="9"/>
      <c r="U95" s="9"/>
      <c r="V95" s="98">
        <f>V92/U92</f>
        <v>3.0639455782312925</v>
      </c>
      <c r="W95" s="9"/>
      <c r="X95" s="9"/>
      <c r="Y95" s="9"/>
      <c r="Z95" s="9"/>
      <c r="AA95" s="9"/>
      <c r="AB95" s="9"/>
    </row>
    <row r="96" spans="1:28" ht="34.5" customHeight="1" x14ac:dyDescent="0.45">
      <c r="A96" s="95"/>
      <c r="B96" s="95"/>
      <c r="C96" s="95"/>
      <c r="D96" s="95"/>
      <c r="E96" s="95"/>
      <c r="F96" s="95"/>
      <c r="G96" s="95"/>
      <c r="H96" s="95"/>
      <c r="I96" s="95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44.25" customHeight="1" x14ac:dyDescent="0.45">
      <c r="A97" s="32" t="s">
        <v>117</v>
      </c>
      <c r="B97" s="32" t="s">
        <v>118</v>
      </c>
      <c r="C97" s="33" t="s">
        <v>1505</v>
      </c>
      <c r="D97" s="32" t="s">
        <v>120</v>
      </c>
      <c r="E97" s="32" t="s">
        <v>1373</v>
      </c>
      <c r="F97" s="32" t="s">
        <v>121</v>
      </c>
      <c r="G97" s="32" t="s">
        <v>122</v>
      </c>
      <c r="H97" s="32" t="s">
        <v>123</v>
      </c>
      <c r="I97" s="32" t="s">
        <v>124</v>
      </c>
      <c r="J97" s="32" t="s">
        <v>125</v>
      </c>
      <c r="K97" s="32" t="s">
        <v>126</v>
      </c>
      <c r="L97" s="33" t="s">
        <v>2015</v>
      </c>
      <c r="M97" s="305" t="s">
        <v>706</v>
      </c>
      <c r="N97" s="34" t="s">
        <v>128</v>
      </c>
      <c r="O97" s="33" t="s">
        <v>129</v>
      </c>
      <c r="P97" s="33" t="s">
        <v>933</v>
      </c>
      <c r="Q97" s="52" t="s">
        <v>131</v>
      </c>
      <c r="R97" s="829" t="s">
        <v>132</v>
      </c>
      <c r="S97" s="828"/>
      <c r="T97" s="33" t="s">
        <v>133</v>
      </c>
      <c r="U97" s="830" t="s">
        <v>134</v>
      </c>
      <c r="V97" s="827"/>
      <c r="W97" s="828"/>
      <c r="X97" s="32" t="s">
        <v>593</v>
      </c>
      <c r="Y97" s="32" t="s">
        <v>594</v>
      </c>
      <c r="Z97" s="32" t="s">
        <v>595</v>
      </c>
      <c r="AA97" s="32" t="s">
        <v>596</v>
      </c>
      <c r="AB97" s="32" t="s">
        <v>140</v>
      </c>
    </row>
    <row r="98" spans="1:28" ht="15" customHeight="1" x14ac:dyDescent="0.45">
      <c r="A98" s="182" t="s">
        <v>2691</v>
      </c>
      <c r="B98" s="182" t="s">
        <v>9</v>
      </c>
      <c r="C98" s="236">
        <v>45371</v>
      </c>
      <c r="D98" s="105" t="s">
        <v>2770</v>
      </c>
      <c r="E98" s="182" t="s">
        <v>2771</v>
      </c>
      <c r="F98" s="182" t="s">
        <v>214</v>
      </c>
      <c r="G98" s="182" t="s">
        <v>2772</v>
      </c>
      <c r="H98" s="182" t="s">
        <v>166</v>
      </c>
      <c r="I98" s="182" t="s">
        <v>2773</v>
      </c>
      <c r="J98" s="203">
        <v>75</v>
      </c>
      <c r="K98" s="183">
        <v>219</v>
      </c>
      <c r="L98" s="183">
        <v>131.4</v>
      </c>
      <c r="M98" s="204">
        <v>195</v>
      </c>
      <c r="N98" s="183">
        <f>SUM(X98:AB98)</f>
        <v>4</v>
      </c>
      <c r="O98" s="183">
        <f>N98*J98</f>
        <v>300</v>
      </c>
      <c r="P98" s="183"/>
      <c r="Q98" s="183"/>
      <c r="R98" s="183">
        <f>Q99*J98</f>
        <v>0</v>
      </c>
      <c r="S98" s="183"/>
      <c r="T98" s="183"/>
      <c r="U98" s="183">
        <f>T99*J98</f>
        <v>300</v>
      </c>
      <c r="V98" s="183"/>
      <c r="W98" s="183"/>
      <c r="X98" s="183"/>
      <c r="Y98" s="183">
        <v>1</v>
      </c>
      <c r="Z98" s="183">
        <v>2</v>
      </c>
      <c r="AA98" s="183">
        <v>1</v>
      </c>
      <c r="AB98" s="183"/>
    </row>
    <row r="99" spans="1:28" ht="15" customHeight="1" x14ac:dyDescent="0.45">
      <c r="A99" s="36"/>
      <c r="B99" s="36"/>
      <c r="C99" s="36"/>
      <c r="D99" s="485"/>
      <c r="E99" s="36"/>
      <c r="F99" s="36"/>
      <c r="G99" s="36"/>
      <c r="H99" s="36"/>
      <c r="I99" s="36"/>
      <c r="J99" s="48"/>
      <c r="K99" s="38"/>
      <c r="L99" s="38"/>
      <c r="M99" s="69"/>
      <c r="N99" s="38"/>
      <c r="O99" s="38"/>
      <c r="P99" s="38">
        <f>N98*K98</f>
        <v>876</v>
      </c>
      <c r="Q99" s="42">
        <f>SUM(X99:AB99)</f>
        <v>0</v>
      </c>
      <c r="R99" s="38"/>
      <c r="S99" s="38">
        <f>Q99*K98</f>
        <v>0</v>
      </c>
      <c r="T99" s="38">
        <f>N98-Q99</f>
        <v>4</v>
      </c>
      <c r="U99" s="38"/>
      <c r="V99" s="38">
        <f>T99*K98</f>
        <v>876</v>
      </c>
      <c r="W99" s="38"/>
      <c r="X99" s="38"/>
      <c r="Y99" s="42">
        <v>0</v>
      </c>
      <c r="Z99" s="42">
        <v>0</v>
      </c>
      <c r="AA99" s="42">
        <v>0</v>
      </c>
      <c r="AB99" s="38"/>
    </row>
    <row r="100" spans="1:28" ht="15" customHeight="1" x14ac:dyDescent="0.45">
      <c r="A100" s="36"/>
      <c r="B100" s="36"/>
      <c r="C100" s="36"/>
      <c r="D100" s="36"/>
      <c r="E100" s="36"/>
      <c r="F100" s="36"/>
      <c r="G100" s="36"/>
      <c r="H100" s="36"/>
      <c r="I100" s="36"/>
      <c r="J100" s="48"/>
      <c r="K100" s="38"/>
      <c r="L100" s="38"/>
      <c r="M100" s="69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</row>
    <row r="101" spans="1:28" ht="15" customHeight="1" x14ac:dyDescent="0.45">
      <c r="A101" s="182" t="s">
        <v>2691</v>
      </c>
      <c r="B101" s="182" t="s">
        <v>9</v>
      </c>
      <c r="C101" s="236">
        <v>45371</v>
      </c>
      <c r="D101" s="105" t="s">
        <v>2774</v>
      </c>
      <c r="E101" s="182" t="s">
        <v>2775</v>
      </c>
      <c r="F101" s="182" t="s">
        <v>278</v>
      </c>
      <c r="G101" s="182" t="s">
        <v>2772</v>
      </c>
      <c r="H101" s="182" t="s">
        <v>166</v>
      </c>
      <c r="I101" s="182"/>
      <c r="J101" s="203">
        <v>60</v>
      </c>
      <c r="K101" s="183">
        <v>169</v>
      </c>
      <c r="L101" s="183">
        <v>135</v>
      </c>
      <c r="M101" s="272" t="s">
        <v>894</v>
      </c>
      <c r="N101" s="183">
        <f>SUM(X101:AB101)</f>
        <v>4</v>
      </c>
      <c r="O101" s="183">
        <f>N101*J101</f>
        <v>240</v>
      </c>
      <c r="P101" s="183"/>
      <c r="Q101" s="183"/>
      <c r="R101" s="183">
        <f>Q102*J101</f>
        <v>0</v>
      </c>
      <c r="S101" s="183"/>
      <c r="T101" s="183"/>
      <c r="U101" s="183">
        <f>T102*J101</f>
        <v>240</v>
      </c>
      <c r="V101" s="183"/>
      <c r="W101" s="183"/>
      <c r="X101" s="183"/>
      <c r="Y101" s="183">
        <v>1</v>
      </c>
      <c r="Z101" s="183">
        <v>2</v>
      </c>
      <c r="AA101" s="183">
        <v>1</v>
      </c>
      <c r="AB101" s="183"/>
    </row>
    <row r="102" spans="1:28" ht="15" customHeight="1" x14ac:dyDescent="0.45">
      <c r="A102" s="36"/>
      <c r="B102" s="36"/>
      <c r="C102" s="36"/>
      <c r="D102" s="46"/>
      <c r="E102" s="36"/>
      <c r="F102" s="36"/>
      <c r="G102" s="36"/>
      <c r="H102" s="36"/>
      <c r="I102" s="36"/>
      <c r="J102" s="48"/>
      <c r="K102" s="38"/>
      <c r="L102" s="38"/>
      <c r="M102" s="69"/>
      <c r="N102" s="38"/>
      <c r="O102" s="38"/>
      <c r="P102" s="38">
        <f>N101*K101</f>
        <v>676</v>
      </c>
      <c r="Q102" s="42">
        <f>SUM(X102:AB102)</f>
        <v>0</v>
      </c>
      <c r="R102" s="38"/>
      <c r="S102" s="38">
        <f>Q102*K101</f>
        <v>0</v>
      </c>
      <c r="T102" s="38">
        <f>N101-Q102</f>
        <v>4</v>
      </c>
      <c r="U102" s="38"/>
      <c r="V102" s="38">
        <f>T102*K101</f>
        <v>676</v>
      </c>
      <c r="W102" s="38"/>
      <c r="X102" s="38"/>
      <c r="Y102" s="42">
        <v>0</v>
      </c>
      <c r="Z102" s="42">
        <v>0</v>
      </c>
      <c r="AA102" s="107">
        <v>0</v>
      </c>
      <c r="AB102" s="38"/>
    </row>
    <row r="103" spans="1:28" ht="15" customHeight="1" x14ac:dyDescent="0.45">
      <c r="A103" s="36"/>
      <c r="B103" s="36"/>
      <c r="C103" s="36"/>
      <c r="D103" s="36"/>
      <c r="E103" s="36"/>
      <c r="F103" s="36"/>
      <c r="G103" s="36"/>
      <c r="H103" s="36"/>
      <c r="I103" s="36"/>
      <c r="J103" s="48"/>
      <c r="K103" s="38"/>
      <c r="L103" s="38"/>
      <c r="M103" s="69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69" t="s">
        <v>2776</v>
      </c>
      <c r="AB103" s="38"/>
    </row>
    <row r="104" spans="1:28" ht="15" customHeight="1" x14ac:dyDescent="0.45">
      <c r="A104" s="182" t="s">
        <v>2691</v>
      </c>
      <c r="B104" s="182" t="s">
        <v>9</v>
      </c>
      <c r="C104" s="236">
        <v>45371</v>
      </c>
      <c r="D104" s="105" t="s">
        <v>2777</v>
      </c>
      <c r="E104" s="182" t="s">
        <v>2778</v>
      </c>
      <c r="F104" s="182" t="s">
        <v>180</v>
      </c>
      <c r="G104" s="182" t="s">
        <v>2772</v>
      </c>
      <c r="H104" s="182" t="s">
        <v>166</v>
      </c>
      <c r="I104" s="182"/>
      <c r="J104" s="203">
        <v>60</v>
      </c>
      <c r="K104" s="183">
        <v>169</v>
      </c>
      <c r="L104" s="183">
        <v>101.4</v>
      </c>
      <c r="M104" s="204">
        <v>155</v>
      </c>
      <c r="N104" s="183">
        <f>SUM(X104:AB104)</f>
        <v>4</v>
      </c>
      <c r="O104" s="183">
        <f>N104*J104</f>
        <v>240</v>
      </c>
      <c r="P104" s="183"/>
      <c r="Q104" s="183"/>
      <c r="R104" s="183">
        <f>Q105*J104</f>
        <v>60</v>
      </c>
      <c r="S104" s="183"/>
      <c r="T104" s="183"/>
      <c r="U104" s="183">
        <f>T105*J104</f>
        <v>180</v>
      </c>
      <c r="V104" s="183"/>
      <c r="W104" s="183"/>
      <c r="X104" s="183"/>
      <c r="Y104" s="183">
        <v>1</v>
      </c>
      <c r="Z104" s="183">
        <v>2</v>
      </c>
      <c r="AA104" s="183">
        <v>1</v>
      </c>
      <c r="AB104" s="183"/>
    </row>
    <row r="105" spans="1:28" ht="15" customHeight="1" x14ac:dyDescent="0.45">
      <c r="A105" s="36"/>
      <c r="B105" s="36"/>
      <c r="C105" s="36"/>
      <c r="D105" s="932"/>
      <c r="E105" s="36"/>
      <c r="F105" s="36"/>
      <c r="G105" s="36"/>
      <c r="H105" s="36"/>
      <c r="I105" s="36"/>
      <c r="J105" s="48"/>
      <c r="K105" s="38"/>
      <c r="L105" s="38"/>
      <c r="M105" s="69"/>
      <c r="N105" s="38"/>
      <c r="O105" s="38"/>
      <c r="P105" s="38">
        <f>N104*K104</f>
        <v>676</v>
      </c>
      <c r="Q105" s="675">
        <f>SUM(X105:AB105)</f>
        <v>1</v>
      </c>
      <c r="R105" s="38"/>
      <c r="S105" s="38">
        <f>Q105*K104</f>
        <v>169</v>
      </c>
      <c r="T105" s="38">
        <f>N104-Q105</f>
        <v>3</v>
      </c>
      <c r="U105" s="38"/>
      <c r="V105" s="38">
        <f>T105*K104</f>
        <v>507</v>
      </c>
      <c r="W105" s="38"/>
      <c r="X105" s="38"/>
      <c r="Y105" s="42">
        <v>0</v>
      </c>
      <c r="Z105" s="675">
        <v>1</v>
      </c>
      <c r="AA105" s="42">
        <v>0</v>
      </c>
      <c r="AB105" s="38"/>
    </row>
    <row r="106" spans="1:28" ht="15" customHeight="1" x14ac:dyDescent="0.45">
      <c r="A106" s="36"/>
      <c r="B106" s="36"/>
      <c r="C106" s="36"/>
      <c r="D106" s="36"/>
      <c r="E106" s="36"/>
      <c r="F106" s="36"/>
      <c r="G106" s="36"/>
      <c r="H106" s="36"/>
      <c r="I106" s="36"/>
      <c r="J106" s="48"/>
      <c r="K106" s="38"/>
      <c r="L106" s="38"/>
      <c r="M106" s="69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</row>
    <row r="107" spans="1:28" ht="15" customHeight="1" x14ac:dyDescent="0.45">
      <c r="A107" s="182" t="s">
        <v>2691</v>
      </c>
      <c r="B107" s="182" t="s">
        <v>9</v>
      </c>
      <c r="C107" s="236">
        <v>45371</v>
      </c>
      <c r="D107" s="182" t="s">
        <v>2779</v>
      </c>
      <c r="E107" s="182" t="s">
        <v>2780</v>
      </c>
      <c r="F107" s="182" t="s">
        <v>278</v>
      </c>
      <c r="G107" s="238" t="s">
        <v>2781</v>
      </c>
      <c r="H107" s="182" t="s">
        <v>166</v>
      </c>
      <c r="I107" s="182"/>
      <c r="J107" s="203">
        <v>75</v>
      </c>
      <c r="K107" s="183">
        <v>219</v>
      </c>
      <c r="L107" s="183">
        <v>131.4</v>
      </c>
      <c r="M107" s="204">
        <v>195</v>
      </c>
      <c r="N107" s="183">
        <f>SUM(X107:AB107)</f>
        <v>4</v>
      </c>
      <c r="O107" s="183">
        <f>N107*J107</f>
        <v>300</v>
      </c>
      <c r="P107" s="183"/>
      <c r="Q107" s="183"/>
      <c r="R107" s="183">
        <f>Q108*J107</f>
        <v>150</v>
      </c>
      <c r="S107" s="183"/>
      <c r="T107" s="183"/>
      <c r="U107" s="183">
        <f>T108*J107</f>
        <v>150</v>
      </c>
      <c r="V107" s="183"/>
      <c r="W107" s="183"/>
      <c r="X107" s="183"/>
      <c r="Y107" s="183">
        <v>2</v>
      </c>
      <c r="Z107" s="183">
        <v>2</v>
      </c>
      <c r="AA107" s="183"/>
      <c r="AB107" s="183"/>
    </row>
    <row r="108" spans="1:28" ht="15" customHeight="1" x14ac:dyDescent="0.45">
      <c r="A108" s="108"/>
      <c r="B108" s="108"/>
      <c r="C108" s="108"/>
      <c r="D108" s="957"/>
      <c r="E108" s="108"/>
      <c r="F108" s="108"/>
      <c r="G108" s="108"/>
      <c r="H108" s="108"/>
      <c r="I108" s="108"/>
      <c r="J108" s="48"/>
      <c r="K108" s="48"/>
      <c r="L108" s="48"/>
      <c r="M108" s="357"/>
      <c r="N108" s="48"/>
      <c r="O108" s="48"/>
      <c r="P108" s="48">
        <f>N107*K107</f>
        <v>876</v>
      </c>
      <c r="Q108" s="664">
        <f>SUM(X108:AB108)</f>
        <v>2</v>
      </c>
      <c r="R108" s="48"/>
      <c r="S108" s="48">
        <f>Q108*K107</f>
        <v>438</v>
      </c>
      <c r="T108" s="48">
        <f>N107-Q108</f>
        <v>2</v>
      </c>
      <c r="U108" s="48"/>
      <c r="V108" s="48">
        <f>T108*K107</f>
        <v>438</v>
      </c>
      <c r="W108" s="48"/>
      <c r="X108" s="48"/>
      <c r="Y108" s="344">
        <v>0</v>
      </c>
      <c r="Z108" s="664">
        <v>2</v>
      </c>
      <c r="AA108" s="48"/>
      <c r="AB108" s="48"/>
    </row>
    <row r="109" spans="1:28" ht="14.25" customHeight="1" x14ac:dyDescent="0.4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</row>
    <row r="110" spans="1:28" ht="15" customHeight="1" x14ac:dyDescent="0.45">
      <c r="A110" s="416" t="s">
        <v>2691</v>
      </c>
      <c r="B110" s="416" t="s">
        <v>9</v>
      </c>
      <c r="C110" s="417">
        <v>45371</v>
      </c>
      <c r="D110" s="418" t="s">
        <v>2782</v>
      </c>
      <c r="E110" s="416" t="s">
        <v>2783</v>
      </c>
      <c r="F110" s="416" t="s">
        <v>2697</v>
      </c>
      <c r="G110" s="416" t="s">
        <v>2784</v>
      </c>
      <c r="H110" s="416" t="s">
        <v>166</v>
      </c>
      <c r="I110" s="416"/>
      <c r="J110" s="372">
        <v>95</v>
      </c>
      <c r="K110" s="186">
        <v>259</v>
      </c>
      <c r="L110" s="186">
        <v>129.5</v>
      </c>
      <c r="M110" s="419">
        <v>245</v>
      </c>
      <c r="N110" s="186">
        <f>SUM(X110:AB110)</f>
        <v>4</v>
      </c>
      <c r="O110" s="186">
        <f>N110*J110</f>
        <v>380</v>
      </c>
      <c r="P110" s="186"/>
      <c r="Q110" s="186"/>
      <c r="R110" s="186">
        <f>Q111*J110</f>
        <v>95</v>
      </c>
      <c r="S110" s="186"/>
      <c r="T110" s="186"/>
      <c r="U110" s="186">
        <f>T111*J110</f>
        <v>285</v>
      </c>
      <c r="V110" s="186"/>
      <c r="W110" s="186"/>
      <c r="X110" s="186"/>
      <c r="Y110" s="186">
        <v>2</v>
      </c>
      <c r="Z110" s="186">
        <v>2</v>
      </c>
    </row>
    <row r="111" spans="1:28" ht="15" customHeight="1" x14ac:dyDescent="0.45">
      <c r="A111" s="36"/>
      <c r="B111" s="36"/>
      <c r="C111" s="36"/>
      <c r="D111" s="844"/>
      <c r="E111" s="36"/>
      <c r="F111" s="36"/>
      <c r="G111" s="36"/>
      <c r="H111" s="36"/>
      <c r="I111" s="36"/>
      <c r="J111" s="48"/>
      <c r="K111" s="38"/>
      <c r="L111" s="38"/>
      <c r="M111" s="69"/>
      <c r="N111" s="38"/>
      <c r="O111" s="38"/>
      <c r="P111" s="38">
        <f>N110*K110</f>
        <v>1036</v>
      </c>
      <c r="Q111" s="675">
        <f>SUM(X111:AB111)</f>
        <v>1</v>
      </c>
      <c r="R111" s="38"/>
      <c r="S111" s="38">
        <f>Q111*K110</f>
        <v>259</v>
      </c>
      <c r="T111" s="38">
        <f>N110-Q111</f>
        <v>3</v>
      </c>
      <c r="U111" s="38"/>
      <c r="V111" s="38">
        <f>T111*K110</f>
        <v>777</v>
      </c>
      <c r="W111" s="38"/>
      <c r="X111" s="38"/>
      <c r="Y111" s="42">
        <v>0</v>
      </c>
      <c r="Z111" s="675">
        <v>1</v>
      </c>
    </row>
    <row r="112" spans="1:28" ht="15" customHeight="1" x14ac:dyDescent="0.45">
      <c r="A112" s="36"/>
      <c r="B112" s="36"/>
      <c r="C112" s="36"/>
      <c r="D112" s="36"/>
      <c r="E112" s="36"/>
      <c r="F112" s="36"/>
      <c r="G112" s="36"/>
      <c r="H112" s="36"/>
      <c r="I112" s="36"/>
      <c r="J112" s="48"/>
      <c r="K112" s="38"/>
      <c r="L112" s="38"/>
      <c r="M112" s="69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8" ht="15" customHeight="1" x14ac:dyDescent="0.45">
      <c r="A113" s="182" t="s">
        <v>2691</v>
      </c>
      <c r="B113" s="182" t="s">
        <v>9</v>
      </c>
      <c r="C113" s="236">
        <v>45371</v>
      </c>
      <c r="D113" s="105" t="s">
        <v>2785</v>
      </c>
      <c r="E113" s="182" t="s">
        <v>2786</v>
      </c>
      <c r="F113" s="182" t="s">
        <v>307</v>
      </c>
      <c r="G113" s="182" t="s">
        <v>2784</v>
      </c>
      <c r="H113" s="182" t="s">
        <v>166</v>
      </c>
      <c r="I113" s="182"/>
      <c r="J113" s="203">
        <v>65</v>
      </c>
      <c r="K113" s="183">
        <v>179</v>
      </c>
      <c r="L113" s="183">
        <v>89.5</v>
      </c>
      <c r="M113" s="272" t="s">
        <v>894</v>
      </c>
      <c r="N113" s="183">
        <f>SUM(X113:AB113)</f>
        <v>4</v>
      </c>
      <c r="O113" s="183">
        <f>N113*J113</f>
        <v>260</v>
      </c>
      <c r="P113" s="183"/>
      <c r="Q113" s="183"/>
      <c r="R113" s="183">
        <f>Q114*J113</f>
        <v>0</v>
      </c>
      <c r="S113" s="183"/>
      <c r="T113" s="183"/>
      <c r="U113" s="183">
        <f>T114*J113</f>
        <v>260</v>
      </c>
      <c r="V113" s="183"/>
      <c r="W113" s="183"/>
      <c r="X113" s="183"/>
      <c r="Y113" s="183">
        <v>2</v>
      </c>
      <c r="Z113" s="183">
        <v>2</v>
      </c>
    </row>
    <row r="114" spans="1:28" ht="15" customHeight="1" x14ac:dyDescent="0.45">
      <c r="A114" s="36"/>
      <c r="B114" s="36"/>
      <c r="C114" s="36"/>
      <c r="D114" s="485"/>
      <c r="E114" s="36"/>
      <c r="F114" s="36"/>
      <c r="G114" s="36"/>
      <c r="H114" s="36"/>
      <c r="I114" s="36"/>
      <c r="J114" s="48"/>
      <c r="K114" s="38"/>
      <c r="L114" s="38"/>
      <c r="M114" s="69"/>
      <c r="N114" s="38"/>
      <c r="O114" s="38"/>
      <c r="P114" s="38">
        <f>N113*K113</f>
        <v>716</v>
      </c>
      <c r="Q114" s="42">
        <f>SUM(X114:AB114)</f>
        <v>0</v>
      </c>
      <c r="R114" s="38"/>
      <c r="S114" s="38">
        <f>Q114*K113</f>
        <v>0</v>
      </c>
      <c r="T114" s="38">
        <f>N113-Q114</f>
        <v>4</v>
      </c>
      <c r="U114" s="38"/>
      <c r="V114" s="38">
        <f>T114*K113</f>
        <v>716</v>
      </c>
      <c r="W114" s="38"/>
      <c r="X114" s="38"/>
      <c r="Y114" s="42">
        <v>0</v>
      </c>
      <c r="Z114" s="42">
        <v>0</v>
      </c>
    </row>
    <row r="115" spans="1:28" ht="15" customHeight="1" x14ac:dyDescent="0.45">
      <c r="A115" s="36"/>
      <c r="B115" s="36"/>
      <c r="C115" s="36"/>
      <c r="D115" s="36"/>
      <c r="E115" s="36"/>
      <c r="F115" s="36"/>
      <c r="G115" s="36"/>
      <c r="H115" s="36"/>
      <c r="I115" s="36"/>
      <c r="J115" s="48"/>
      <c r="K115" s="38"/>
      <c r="L115" s="38"/>
      <c r="M115" s="69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8" ht="15" customHeight="1" x14ac:dyDescent="0.45">
      <c r="A116" s="182" t="s">
        <v>2691</v>
      </c>
      <c r="B116" s="182" t="s">
        <v>9</v>
      </c>
      <c r="C116" s="236">
        <v>45371</v>
      </c>
      <c r="D116" s="105" t="s">
        <v>2706</v>
      </c>
      <c r="E116" s="182" t="s">
        <v>2787</v>
      </c>
      <c r="F116" s="182" t="s">
        <v>278</v>
      </c>
      <c r="G116" s="239" t="s">
        <v>2788</v>
      </c>
      <c r="H116" s="182" t="s">
        <v>166</v>
      </c>
      <c r="I116" s="182"/>
      <c r="J116" s="203">
        <v>70</v>
      </c>
      <c r="K116" s="183">
        <v>199</v>
      </c>
      <c r="L116" s="183">
        <v>119.4</v>
      </c>
      <c r="M116" s="204">
        <v>182</v>
      </c>
      <c r="N116" s="183">
        <f>SUM(X116:AB116)</f>
        <v>4</v>
      </c>
      <c r="O116" s="183">
        <f>N116*J116</f>
        <v>280</v>
      </c>
      <c r="P116" s="183"/>
      <c r="Q116" s="183"/>
      <c r="R116" s="183">
        <f>Q117*J116</f>
        <v>0</v>
      </c>
      <c r="S116" s="183"/>
      <c r="T116" s="183"/>
      <c r="U116" s="183">
        <f>T117*J116</f>
        <v>280</v>
      </c>
      <c r="V116" s="183"/>
      <c r="W116" s="183"/>
      <c r="X116" s="183"/>
      <c r="Y116" s="183">
        <v>2</v>
      </c>
      <c r="Z116" s="183">
        <v>2</v>
      </c>
    </row>
    <row r="117" spans="1:28" ht="15" customHeight="1" x14ac:dyDescent="0.45">
      <c r="A117" s="36"/>
      <c r="B117" s="36"/>
      <c r="C117" s="36"/>
      <c r="D117" s="46"/>
      <c r="E117" s="36"/>
      <c r="F117" s="36"/>
      <c r="G117" s="36"/>
      <c r="H117" s="36"/>
      <c r="I117" s="36"/>
      <c r="J117" s="48"/>
      <c r="K117" s="38"/>
      <c r="L117" s="38"/>
      <c r="M117" s="69"/>
      <c r="N117" s="38"/>
      <c r="O117" s="38"/>
      <c r="P117" s="38">
        <f>N116*K116</f>
        <v>796</v>
      </c>
      <c r="Q117" s="134">
        <f>SUM(X117:AB117)</f>
        <v>0</v>
      </c>
      <c r="R117" s="38"/>
      <c r="S117" s="38">
        <f>Q117*K116</f>
        <v>0</v>
      </c>
      <c r="T117" s="38">
        <f>N116-Q117</f>
        <v>4</v>
      </c>
      <c r="U117" s="38"/>
      <c r="V117" s="38">
        <f>T117*K116</f>
        <v>796</v>
      </c>
      <c r="W117" s="38"/>
      <c r="X117" s="38"/>
      <c r="Y117" s="42">
        <v>0</v>
      </c>
      <c r="Z117" s="134">
        <v>0</v>
      </c>
    </row>
    <row r="118" spans="1:28" ht="15" customHeight="1" x14ac:dyDescent="0.45">
      <c r="A118" s="36"/>
      <c r="B118" s="36"/>
      <c r="C118" s="36"/>
      <c r="D118" s="36"/>
      <c r="E118" s="36"/>
      <c r="F118" s="36"/>
      <c r="G118" s="36"/>
      <c r="H118" s="36"/>
      <c r="I118" s="36"/>
      <c r="J118" s="48"/>
      <c r="K118" s="38"/>
      <c r="L118" s="38"/>
      <c r="M118" s="69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8" ht="15" customHeight="1" x14ac:dyDescent="0.45">
      <c r="A119" s="182" t="s">
        <v>2691</v>
      </c>
      <c r="B119" s="182" t="s">
        <v>9</v>
      </c>
      <c r="C119" s="236">
        <v>45371</v>
      </c>
      <c r="D119" s="105" t="s">
        <v>2789</v>
      </c>
      <c r="E119" s="182" t="s">
        <v>2790</v>
      </c>
      <c r="F119" s="182" t="s">
        <v>376</v>
      </c>
      <c r="G119" s="182" t="s">
        <v>2791</v>
      </c>
      <c r="H119" s="182" t="s">
        <v>166</v>
      </c>
      <c r="I119" s="182" t="s">
        <v>2792</v>
      </c>
      <c r="J119" s="203">
        <v>105</v>
      </c>
      <c r="K119" s="183">
        <v>279</v>
      </c>
      <c r="L119" s="183">
        <v>169</v>
      </c>
      <c r="M119" s="204">
        <v>270</v>
      </c>
      <c r="N119" s="183">
        <f>SUM(X119:AB119)</f>
        <v>2</v>
      </c>
      <c r="O119" s="183">
        <f>N119*J119</f>
        <v>210</v>
      </c>
      <c r="P119" s="183"/>
      <c r="Q119" s="183"/>
      <c r="R119" s="183">
        <f>Q120*J119</f>
        <v>0</v>
      </c>
      <c r="S119" s="183"/>
      <c r="T119" s="183"/>
      <c r="U119" s="183">
        <f>T120*J119</f>
        <v>210</v>
      </c>
      <c r="V119" s="183"/>
      <c r="W119" s="183"/>
      <c r="X119" s="183"/>
      <c r="Y119" s="183">
        <v>1</v>
      </c>
      <c r="Z119" s="183">
        <v>1</v>
      </c>
    </row>
    <row r="120" spans="1:28" ht="15" customHeight="1" x14ac:dyDescent="0.45">
      <c r="A120" s="36"/>
      <c r="B120" s="36"/>
      <c r="C120" s="36"/>
      <c r="D120" s="36"/>
      <c r="E120" s="36"/>
      <c r="F120" s="36"/>
      <c r="G120" s="36"/>
      <c r="H120" s="36"/>
      <c r="I120" s="36"/>
      <c r="J120" s="48"/>
      <c r="K120" s="38"/>
      <c r="L120" s="38"/>
      <c r="M120" s="69"/>
      <c r="N120" s="38"/>
      <c r="O120" s="38"/>
      <c r="P120" s="38">
        <f>N119*K119</f>
        <v>558</v>
      </c>
      <c r="Q120" s="42">
        <f>SUM(X120:AB120)</f>
        <v>0</v>
      </c>
      <c r="R120" s="38"/>
      <c r="S120" s="38">
        <f>Q120*K119</f>
        <v>0</v>
      </c>
      <c r="T120" s="38">
        <f>N119-Q120</f>
        <v>2</v>
      </c>
      <c r="U120" s="38"/>
      <c r="V120" s="38">
        <f>T120*K119</f>
        <v>558</v>
      </c>
      <c r="W120" s="38"/>
      <c r="X120" s="38"/>
      <c r="Y120" s="42">
        <v>0</v>
      </c>
      <c r="Z120" s="42">
        <v>0</v>
      </c>
    </row>
    <row r="121" spans="1:28" ht="15" customHeight="1" x14ac:dyDescent="0.45">
      <c r="A121" s="36"/>
      <c r="B121" s="36"/>
      <c r="C121" s="36"/>
      <c r="D121" s="36"/>
      <c r="E121" s="36"/>
      <c r="F121" s="36"/>
      <c r="G121" s="36"/>
      <c r="H121" s="36"/>
      <c r="I121" s="36"/>
      <c r="J121" s="48"/>
      <c r="K121" s="38"/>
      <c r="L121" s="38"/>
      <c r="M121" s="69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8" ht="15" customHeight="1" x14ac:dyDescent="0.45">
      <c r="A122" s="182" t="s">
        <v>2691</v>
      </c>
      <c r="B122" s="182" t="s">
        <v>9</v>
      </c>
      <c r="C122" s="236">
        <v>45371</v>
      </c>
      <c r="D122" s="105" t="s">
        <v>2793</v>
      </c>
      <c r="E122" s="182" t="s">
        <v>2794</v>
      </c>
      <c r="F122" s="182" t="s">
        <v>214</v>
      </c>
      <c r="G122" s="182" t="s">
        <v>2791</v>
      </c>
      <c r="H122" s="182" t="s">
        <v>166</v>
      </c>
      <c r="I122" s="182"/>
      <c r="J122" s="203">
        <v>75</v>
      </c>
      <c r="K122" s="183">
        <v>219</v>
      </c>
      <c r="L122" s="183">
        <v>175</v>
      </c>
      <c r="M122" s="204">
        <v>195</v>
      </c>
      <c r="N122" s="183">
        <f>SUM(X122:AB122)</f>
        <v>4</v>
      </c>
      <c r="O122" s="183">
        <f>N122*J122</f>
        <v>300</v>
      </c>
      <c r="P122" s="183"/>
      <c r="Q122" s="183"/>
      <c r="R122" s="183">
        <f>Q123*J122</f>
        <v>0</v>
      </c>
      <c r="S122" s="183"/>
      <c r="T122" s="183"/>
      <c r="U122" s="183">
        <f>T123*J122</f>
        <v>300</v>
      </c>
      <c r="V122" s="183"/>
      <c r="W122" s="183"/>
      <c r="X122" s="183"/>
      <c r="Y122" s="183">
        <v>2</v>
      </c>
      <c r="Z122" s="183">
        <v>2</v>
      </c>
    </row>
    <row r="123" spans="1:28" ht="15" customHeight="1" x14ac:dyDescent="0.45">
      <c r="A123" s="36"/>
      <c r="B123" s="36"/>
      <c r="C123" s="36"/>
      <c r="D123" s="36"/>
      <c r="E123" s="36"/>
      <c r="F123" s="36"/>
      <c r="G123" s="36"/>
      <c r="H123" s="36"/>
      <c r="I123" s="36"/>
      <c r="J123" s="38"/>
      <c r="K123" s="38"/>
      <c r="L123" s="38"/>
      <c r="M123" s="69"/>
      <c r="N123" s="38"/>
      <c r="O123" s="38"/>
      <c r="P123" s="38">
        <f>N122*K122</f>
        <v>876</v>
      </c>
      <c r="Q123" s="42">
        <f>SUM(X123:AB123)</f>
        <v>0</v>
      </c>
      <c r="R123" s="38"/>
      <c r="S123" s="38">
        <f>Q123*K122</f>
        <v>0</v>
      </c>
      <c r="T123" s="38">
        <f>N122-Q123</f>
        <v>4</v>
      </c>
      <c r="U123" s="38"/>
      <c r="V123" s="38">
        <f>T123*K122</f>
        <v>876</v>
      </c>
      <c r="W123" s="38"/>
      <c r="X123" s="38"/>
      <c r="Y123" s="42">
        <v>0</v>
      </c>
      <c r="Z123" s="42">
        <v>0</v>
      </c>
    </row>
    <row r="124" spans="1:28" ht="14.25" customHeight="1" x14ac:dyDescent="0.4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8" ht="15" customHeight="1" x14ac:dyDescent="0.45">
      <c r="A125" s="182" t="s">
        <v>2691</v>
      </c>
      <c r="B125" s="182" t="s">
        <v>9</v>
      </c>
      <c r="C125" s="236">
        <v>45371</v>
      </c>
      <c r="D125" s="355" t="s">
        <v>2795</v>
      </c>
      <c r="E125" s="364" t="s">
        <v>2796</v>
      </c>
      <c r="F125" s="364" t="s">
        <v>278</v>
      </c>
      <c r="G125" s="364" t="s">
        <v>2791</v>
      </c>
      <c r="H125" s="364" t="s">
        <v>166</v>
      </c>
      <c r="I125" s="364"/>
      <c r="J125" s="203">
        <v>65</v>
      </c>
      <c r="K125" s="203">
        <v>169</v>
      </c>
      <c r="L125" s="203">
        <v>135</v>
      </c>
      <c r="M125" s="366">
        <v>169</v>
      </c>
      <c r="N125" s="183">
        <f>SUM(X125:AB125)</f>
        <v>4</v>
      </c>
      <c r="O125" s="183">
        <f>N125*J125</f>
        <v>260</v>
      </c>
      <c r="P125" s="183"/>
      <c r="Q125" s="183"/>
      <c r="R125" s="183">
        <f>Q126*J125</f>
        <v>0</v>
      </c>
      <c r="S125" s="183"/>
      <c r="T125" s="183"/>
      <c r="U125" s="183">
        <f>T126*J125</f>
        <v>260</v>
      </c>
      <c r="V125" s="183"/>
      <c r="W125" s="183"/>
      <c r="X125" s="203"/>
      <c r="Y125" s="203">
        <v>2</v>
      </c>
      <c r="Z125" s="203">
        <v>2</v>
      </c>
      <c r="AA125" s="203"/>
      <c r="AB125" s="203"/>
    </row>
    <row r="126" spans="1:28" ht="15" customHeight="1" x14ac:dyDescent="0.45">
      <c r="A126" s="36"/>
      <c r="B126" s="108"/>
      <c r="C126" s="108"/>
      <c r="D126" s="108"/>
      <c r="E126" s="108"/>
      <c r="F126" s="108"/>
      <c r="G126" s="108"/>
      <c r="H126" s="108"/>
      <c r="I126" s="108"/>
      <c r="J126" s="48"/>
      <c r="K126" s="48"/>
      <c r="L126" s="48"/>
      <c r="M126" s="357"/>
      <c r="N126" s="38"/>
      <c r="O126" s="38"/>
      <c r="P126" s="38">
        <f>N125*K125</f>
        <v>676</v>
      </c>
      <c r="Q126" s="42">
        <f>SUM(X126:AB126)</f>
        <v>0</v>
      </c>
      <c r="R126" s="38"/>
      <c r="S126" s="38">
        <f>Q126*K125</f>
        <v>0</v>
      </c>
      <c r="T126" s="38">
        <f>N125-Q126</f>
        <v>4</v>
      </c>
      <c r="U126" s="38"/>
      <c r="V126" s="38">
        <f>T126*K125</f>
        <v>676</v>
      </c>
      <c r="W126" s="38"/>
      <c r="X126" s="48"/>
      <c r="Y126" s="111">
        <v>0</v>
      </c>
      <c r="Z126" s="111">
        <v>0</v>
      </c>
      <c r="AA126" s="48"/>
      <c r="AB126" s="48"/>
    </row>
    <row r="127" spans="1:28" ht="15" customHeight="1" x14ac:dyDescent="0.45">
      <c r="A127" s="36"/>
      <c r="B127" s="108"/>
      <c r="C127" s="108"/>
      <c r="D127" s="108"/>
      <c r="E127" s="108"/>
      <c r="F127" s="108"/>
      <c r="G127" s="108"/>
      <c r="H127" s="108"/>
      <c r="I127" s="108"/>
      <c r="J127" s="48"/>
      <c r="K127" s="48"/>
      <c r="L127" s="48"/>
      <c r="M127" s="357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993"/>
      <c r="Z127" s="48"/>
      <c r="AA127" s="48"/>
      <c r="AB127" s="48"/>
    </row>
    <row r="128" spans="1:28" ht="15" customHeight="1" x14ac:dyDescent="0.45">
      <c r="A128" s="182" t="s">
        <v>2691</v>
      </c>
      <c r="B128" s="182" t="s">
        <v>9</v>
      </c>
      <c r="C128" s="365">
        <v>45371</v>
      </c>
      <c r="D128" s="355" t="s">
        <v>2797</v>
      </c>
      <c r="E128" s="364" t="s">
        <v>2798</v>
      </c>
      <c r="F128" s="364" t="s">
        <v>2799</v>
      </c>
      <c r="G128" s="364" t="s">
        <v>2791</v>
      </c>
      <c r="H128" s="364" t="s">
        <v>166</v>
      </c>
      <c r="I128" s="364" t="s">
        <v>2121</v>
      </c>
      <c r="J128" s="203">
        <v>72</v>
      </c>
      <c r="K128" s="203">
        <v>199</v>
      </c>
      <c r="L128" s="203">
        <v>119</v>
      </c>
      <c r="M128" s="366">
        <v>186</v>
      </c>
      <c r="N128" s="183">
        <f>SUM(X128:AB128)</f>
        <v>4</v>
      </c>
      <c r="O128" s="183">
        <f>N128*J128</f>
        <v>288</v>
      </c>
      <c r="P128" s="183"/>
      <c r="Q128" s="183"/>
      <c r="R128" s="183">
        <f>Q129*J128</f>
        <v>0</v>
      </c>
      <c r="S128" s="183"/>
      <c r="T128" s="183"/>
      <c r="U128" s="183">
        <f>T129*J128</f>
        <v>288</v>
      </c>
      <c r="V128" s="183"/>
      <c r="W128" s="183"/>
      <c r="X128" s="203"/>
      <c r="Y128" s="203">
        <v>2</v>
      </c>
      <c r="Z128" s="203">
        <v>2</v>
      </c>
      <c r="AA128" s="203"/>
      <c r="AB128" s="203"/>
    </row>
    <row r="129" spans="1:29" ht="15" customHeight="1" x14ac:dyDescent="0.45">
      <c r="A129" s="36"/>
      <c r="B129" s="108"/>
      <c r="C129" s="108"/>
      <c r="D129" s="116"/>
      <c r="E129" s="108"/>
      <c r="F129" s="108"/>
      <c r="G129" s="108"/>
      <c r="H129" s="108"/>
      <c r="I129" s="108"/>
      <c r="J129" s="48"/>
      <c r="K129" s="48"/>
      <c r="L129" s="48"/>
      <c r="M129" s="357"/>
      <c r="N129" s="38"/>
      <c r="O129" s="38"/>
      <c r="P129" s="38">
        <f>N128*K128</f>
        <v>796</v>
      </c>
      <c r="Q129" s="42">
        <f>SUM(X129:AB129)</f>
        <v>0</v>
      </c>
      <c r="R129" s="38"/>
      <c r="S129" s="38">
        <f>Q129*K128</f>
        <v>0</v>
      </c>
      <c r="T129" s="38">
        <f>N128-Q129</f>
        <v>4</v>
      </c>
      <c r="U129" s="38"/>
      <c r="V129" s="38">
        <f>T129*K128</f>
        <v>796</v>
      </c>
      <c r="W129" s="38"/>
      <c r="X129" s="48"/>
      <c r="Y129" s="111">
        <v>0</v>
      </c>
      <c r="Z129" s="111">
        <v>0</v>
      </c>
      <c r="AA129" s="48"/>
      <c r="AB129" s="48"/>
    </row>
    <row r="130" spans="1:29" ht="15" customHeight="1" x14ac:dyDescent="0.45">
      <c r="A130" s="36"/>
      <c r="B130" s="108"/>
      <c r="C130" s="108"/>
      <c r="D130" s="108"/>
      <c r="E130" s="108"/>
      <c r="F130" s="108"/>
      <c r="G130" s="108"/>
      <c r="H130" s="108"/>
      <c r="I130" s="108"/>
      <c r="J130" s="48"/>
      <c r="K130" s="48"/>
      <c r="L130" s="48"/>
      <c r="M130" s="357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</row>
    <row r="131" spans="1:29" ht="30" customHeight="1" x14ac:dyDescent="0.45">
      <c r="A131" s="182" t="s">
        <v>2691</v>
      </c>
      <c r="B131" s="182" t="s">
        <v>9</v>
      </c>
      <c r="C131" s="365">
        <v>45371</v>
      </c>
      <c r="D131" s="355" t="s">
        <v>2800</v>
      </c>
      <c r="E131" s="364" t="s">
        <v>2801</v>
      </c>
      <c r="F131" s="364" t="s">
        <v>214</v>
      </c>
      <c r="G131" s="364" t="s">
        <v>158</v>
      </c>
      <c r="H131" s="364" t="s">
        <v>166</v>
      </c>
      <c r="I131" s="364" t="s">
        <v>2802</v>
      </c>
      <c r="J131" s="203">
        <v>70</v>
      </c>
      <c r="K131" s="203">
        <v>229</v>
      </c>
      <c r="L131" s="203">
        <v>159</v>
      </c>
      <c r="M131" s="366" t="s">
        <v>894</v>
      </c>
      <c r="N131" s="183">
        <f>SUM(X131:AB131)</f>
        <v>6</v>
      </c>
      <c r="O131" s="183">
        <f>N131*J131</f>
        <v>420</v>
      </c>
      <c r="P131" s="183"/>
      <c r="Q131" s="183"/>
      <c r="R131" s="183">
        <f>Q132*J131</f>
        <v>0</v>
      </c>
      <c r="S131" s="183"/>
      <c r="T131" s="183"/>
      <c r="U131" s="183">
        <f>T132*J131</f>
        <v>420</v>
      </c>
      <c r="V131" s="183"/>
      <c r="W131" s="183"/>
      <c r="X131" s="203"/>
      <c r="Y131" s="203">
        <v>3</v>
      </c>
      <c r="Z131" s="203">
        <v>3</v>
      </c>
      <c r="AA131" s="203"/>
      <c r="AB131" s="203"/>
    </row>
    <row r="132" spans="1:29" ht="15" customHeight="1" x14ac:dyDescent="0.45">
      <c r="A132" s="36"/>
      <c r="B132" s="108"/>
      <c r="C132" s="108"/>
      <c r="D132" s="116"/>
      <c r="E132" s="108"/>
      <c r="F132" s="108"/>
      <c r="G132" s="108"/>
      <c r="H132" s="108"/>
      <c r="I132" s="108"/>
      <c r="J132" s="48"/>
      <c r="K132" s="48"/>
      <c r="L132" s="48"/>
      <c r="M132" s="357"/>
      <c r="N132" s="38"/>
      <c r="O132" s="38"/>
      <c r="P132" s="38">
        <f>N131*K131</f>
        <v>1374</v>
      </c>
      <c r="Q132" s="42">
        <f>SUM(X132:AB132)</f>
        <v>0</v>
      </c>
      <c r="R132" s="38"/>
      <c r="S132" s="38">
        <f>Q132*K131</f>
        <v>0</v>
      </c>
      <c r="T132" s="38">
        <f>N131-Q132</f>
        <v>6</v>
      </c>
      <c r="U132" s="38"/>
      <c r="V132" s="38">
        <f>T132*K131</f>
        <v>1374</v>
      </c>
      <c r="W132" s="38"/>
      <c r="X132" s="48"/>
      <c r="Y132" s="111">
        <v>0</v>
      </c>
      <c r="Z132" s="111">
        <v>0</v>
      </c>
      <c r="AA132" s="48"/>
      <c r="AB132" s="48"/>
    </row>
    <row r="133" spans="1:29" ht="15" customHeight="1" x14ac:dyDescent="0.45">
      <c r="A133" s="36"/>
      <c r="B133" s="108"/>
      <c r="C133" s="108"/>
      <c r="D133" s="108"/>
      <c r="E133" s="108"/>
      <c r="F133" s="108"/>
      <c r="G133" s="108"/>
      <c r="H133" s="108"/>
      <c r="I133" s="108"/>
      <c r="J133" s="48"/>
      <c r="K133" s="48"/>
      <c r="L133" s="48"/>
      <c r="M133" s="357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993"/>
      <c r="Z133" s="48"/>
      <c r="AA133" s="48"/>
      <c r="AB133" s="48"/>
    </row>
    <row r="134" spans="1:29" ht="15" customHeight="1" x14ac:dyDescent="0.45">
      <c r="A134" s="182" t="s">
        <v>2691</v>
      </c>
      <c r="B134" s="182" t="s">
        <v>9</v>
      </c>
      <c r="C134" s="365">
        <v>45373</v>
      </c>
      <c r="D134" s="355" t="s">
        <v>2803</v>
      </c>
      <c r="E134" s="364" t="s">
        <v>2804</v>
      </c>
      <c r="F134" s="364" t="s">
        <v>278</v>
      </c>
      <c r="G134" s="364" t="s">
        <v>2805</v>
      </c>
      <c r="H134" s="364" t="s">
        <v>166</v>
      </c>
      <c r="I134" s="364" t="s">
        <v>2806</v>
      </c>
      <c r="J134" s="203">
        <v>98</v>
      </c>
      <c r="K134" s="203">
        <v>279</v>
      </c>
      <c r="L134" s="203">
        <v>83.7</v>
      </c>
      <c r="M134" s="366">
        <v>250</v>
      </c>
      <c r="N134" s="183">
        <f>SUM(X134:AB134)</f>
        <v>4</v>
      </c>
      <c r="O134" s="183">
        <f>N134*J134</f>
        <v>392</v>
      </c>
      <c r="P134" s="183"/>
      <c r="Q134" s="183"/>
      <c r="R134" s="183">
        <f>Q135*J134</f>
        <v>0</v>
      </c>
      <c r="S134" s="183"/>
      <c r="T134" s="183"/>
      <c r="U134" s="183">
        <f>T135*J134</f>
        <v>392</v>
      </c>
      <c r="V134" s="183"/>
      <c r="W134" s="183"/>
      <c r="X134" s="203"/>
      <c r="Y134" s="203">
        <v>2</v>
      </c>
      <c r="Z134" s="203">
        <v>2</v>
      </c>
      <c r="AA134" s="203"/>
      <c r="AB134" s="203"/>
    </row>
    <row r="135" spans="1:29" ht="15" customHeight="1" x14ac:dyDescent="0.45">
      <c r="A135" s="36"/>
      <c r="B135" s="108"/>
      <c r="C135" s="108"/>
      <c r="D135" s="487"/>
      <c r="E135" s="108"/>
      <c r="F135" s="108"/>
      <c r="G135" s="108"/>
      <c r="H135" s="108"/>
      <c r="I135" s="108"/>
      <c r="J135" s="48"/>
      <c r="K135" s="48"/>
      <c r="L135" s="48"/>
      <c r="M135" s="357"/>
      <c r="N135" s="38"/>
      <c r="O135" s="38"/>
      <c r="P135" s="38">
        <f>N134*K134</f>
        <v>1116</v>
      </c>
      <c r="Q135" s="68">
        <f>SUM(X135:AB135)</f>
        <v>0</v>
      </c>
      <c r="R135" s="38"/>
      <c r="S135" s="38">
        <f>Q135*K134</f>
        <v>0</v>
      </c>
      <c r="T135" s="38">
        <f>N134-Q135</f>
        <v>4</v>
      </c>
      <c r="U135" s="38"/>
      <c r="V135" s="38">
        <f>T135*K134</f>
        <v>1116</v>
      </c>
      <c r="W135" s="38"/>
      <c r="X135" s="48"/>
      <c r="Y135" s="344">
        <v>0</v>
      </c>
      <c r="Z135" s="344">
        <v>0</v>
      </c>
      <c r="AA135" s="48"/>
      <c r="AB135" s="48"/>
    </row>
    <row r="136" spans="1:29" ht="15" customHeight="1" x14ac:dyDescent="0.45">
      <c r="A136" s="36"/>
      <c r="B136" s="108"/>
      <c r="C136" s="108"/>
      <c r="D136" s="108"/>
      <c r="E136" s="108"/>
      <c r="F136" s="108"/>
      <c r="G136" s="108"/>
      <c r="H136" s="108"/>
      <c r="I136" s="108"/>
      <c r="J136" s="48"/>
      <c r="K136" s="48"/>
      <c r="L136" s="48"/>
      <c r="M136" s="357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</row>
    <row r="137" spans="1:29" ht="15" customHeight="1" x14ac:dyDescent="0.45">
      <c r="A137" s="182" t="s">
        <v>2691</v>
      </c>
      <c r="B137" s="182" t="s">
        <v>9</v>
      </c>
      <c r="C137" s="365">
        <v>45373</v>
      </c>
      <c r="D137" s="355" t="s">
        <v>2803</v>
      </c>
      <c r="E137" s="364" t="s">
        <v>2804</v>
      </c>
      <c r="F137" s="364" t="s">
        <v>278</v>
      </c>
      <c r="G137" s="364" t="s">
        <v>2807</v>
      </c>
      <c r="H137" s="364" t="s">
        <v>166</v>
      </c>
      <c r="I137" s="364" t="s">
        <v>2806</v>
      </c>
      <c r="J137" s="203">
        <v>98</v>
      </c>
      <c r="K137" s="203">
        <v>279</v>
      </c>
      <c r="L137" s="203">
        <v>83.7</v>
      </c>
      <c r="M137" s="366" t="s">
        <v>894</v>
      </c>
      <c r="N137" s="183">
        <f>SUM(X137:AB137)</f>
        <v>4</v>
      </c>
      <c r="O137" s="183">
        <f>N137*J137</f>
        <v>392</v>
      </c>
      <c r="P137" s="183"/>
      <c r="Q137" s="183"/>
      <c r="R137" s="183">
        <f>Q138*J137</f>
        <v>98</v>
      </c>
      <c r="S137" s="183"/>
      <c r="T137" s="183"/>
      <c r="U137" s="183">
        <f>T138*J137</f>
        <v>294</v>
      </c>
      <c r="V137" s="183"/>
      <c r="W137" s="183"/>
      <c r="X137" s="203"/>
      <c r="Y137" s="203">
        <v>2</v>
      </c>
      <c r="Z137" s="203">
        <v>2</v>
      </c>
      <c r="AA137" s="203"/>
      <c r="AB137" s="203"/>
    </row>
    <row r="138" spans="1:29" ht="15" customHeight="1" x14ac:dyDescent="0.45">
      <c r="A138" s="36"/>
      <c r="B138" s="108"/>
      <c r="C138" s="108"/>
      <c r="D138" s="999"/>
      <c r="E138" s="108"/>
      <c r="F138" s="108"/>
      <c r="G138" s="108"/>
      <c r="H138" s="108"/>
      <c r="I138" s="108"/>
      <c r="J138" s="48"/>
      <c r="K138" s="48"/>
      <c r="L138" s="48"/>
      <c r="M138" s="357"/>
      <c r="N138" s="38"/>
      <c r="O138" s="38"/>
      <c r="P138" s="38">
        <f>N137*K137</f>
        <v>1116</v>
      </c>
      <c r="Q138" s="670">
        <f>SUM(X138:AB138)</f>
        <v>1</v>
      </c>
      <c r="R138" s="38"/>
      <c r="S138" s="38">
        <f>Q138*K137</f>
        <v>279</v>
      </c>
      <c r="T138" s="38">
        <f>N137-Q138</f>
        <v>3</v>
      </c>
      <c r="U138" s="38"/>
      <c r="V138" s="38">
        <f>T138*K137</f>
        <v>837</v>
      </c>
      <c r="W138" s="38"/>
      <c r="X138" s="48"/>
      <c r="Y138" s="701">
        <v>1</v>
      </c>
      <c r="Z138" s="344">
        <v>0</v>
      </c>
      <c r="AA138" s="48"/>
      <c r="AB138" s="48"/>
    </row>
    <row r="139" spans="1:29" ht="15" customHeight="1" x14ac:dyDescent="0.45">
      <c r="A139" s="36"/>
      <c r="B139" s="108"/>
      <c r="C139" s="108"/>
      <c r="D139" s="108"/>
      <c r="E139" s="108"/>
      <c r="F139" s="108"/>
      <c r="G139" s="108"/>
      <c r="H139" s="108"/>
      <c r="I139" s="108"/>
      <c r="J139" s="48"/>
      <c r="K139" s="48"/>
      <c r="L139" s="48"/>
      <c r="M139" s="357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</row>
    <row r="140" spans="1:29" ht="15" customHeight="1" x14ac:dyDescent="0.45">
      <c r="A140" s="182" t="s">
        <v>2691</v>
      </c>
      <c r="B140" s="182" t="s">
        <v>9</v>
      </c>
      <c r="C140" s="365">
        <v>45371</v>
      </c>
      <c r="D140" s="355" t="s">
        <v>2808</v>
      </c>
      <c r="E140" s="364" t="s">
        <v>2809</v>
      </c>
      <c r="F140" s="364" t="s">
        <v>652</v>
      </c>
      <c r="G140" s="364" t="s">
        <v>2810</v>
      </c>
      <c r="H140" s="364" t="s">
        <v>166</v>
      </c>
      <c r="I140" s="364"/>
      <c r="J140" s="203">
        <v>35</v>
      </c>
      <c r="K140" s="203">
        <v>105</v>
      </c>
      <c r="L140" s="203"/>
      <c r="M140" s="366">
        <v>90</v>
      </c>
      <c r="N140" s="183">
        <f>SUM(X140:AB140)</f>
        <v>4</v>
      </c>
      <c r="O140" s="183">
        <f>N140*J140</f>
        <v>140</v>
      </c>
      <c r="P140" s="183"/>
      <c r="Q140" s="183"/>
      <c r="R140" s="183">
        <f>Q141*J140</f>
        <v>0</v>
      </c>
      <c r="S140" s="183"/>
      <c r="T140" s="183"/>
      <c r="U140" s="183">
        <f>T141*J140</f>
        <v>140</v>
      </c>
      <c r="V140" s="183"/>
      <c r="W140" s="183"/>
      <c r="X140" s="203"/>
      <c r="Y140" s="203"/>
      <c r="Z140" s="203"/>
      <c r="AA140" s="203"/>
      <c r="AB140" s="203">
        <v>4</v>
      </c>
    </row>
    <row r="141" spans="1:29" ht="15" customHeight="1" x14ac:dyDescent="0.45">
      <c r="L141" s="48"/>
      <c r="M141" s="357"/>
      <c r="N141" s="38"/>
      <c r="O141" s="38"/>
      <c r="P141" s="38">
        <f>N140*K140</f>
        <v>420</v>
      </c>
      <c r="Q141" s="42">
        <f>SUM(X141:AB141)</f>
        <v>0</v>
      </c>
      <c r="R141" s="38"/>
      <c r="S141" s="38">
        <f>Q141*K140</f>
        <v>0</v>
      </c>
      <c r="T141" s="38">
        <f>N140-Q141</f>
        <v>4</v>
      </c>
      <c r="U141" s="38"/>
      <c r="V141" s="38">
        <f>T141*K140</f>
        <v>420</v>
      </c>
      <c r="W141" s="38"/>
      <c r="X141" s="48"/>
      <c r="Y141" s="48"/>
      <c r="Z141" s="48"/>
      <c r="AA141" s="48"/>
      <c r="AB141" s="111">
        <v>0</v>
      </c>
      <c r="AC141" s="890"/>
    </row>
    <row r="142" spans="1:29" ht="15" customHeight="1" x14ac:dyDescent="0.45">
      <c r="L142" s="48"/>
      <c r="M142" s="357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341" t="s">
        <v>2811</v>
      </c>
    </row>
    <row r="143" spans="1:29" ht="15" customHeight="1" x14ac:dyDescent="0.45">
      <c r="L143" s="48"/>
      <c r="M143" s="357"/>
      <c r="N143" s="348">
        <f t="shared" ref="N143:W143" si="5">SUM(N98:N142)</f>
        <v>60</v>
      </c>
      <c r="O143" s="348">
        <f t="shared" si="5"/>
        <v>4402</v>
      </c>
      <c r="P143" s="348">
        <f t="shared" si="5"/>
        <v>12584</v>
      </c>
      <c r="Q143" s="715">
        <f t="shared" si="5"/>
        <v>5</v>
      </c>
      <c r="R143" s="715">
        <f t="shared" si="5"/>
        <v>403</v>
      </c>
      <c r="S143" s="348">
        <f t="shared" si="5"/>
        <v>1145</v>
      </c>
      <c r="T143" s="348">
        <f t="shared" si="5"/>
        <v>55</v>
      </c>
      <c r="U143" s="348">
        <f t="shared" si="5"/>
        <v>3999</v>
      </c>
      <c r="V143" s="348">
        <f t="shared" si="5"/>
        <v>11439</v>
      </c>
      <c r="W143" s="348">
        <f t="shared" si="5"/>
        <v>0</v>
      </c>
      <c r="X143" s="48"/>
      <c r="Y143" s="48"/>
      <c r="Z143" s="48"/>
      <c r="AA143" s="48"/>
      <c r="AB143" s="48"/>
    </row>
    <row r="144" spans="1:29" ht="15" customHeight="1" x14ac:dyDescent="0.45">
      <c r="L144" s="48" t="s">
        <v>323</v>
      </c>
      <c r="M144" s="48"/>
      <c r="N144" s="349">
        <f t="shared" ref="N144:P144" si="6">Q143+T143</f>
        <v>60</v>
      </c>
      <c r="O144" s="349">
        <f t="shared" si="6"/>
        <v>4402</v>
      </c>
      <c r="P144" s="349">
        <f t="shared" si="6"/>
        <v>12584</v>
      </c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</row>
    <row r="145" spans="1:28" ht="15" customHeight="1" x14ac:dyDescent="0.45">
      <c r="L145" s="38" t="s">
        <v>2084</v>
      </c>
      <c r="M145" s="9"/>
      <c r="N145" s="9"/>
      <c r="O145" s="98">
        <f>O143/N143</f>
        <v>73.36666666666666</v>
      </c>
      <c r="P145" s="9"/>
      <c r="Q145" s="9"/>
      <c r="R145" s="97">
        <f>R143/O143</f>
        <v>9.154929577464789E-2</v>
      </c>
      <c r="S145" s="9"/>
      <c r="T145" s="9"/>
      <c r="U145" s="97">
        <f>U143/O143</f>
        <v>0.90845070422535212</v>
      </c>
      <c r="V145" s="9"/>
      <c r="W145" s="9"/>
      <c r="X145" s="9"/>
      <c r="Y145" s="9"/>
      <c r="Z145" s="9"/>
      <c r="AA145" s="9"/>
      <c r="AB145" s="9"/>
    </row>
    <row r="146" spans="1:28" ht="15" customHeight="1" x14ac:dyDescent="0.45">
      <c r="L146" s="38" t="s">
        <v>2085</v>
      </c>
      <c r="M146" s="9"/>
      <c r="N146" s="9"/>
      <c r="O146" s="9"/>
      <c r="P146" s="9"/>
      <c r="Q146" s="9"/>
      <c r="R146" s="9"/>
      <c r="S146" s="9"/>
      <c r="T146" s="9"/>
      <c r="U146" s="9"/>
      <c r="V146" s="98">
        <f>V143/U143</f>
        <v>2.86046511627907</v>
      </c>
      <c r="W146" s="9"/>
      <c r="X146" s="9"/>
      <c r="Y146" s="9"/>
      <c r="Z146" s="9"/>
      <c r="AA146" s="9"/>
      <c r="AB146" s="9"/>
    </row>
    <row r="147" spans="1:28" ht="14.25" customHeight="1" x14ac:dyDescent="0.45"/>
    <row r="148" spans="1:28" ht="14.25" customHeight="1" x14ac:dyDescent="0.45"/>
    <row r="149" spans="1:28" ht="14.25" customHeight="1" x14ac:dyDescent="0.45"/>
    <row r="150" spans="1:28" ht="14.25" customHeight="1" x14ac:dyDescent="0.45">
      <c r="A150" s="32" t="s">
        <v>117</v>
      </c>
      <c r="B150" s="32" t="s">
        <v>118</v>
      </c>
      <c r="C150" s="33" t="s">
        <v>1505</v>
      </c>
      <c r="D150" s="32" t="s">
        <v>120</v>
      </c>
      <c r="E150" s="32" t="s">
        <v>1373</v>
      </c>
      <c r="F150" s="32" t="s">
        <v>121</v>
      </c>
      <c r="G150" s="32" t="s">
        <v>122</v>
      </c>
      <c r="H150" s="32" t="s">
        <v>123</v>
      </c>
      <c r="I150" s="32" t="s">
        <v>124</v>
      </c>
      <c r="J150" s="32" t="s">
        <v>125</v>
      </c>
      <c r="K150" s="32" t="s">
        <v>126</v>
      </c>
      <c r="L150" s="33" t="s">
        <v>2015</v>
      </c>
      <c r="M150" s="305" t="s">
        <v>706</v>
      </c>
      <c r="N150" s="34" t="s">
        <v>128</v>
      </c>
      <c r="O150" s="33" t="s">
        <v>129</v>
      </c>
      <c r="P150" s="33" t="s">
        <v>933</v>
      </c>
      <c r="Q150" s="52" t="s">
        <v>131</v>
      </c>
      <c r="R150" s="829" t="s">
        <v>132</v>
      </c>
      <c r="S150" s="828"/>
      <c r="T150" s="33" t="s">
        <v>133</v>
      </c>
      <c r="U150" s="830" t="s">
        <v>134</v>
      </c>
      <c r="V150" s="827"/>
      <c r="W150" s="828"/>
      <c r="X150" s="32" t="s">
        <v>593</v>
      </c>
      <c r="Y150" s="32" t="s">
        <v>594</v>
      </c>
      <c r="Z150" s="32" t="s">
        <v>595</v>
      </c>
      <c r="AA150" s="32" t="s">
        <v>596</v>
      </c>
      <c r="AB150" s="32" t="s">
        <v>140</v>
      </c>
    </row>
    <row r="151" spans="1:28" ht="14.25" customHeight="1" x14ac:dyDescent="0.45">
      <c r="A151" s="77" t="s">
        <v>2691</v>
      </c>
      <c r="B151" s="77" t="s">
        <v>10</v>
      </c>
      <c r="C151" s="122">
        <v>45503</v>
      </c>
      <c r="D151" s="907" t="s">
        <v>2812</v>
      </c>
      <c r="E151" s="77"/>
      <c r="F151" s="77" t="s">
        <v>152</v>
      </c>
      <c r="G151" s="77" t="s">
        <v>524</v>
      </c>
      <c r="H151" s="77" t="s">
        <v>2813</v>
      </c>
      <c r="I151" s="77" t="s">
        <v>212</v>
      </c>
      <c r="J151" s="81">
        <v>135</v>
      </c>
      <c r="K151" s="81">
        <v>389</v>
      </c>
      <c r="L151" s="81"/>
      <c r="M151" s="200">
        <v>350</v>
      </c>
      <c r="N151" s="81">
        <f>SUM(X151:AB151)</f>
        <v>2</v>
      </c>
      <c r="O151" s="81">
        <f>N151*J151</f>
        <v>270</v>
      </c>
      <c r="P151" s="81"/>
      <c r="Q151" s="81"/>
      <c r="R151" s="81">
        <f>Q152*J151</f>
        <v>270</v>
      </c>
      <c r="S151" s="81"/>
      <c r="T151" s="81"/>
      <c r="U151" s="81">
        <f>T152*J151</f>
        <v>0</v>
      </c>
      <c r="V151" s="81"/>
      <c r="W151" s="81"/>
      <c r="X151" s="81"/>
      <c r="Y151" s="81">
        <v>1</v>
      </c>
      <c r="Z151" s="81">
        <v>1</v>
      </c>
      <c r="AA151" s="81"/>
      <c r="AB151" s="81"/>
    </row>
    <row r="152" spans="1:28" ht="14.25" customHeight="1" x14ac:dyDescent="0.45">
      <c r="A152" s="36"/>
      <c r="B152" s="36"/>
      <c r="C152" s="36"/>
      <c r="D152" s="36"/>
      <c r="E152" s="36"/>
      <c r="F152" s="36"/>
      <c r="G152" s="36"/>
      <c r="H152" s="36"/>
      <c r="I152" s="36"/>
      <c r="J152" s="38"/>
      <c r="K152" s="38"/>
      <c r="L152" s="38"/>
      <c r="M152" s="69"/>
      <c r="N152" s="38"/>
      <c r="O152" s="38"/>
      <c r="P152" s="38">
        <f>N151*K151</f>
        <v>778</v>
      </c>
      <c r="Q152" s="670">
        <f>SUM(X152:AB152)</f>
        <v>2</v>
      </c>
      <c r="R152" s="38"/>
      <c r="S152" s="38">
        <f>Q152*K151</f>
        <v>778</v>
      </c>
      <c r="T152" s="38">
        <f>N151-Q152</f>
        <v>0</v>
      </c>
      <c r="U152" s="38"/>
      <c r="V152" s="38">
        <f>T152*K151</f>
        <v>0</v>
      </c>
      <c r="W152" s="38"/>
      <c r="X152" s="38"/>
      <c r="Y152" s="538">
        <v>0</v>
      </c>
      <c r="Z152" s="690">
        <v>2</v>
      </c>
      <c r="AA152" s="38"/>
      <c r="AB152" s="38"/>
    </row>
    <row r="153" spans="1:28" ht="14.25" customHeight="1" x14ac:dyDescent="0.45">
      <c r="A153" s="36"/>
      <c r="B153" s="36"/>
      <c r="C153" s="36"/>
      <c r="D153" s="36"/>
      <c r="E153" s="36"/>
      <c r="F153" s="36"/>
      <c r="G153" s="36"/>
      <c r="H153" s="36"/>
      <c r="I153" s="36"/>
      <c r="J153" s="38"/>
      <c r="K153" s="38"/>
      <c r="L153" s="38"/>
      <c r="M153" s="69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949"/>
      <c r="Z153" s="549"/>
      <c r="AA153" s="38"/>
      <c r="AB153" s="38"/>
    </row>
    <row r="154" spans="1:28" ht="14.25" customHeight="1" x14ac:dyDescent="0.45">
      <c r="A154" s="77" t="s">
        <v>2691</v>
      </c>
      <c r="B154" s="77" t="s">
        <v>10</v>
      </c>
      <c r="C154" s="122">
        <v>45518</v>
      </c>
      <c r="D154" s="105" t="s">
        <v>2814</v>
      </c>
      <c r="E154" s="77"/>
      <c r="F154" s="77" t="s">
        <v>278</v>
      </c>
      <c r="G154" s="77" t="s">
        <v>524</v>
      </c>
      <c r="H154" s="77" t="s">
        <v>2813</v>
      </c>
      <c r="I154" s="77" t="s">
        <v>2815</v>
      </c>
      <c r="J154" s="81">
        <v>125</v>
      </c>
      <c r="K154" s="81">
        <v>339</v>
      </c>
      <c r="L154" s="81"/>
      <c r="M154" s="187">
        <v>325</v>
      </c>
      <c r="N154" s="81">
        <f>SUM(X154:AB154)</f>
        <v>6</v>
      </c>
      <c r="O154" s="81">
        <f>N154*J154</f>
        <v>750</v>
      </c>
      <c r="P154" s="81"/>
      <c r="Q154" s="81"/>
      <c r="R154" s="81">
        <f>Q155*J154</f>
        <v>125</v>
      </c>
      <c r="S154" s="81"/>
      <c r="T154" s="81"/>
      <c r="U154" s="81">
        <f>T155*J154</f>
        <v>625</v>
      </c>
      <c r="V154" s="81"/>
      <c r="W154" s="81"/>
      <c r="X154" s="81"/>
      <c r="Y154" s="81">
        <f>1+2</f>
        <v>3</v>
      </c>
      <c r="Z154" s="81">
        <f>2+1</f>
        <v>3</v>
      </c>
      <c r="AA154" s="81"/>
      <c r="AB154" s="81"/>
    </row>
    <row r="155" spans="1:28" ht="14.25" customHeight="1" x14ac:dyDescent="0.45">
      <c r="A155" s="36"/>
      <c r="B155" s="36"/>
      <c r="C155" s="36"/>
      <c r="D155" s="844"/>
      <c r="E155" s="36"/>
      <c r="F155" s="36"/>
      <c r="G155" s="36"/>
      <c r="H155" s="36"/>
      <c r="I155" s="36"/>
      <c r="J155" s="38"/>
      <c r="K155" s="38"/>
      <c r="L155" s="38"/>
      <c r="M155" s="69"/>
      <c r="N155" s="38"/>
      <c r="O155" s="38"/>
      <c r="P155" s="38">
        <f>N154*K154</f>
        <v>2034</v>
      </c>
      <c r="Q155" s="670">
        <f>SUM(X155:AB155)</f>
        <v>1</v>
      </c>
      <c r="R155" s="38"/>
      <c r="S155" s="38">
        <f>Q155*K154</f>
        <v>339</v>
      </c>
      <c r="T155" s="38">
        <f>N154-Q155</f>
        <v>5</v>
      </c>
      <c r="U155" s="38"/>
      <c r="V155" s="38">
        <f>T155*K154</f>
        <v>1695</v>
      </c>
      <c r="W155" s="38"/>
      <c r="X155" s="38"/>
      <c r="Y155" s="68">
        <v>0</v>
      </c>
      <c r="Z155" s="578">
        <v>1</v>
      </c>
      <c r="AA155" s="38"/>
      <c r="AB155" s="38"/>
    </row>
    <row r="156" spans="1:28" ht="14.25" customHeight="1" x14ac:dyDescent="0.45">
      <c r="A156" s="36"/>
      <c r="B156" s="36"/>
      <c r="C156" s="36"/>
      <c r="D156" s="36"/>
      <c r="E156" s="36"/>
      <c r="F156" s="36"/>
      <c r="G156" s="36"/>
      <c r="H156" s="36"/>
      <c r="I156" s="36"/>
      <c r="J156" s="38"/>
      <c r="K156" s="38"/>
      <c r="L156" s="38"/>
      <c r="M156" s="69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935"/>
      <c r="Z156" s="38"/>
      <c r="AA156" s="38"/>
      <c r="AB156" s="38"/>
    </row>
    <row r="157" spans="1:28" ht="14.25" customHeight="1" x14ac:dyDescent="0.45">
      <c r="A157" s="77" t="s">
        <v>2691</v>
      </c>
      <c r="B157" s="77" t="s">
        <v>10</v>
      </c>
      <c r="C157" s="122">
        <v>45503</v>
      </c>
      <c r="D157" s="77" t="s">
        <v>2816</v>
      </c>
      <c r="E157" s="77"/>
      <c r="F157" s="77" t="s">
        <v>214</v>
      </c>
      <c r="G157" s="77" t="s">
        <v>178</v>
      </c>
      <c r="H157" s="77" t="s">
        <v>424</v>
      </c>
      <c r="I157" s="77" t="s">
        <v>212</v>
      </c>
      <c r="J157" s="81">
        <v>220</v>
      </c>
      <c r="K157" s="81">
        <v>639</v>
      </c>
      <c r="L157" s="81"/>
      <c r="M157" s="200">
        <v>570</v>
      </c>
      <c r="N157" s="81">
        <f>SUM(X157:AB157)</f>
        <v>2</v>
      </c>
      <c r="O157" s="81">
        <f>N157*J157</f>
        <v>440</v>
      </c>
      <c r="P157" s="81"/>
      <c r="Q157" s="81"/>
      <c r="R157" s="81">
        <f>Q158*J157</f>
        <v>0</v>
      </c>
      <c r="S157" s="81"/>
      <c r="T157" s="81"/>
      <c r="U157" s="81">
        <f>T158*J157</f>
        <v>440</v>
      </c>
      <c r="V157" s="81"/>
      <c r="W157" s="81"/>
      <c r="X157" s="81"/>
      <c r="Y157" s="81">
        <v>1</v>
      </c>
      <c r="Z157" s="81">
        <v>1</v>
      </c>
      <c r="AA157" s="81"/>
      <c r="AB157" s="81"/>
    </row>
    <row r="158" spans="1:28" ht="14.25" customHeight="1" x14ac:dyDescent="0.45">
      <c r="A158" s="36"/>
      <c r="B158" s="36"/>
      <c r="C158" s="36"/>
      <c r="D158" s="36"/>
      <c r="E158" s="36"/>
      <c r="F158" s="36"/>
      <c r="G158" s="36"/>
      <c r="H158" s="36"/>
      <c r="I158" s="36"/>
      <c r="J158" s="38"/>
      <c r="K158" s="38"/>
      <c r="L158" s="38"/>
      <c r="M158" s="69"/>
      <c r="N158" s="38"/>
      <c r="O158" s="38"/>
      <c r="P158" s="38">
        <f>N157*K157</f>
        <v>1278</v>
      </c>
      <c r="Q158" s="135">
        <f>SUM(X158:AB158)</f>
        <v>0</v>
      </c>
      <c r="R158" s="38"/>
      <c r="S158" s="38">
        <f>Q158*K157</f>
        <v>0</v>
      </c>
      <c r="T158" s="38">
        <f>N157-Q158</f>
        <v>2</v>
      </c>
      <c r="U158" s="38"/>
      <c r="V158" s="38">
        <f>T158*K157</f>
        <v>1278</v>
      </c>
      <c r="W158" s="38"/>
      <c r="X158" s="38"/>
      <c r="Y158" s="845">
        <v>0</v>
      </c>
      <c r="Z158" s="578">
        <v>0</v>
      </c>
      <c r="AA158" s="38"/>
      <c r="AB158" s="38"/>
    </row>
    <row r="159" spans="1:28" ht="14.25" customHeight="1" x14ac:dyDescent="0.45">
      <c r="A159" s="36"/>
      <c r="B159" s="36"/>
      <c r="C159" s="36"/>
      <c r="D159" s="36"/>
      <c r="E159" s="36"/>
      <c r="F159" s="36"/>
      <c r="G159" s="36"/>
      <c r="H159" s="36"/>
      <c r="I159" s="36"/>
      <c r="J159" s="38"/>
      <c r="K159" s="38"/>
      <c r="L159" s="38"/>
      <c r="M159" s="69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644"/>
      <c r="Z159" s="38"/>
      <c r="AA159" s="38"/>
      <c r="AB159" s="38"/>
    </row>
    <row r="160" spans="1:28" ht="14.25" customHeight="1" x14ac:dyDescent="0.45">
      <c r="A160" s="77" t="s">
        <v>2691</v>
      </c>
      <c r="B160" s="77" t="s">
        <v>10</v>
      </c>
      <c r="C160" s="122">
        <v>45518</v>
      </c>
      <c r="D160" s="105" t="s">
        <v>2817</v>
      </c>
      <c r="E160" s="77"/>
      <c r="F160" s="77" t="s">
        <v>2799</v>
      </c>
      <c r="G160" s="77" t="s">
        <v>2818</v>
      </c>
      <c r="H160" s="77" t="s">
        <v>166</v>
      </c>
      <c r="I160" s="77" t="s">
        <v>2352</v>
      </c>
      <c r="J160" s="81">
        <v>105</v>
      </c>
      <c r="K160" s="81">
        <v>289</v>
      </c>
      <c r="L160" s="81"/>
      <c r="M160" s="200">
        <v>275</v>
      </c>
      <c r="N160" s="81">
        <f>SUM(X160:AB160)</f>
        <v>6</v>
      </c>
      <c r="O160" s="81">
        <f>N160*J160</f>
        <v>630</v>
      </c>
      <c r="P160" s="81"/>
      <c r="Q160" s="81"/>
      <c r="R160" s="81">
        <f>Q161*J160</f>
        <v>105</v>
      </c>
      <c r="S160" s="81"/>
      <c r="T160" s="81"/>
      <c r="U160" s="81">
        <f>T161*J160</f>
        <v>525</v>
      </c>
      <c r="V160" s="81"/>
      <c r="W160" s="81"/>
      <c r="X160" s="81"/>
      <c r="Y160" s="81">
        <f t="shared" ref="Y160:Z160" si="7">1+2</f>
        <v>3</v>
      </c>
      <c r="Z160" s="81">
        <f t="shared" si="7"/>
        <v>3</v>
      </c>
      <c r="AA160" s="81"/>
      <c r="AB160" s="81"/>
    </row>
    <row r="161" spans="1:29" ht="14.25" customHeight="1" x14ac:dyDescent="0.45">
      <c r="A161" s="36"/>
      <c r="B161" s="36"/>
      <c r="C161" s="36"/>
      <c r="D161" s="844"/>
      <c r="E161" s="36"/>
      <c r="F161" s="36"/>
      <c r="G161" s="36"/>
      <c r="H161" s="36"/>
      <c r="I161" s="36"/>
      <c r="J161" s="38"/>
      <c r="K161" s="38"/>
      <c r="L161" s="38"/>
      <c r="M161" s="69"/>
      <c r="N161" s="38"/>
      <c r="O161" s="38"/>
      <c r="P161" s="38">
        <f>N160*K160</f>
        <v>1734</v>
      </c>
      <c r="Q161" s="670">
        <f>SUM(X161:AB161)</f>
        <v>1</v>
      </c>
      <c r="R161" s="38"/>
      <c r="S161" s="38">
        <f>Q161*K160</f>
        <v>289</v>
      </c>
      <c r="T161" s="38">
        <f>N160-Q161</f>
        <v>5</v>
      </c>
      <c r="U161" s="38"/>
      <c r="V161" s="38">
        <f>T161*K160</f>
        <v>1445</v>
      </c>
      <c r="W161" s="38"/>
      <c r="X161" s="38"/>
      <c r="Y161" s="68">
        <v>0</v>
      </c>
      <c r="Z161" s="670">
        <v>1</v>
      </c>
      <c r="AA161" s="38"/>
      <c r="AB161" s="38"/>
    </row>
    <row r="162" spans="1:29" ht="14.25" customHeight="1" x14ac:dyDescent="0.4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883"/>
      <c r="Z162" s="883"/>
      <c r="AA162" s="883"/>
      <c r="AB162" s="19"/>
    </row>
    <row r="163" spans="1:29" ht="14.25" customHeight="1" x14ac:dyDescent="0.45">
      <c r="A163" s="77" t="s">
        <v>2691</v>
      </c>
      <c r="B163" s="77" t="s">
        <v>10</v>
      </c>
      <c r="C163" s="122">
        <v>45518</v>
      </c>
      <c r="D163" s="105" t="s">
        <v>2819</v>
      </c>
      <c r="E163" s="77"/>
      <c r="F163" s="77" t="s">
        <v>278</v>
      </c>
      <c r="G163" s="77" t="s">
        <v>2820</v>
      </c>
      <c r="H163" s="77" t="s">
        <v>166</v>
      </c>
      <c r="I163" s="77" t="s">
        <v>2821</v>
      </c>
      <c r="J163" s="81">
        <v>55</v>
      </c>
      <c r="K163" s="81">
        <v>165</v>
      </c>
      <c r="L163" s="81"/>
      <c r="M163" s="200">
        <v>145</v>
      </c>
      <c r="N163" s="81">
        <f>SUM(X163:AB163)</f>
        <v>4</v>
      </c>
      <c r="O163" s="81">
        <f>N163*J163</f>
        <v>220</v>
      </c>
      <c r="P163" s="81"/>
      <c r="Q163" s="81"/>
      <c r="R163" s="81">
        <f>Q164*J163</f>
        <v>0</v>
      </c>
      <c r="S163" s="81"/>
      <c r="T163" s="81"/>
      <c r="U163" s="81">
        <f>T164*J163</f>
        <v>220</v>
      </c>
      <c r="V163" s="81"/>
      <c r="W163" s="81"/>
      <c r="X163" s="81"/>
      <c r="Y163" s="81">
        <v>1</v>
      </c>
      <c r="Z163" s="81">
        <v>2</v>
      </c>
      <c r="AA163" s="131">
        <v>1</v>
      </c>
      <c r="AB163" s="131"/>
    </row>
    <row r="164" spans="1:29" ht="14.25" customHeight="1" x14ac:dyDescent="0.45">
      <c r="A164" s="36"/>
      <c r="B164" s="36"/>
      <c r="C164" s="36"/>
      <c r="D164" s="485"/>
      <c r="E164" s="36"/>
      <c r="F164" s="36"/>
      <c r="G164" s="36"/>
      <c r="H164" s="36"/>
      <c r="I164" s="36"/>
      <c r="J164" s="38"/>
      <c r="K164" s="38"/>
      <c r="L164" s="38"/>
      <c r="M164" s="69"/>
      <c r="N164" s="38"/>
      <c r="O164" s="38"/>
      <c r="P164" s="38">
        <f>N163*K163</f>
        <v>660</v>
      </c>
      <c r="Q164" s="68">
        <f>SUM(X164:AB164)</f>
        <v>0</v>
      </c>
      <c r="R164" s="38"/>
      <c r="S164" s="38">
        <f>Q164*K163</f>
        <v>0</v>
      </c>
      <c r="T164" s="38">
        <f>N163-Q164</f>
        <v>4</v>
      </c>
      <c r="U164" s="38"/>
      <c r="V164" s="38">
        <f>T164*K163</f>
        <v>660</v>
      </c>
      <c r="W164" s="38"/>
      <c r="X164" s="38"/>
      <c r="Y164" s="68">
        <v>0</v>
      </c>
      <c r="Z164" s="68">
        <v>0</v>
      </c>
      <c r="AA164" s="132">
        <v>0</v>
      </c>
      <c r="AB164" s="19"/>
    </row>
    <row r="165" spans="1:29" ht="14.25" customHeight="1" x14ac:dyDescent="0.45">
      <c r="A165" s="36"/>
      <c r="B165" s="36"/>
      <c r="C165" s="36"/>
      <c r="D165" s="36"/>
      <c r="E165" s="36"/>
      <c r="F165" s="36"/>
      <c r="G165" s="36"/>
      <c r="H165" s="36"/>
      <c r="I165" s="36"/>
      <c r="J165" s="38"/>
      <c r="K165" s="38"/>
      <c r="L165" s="38"/>
      <c r="M165" s="69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19"/>
      <c r="AB165" s="19"/>
    </row>
    <row r="166" spans="1:29" ht="14.25" customHeight="1" x14ac:dyDescent="0.45">
      <c r="A166" s="77" t="s">
        <v>2691</v>
      </c>
      <c r="B166" s="77" t="s">
        <v>10</v>
      </c>
      <c r="C166" s="122">
        <v>45518</v>
      </c>
      <c r="D166" s="77" t="s">
        <v>2822</v>
      </c>
      <c r="E166" s="77"/>
      <c r="F166" s="77" t="s">
        <v>180</v>
      </c>
      <c r="G166" s="77" t="s">
        <v>158</v>
      </c>
      <c r="H166" s="77" t="s">
        <v>166</v>
      </c>
      <c r="I166" s="77" t="s">
        <v>2823</v>
      </c>
      <c r="J166" s="81">
        <v>55</v>
      </c>
      <c r="K166" s="81">
        <v>165</v>
      </c>
      <c r="L166" s="81"/>
      <c r="M166" s="225"/>
      <c r="N166" s="81">
        <f>SUM(X166:AB166)</f>
        <v>3</v>
      </c>
      <c r="O166" s="81">
        <f>N166*J166</f>
        <v>165</v>
      </c>
      <c r="P166" s="81"/>
      <c r="Q166" s="81"/>
      <c r="R166" s="81">
        <f>Q167*J166</f>
        <v>0</v>
      </c>
      <c r="S166" s="81"/>
      <c r="T166" s="81"/>
      <c r="U166" s="81">
        <f>T167*J166</f>
        <v>165</v>
      </c>
      <c r="V166" s="81"/>
      <c r="W166" s="81"/>
      <c r="X166" s="81"/>
      <c r="Y166" s="81">
        <v>1</v>
      </c>
      <c r="Z166" s="81">
        <v>1</v>
      </c>
      <c r="AA166" s="131">
        <v>1</v>
      </c>
      <c r="AB166" s="131"/>
    </row>
    <row r="167" spans="1:29" ht="14.25" customHeight="1" x14ac:dyDescent="0.45">
      <c r="A167" s="36"/>
      <c r="B167" s="36"/>
      <c r="C167" s="36"/>
      <c r="D167" s="46"/>
      <c r="E167" s="36"/>
      <c r="F167" s="36"/>
      <c r="G167" s="36"/>
      <c r="H167" s="36"/>
      <c r="I167" s="36"/>
      <c r="J167" s="38"/>
      <c r="K167" s="38"/>
      <c r="L167" s="38"/>
      <c r="M167" s="69"/>
      <c r="N167" s="38"/>
      <c r="O167" s="38"/>
      <c r="P167" s="38">
        <f>N166*K166</f>
        <v>495</v>
      </c>
      <c r="Q167" s="68">
        <f>SUM(X167:AB167)</f>
        <v>0</v>
      </c>
      <c r="R167" s="38"/>
      <c r="S167" s="38">
        <f>Q167*K166</f>
        <v>0</v>
      </c>
      <c r="T167" s="38">
        <f>N166-Q167</f>
        <v>3</v>
      </c>
      <c r="U167" s="38"/>
      <c r="V167" s="38">
        <f>T167*K166</f>
        <v>495</v>
      </c>
      <c r="W167" s="38"/>
      <c r="X167" s="38"/>
      <c r="Y167" s="68">
        <v>0</v>
      </c>
      <c r="Z167" s="68">
        <v>0</v>
      </c>
      <c r="AA167" s="132">
        <v>0</v>
      </c>
      <c r="AB167" s="19"/>
    </row>
    <row r="168" spans="1:29" ht="14.25" customHeight="1" x14ac:dyDescent="0.45">
      <c r="A168" s="36" t="s">
        <v>3725</v>
      </c>
      <c r="B168" s="36"/>
      <c r="C168" s="36"/>
      <c r="D168" s="36"/>
      <c r="E168" s="36"/>
      <c r="F168" s="36"/>
      <c r="G168" s="36"/>
      <c r="H168" s="36"/>
      <c r="I168" s="36"/>
      <c r="J168" s="38"/>
      <c r="K168" s="38"/>
      <c r="L168" s="38"/>
      <c r="M168" s="69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19"/>
      <c r="AB168" s="19"/>
    </row>
    <row r="169" spans="1:29" ht="14.25" customHeight="1" x14ac:dyDescent="0.45">
      <c r="A169" s="77" t="s">
        <v>2691</v>
      </c>
      <c r="B169" s="77" t="s">
        <v>10</v>
      </c>
      <c r="C169" s="122">
        <v>45518</v>
      </c>
      <c r="D169" s="907" t="s">
        <v>2822</v>
      </c>
      <c r="E169" s="77"/>
      <c r="F169" s="77" t="s">
        <v>180</v>
      </c>
      <c r="G169" s="77" t="s">
        <v>2820</v>
      </c>
      <c r="H169" s="77" t="s">
        <v>166</v>
      </c>
      <c r="I169" s="77" t="s">
        <v>2823</v>
      </c>
      <c r="J169" s="81">
        <v>55</v>
      </c>
      <c r="K169" s="81">
        <v>165</v>
      </c>
      <c r="L169" s="81"/>
      <c r="M169" s="200"/>
      <c r="N169" s="81">
        <f>SUM(X169:AB169)</f>
        <v>2</v>
      </c>
      <c r="O169" s="81">
        <f>N169*J169</f>
        <v>110</v>
      </c>
      <c r="P169" s="81"/>
      <c r="Q169" s="81"/>
      <c r="R169" s="81">
        <f>Q170*J169</f>
        <v>55</v>
      </c>
      <c r="S169" s="81"/>
      <c r="T169" s="81"/>
      <c r="U169" s="81">
        <f>T170*J169</f>
        <v>55</v>
      </c>
      <c r="V169" s="81"/>
      <c r="W169" s="81"/>
      <c r="X169" s="81"/>
      <c r="Y169" s="81">
        <v>1</v>
      </c>
      <c r="Z169" s="81">
        <v>1</v>
      </c>
      <c r="AA169" s="82">
        <v>0</v>
      </c>
      <c r="AB169" s="131"/>
    </row>
    <row r="170" spans="1:29" ht="14.25" customHeight="1" x14ac:dyDescent="0.45">
      <c r="A170" s="36"/>
      <c r="B170" s="36"/>
      <c r="C170" s="36"/>
      <c r="D170" s="36"/>
      <c r="E170" s="36"/>
      <c r="F170" s="36"/>
      <c r="G170" s="36"/>
      <c r="H170" s="36"/>
      <c r="I170" s="36"/>
      <c r="J170" s="38"/>
      <c r="K170" s="38"/>
      <c r="L170" s="38"/>
      <c r="M170" s="69"/>
      <c r="N170" s="38"/>
      <c r="O170" s="38"/>
      <c r="P170" s="38">
        <f>N169*K169</f>
        <v>330</v>
      </c>
      <c r="Q170" s="670">
        <f>SUM(X170:AB170)</f>
        <v>1</v>
      </c>
      <c r="R170" s="38"/>
      <c r="S170" s="38">
        <f>Q170*K169</f>
        <v>165</v>
      </c>
      <c r="T170" s="38">
        <f>N169-Q170</f>
        <v>1</v>
      </c>
      <c r="U170" s="38"/>
      <c r="V170" s="38">
        <f>T170*K169</f>
        <v>165</v>
      </c>
      <c r="W170" s="38"/>
      <c r="X170" s="38"/>
      <c r="Y170" s="68">
        <v>0</v>
      </c>
      <c r="Z170" s="68">
        <v>0</v>
      </c>
      <c r="AA170" s="677">
        <v>1</v>
      </c>
      <c r="AB170" s="19"/>
    </row>
    <row r="171" spans="1:29" ht="14.25" customHeight="1" x14ac:dyDescent="0.45">
      <c r="A171" s="36"/>
      <c r="B171" s="36"/>
      <c r="C171" s="36"/>
      <c r="D171" s="36"/>
      <c r="E171" s="36"/>
      <c r="F171" s="36"/>
      <c r="G171" s="36"/>
      <c r="H171" s="36"/>
      <c r="I171" s="36"/>
      <c r="J171" s="38"/>
      <c r="K171" s="38"/>
      <c r="L171" s="38"/>
      <c r="M171" s="69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19"/>
      <c r="AB171" s="19"/>
    </row>
    <row r="172" spans="1:29" ht="14.25" customHeight="1" x14ac:dyDescent="0.45">
      <c r="A172" s="77" t="s">
        <v>2691</v>
      </c>
      <c r="B172" s="77" t="s">
        <v>10</v>
      </c>
      <c r="C172" s="122">
        <v>45503</v>
      </c>
      <c r="D172" s="105" t="s">
        <v>2824</v>
      </c>
      <c r="E172" s="77"/>
      <c r="F172" s="77" t="s">
        <v>742</v>
      </c>
      <c r="G172" s="77" t="s">
        <v>2825</v>
      </c>
      <c r="H172" s="77"/>
      <c r="I172" s="77"/>
      <c r="J172" s="81">
        <v>32</v>
      </c>
      <c r="K172" s="81">
        <v>129</v>
      </c>
      <c r="L172" s="81"/>
      <c r="M172" s="200">
        <v>85</v>
      </c>
      <c r="N172" s="81">
        <f>SUM(X172:AB172)</f>
        <v>3</v>
      </c>
      <c r="O172" s="81">
        <f>N172*J172</f>
        <v>96</v>
      </c>
      <c r="P172" s="81"/>
      <c r="Q172" s="81"/>
      <c r="R172" s="81">
        <f>Q173*J172</f>
        <v>32</v>
      </c>
      <c r="S172" s="81"/>
      <c r="T172" s="81"/>
      <c r="U172" s="81">
        <f>T173*J172</f>
        <v>64</v>
      </c>
      <c r="V172" s="81"/>
      <c r="W172" s="81"/>
      <c r="X172" s="81"/>
      <c r="Y172" s="81"/>
      <c r="Z172" s="81"/>
      <c r="AA172" s="131"/>
      <c r="AB172" s="131">
        <v>3</v>
      </c>
    </row>
    <row r="173" spans="1:29" ht="14.25" customHeight="1" x14ac:dyDescent="0.45">
      <c r="A173" s="36"/>
      <c r="B173" s="36"/>
      <c r="C173" s="36"/>
      <c r="D173" s="844"/>
      <c r="E173" s="36"/>
      <c r="F173" s="36"/>
      <c r="G173" s="36"/>
      <c r="H173" s="36"/>
      <c r="I173" s="36"/>
      <c r="J173" s="38"/>
      <c r="K173" s="38"/>
      <c r="L173" s="38"/>
      <c r="M173" s="69"/>
      <c r="N173" s="38"/>
      <c r="O173" s="38"/>
      <c r="P173" s="38">
        <f>N172*K172</f>
        <v>387</v>
      </c>
      <c r="Q173" s="670">
        <f>SUM(X173:AB173)</f>
        <v>1</v>
      </c>
      <c r="R173" s="38"/>
      <c r="S173" s="38">
        <f>Q173*K172</f>
        <v>129</v>
      </c>
      <c r="T173" s="38">
        <f>N172-Q173</f>
        <v>2</v>
      </c>
      <c r="U173" s="38"/>
      <c r="V173" s="38">
        <f>T173*K172</f>
        <v>258</v>
      </c>
      <c r="W173" s="38"/>
      <c r="X173" s="38"/>
      <c r="Y173" s="38"/>
      <c r="Z173" s="38"/>
      <c r="AA173" s="19"/>
      <c r="AB173" s="691">
        <v>1</v>
      </c>
      <c r="AC173" s="601"/>
    </row>
    <row r="174" spans="1:29" ht="14.25" customHeight="1" x14ac:dyDescent="0.45">
      <c r="A174" s="36"/>
      <c r="B174" s="36"/>
      <c r="C174" s="36"/>
      <c r="D174" s="36"/>
      <c r="E174" s="36"/>
      <c r="F174" s="36"/>
      <c r="G174" s="36"/>
      <c r="H174" s="36"/>
      <c r="I174" s="36"/>
      <c r="J174" s="38"/>
      <c r="K174" s="38"/>
      <c r="L174" s="38"/>
      <c r="M174" s="69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19"/>
      <c r="AB174" s="19"/>
      <c r="AC174" s="601"/>
    </row>
    <row r="175" spans="1:29" ht="14.25" customHeight="1" x14ac:dyDescent="0.45">
      <c r="A175" s="77" t="s">
        <v>2691</v>
      </c>
      <c r="B175" s="77" t="s">
        <v>10</v>
      </c>
      <c r="C175" s="122">
        <v>45518</v>
      </c>
      <c r="D175" s="105" t="s">
        <v>2826</v>
      </c>
      <c r="E175" s="77"/>
      <c r="F175" s="77" t="s">
        <v>368</v>
      </c>
      <c r="G175" s="77" t="s">
        <v>2825</v>
      </c>
      <c r="H175" s="77" t="s">
        <v>166</v>
      </c>
      <c r="I175" s="77" t="s">
        <v>2827</v>
      </c>
      <c r="J175" s="81">
        <v>165</v>
      </c>
      <c r="K175" s="81">
        <v>449</v>
      </c>
      <c r="L175" s="81"/>
      <c r="M175" s="200"/>
      <c r="N175" s="81">
        <f>SUM(X175:AB175)</f>
        <v>3</v>
      </c>
      <c r="O175" s="81">
        <f>N175*J175</f>
        <v>495</v>
      </c>
      <c r="P175" s="81"/>
      <c r="Q175" s="81"/>
      <c r="R175" s="81">
        <f>Q176*J175</f>
        <v>165</v>
      </c>
      <c r="S175" s="81"/>
      <c r="T175" s="81"/>
      <c r="U175" s="81">
        <f>T176*J175</f>
        <v>330</v>
      </c>
      <c r="V175" s="81"/>
      <c r="W175" s="81"/>
      <c r="X175" s="81"/>
      <c r="Y175" s="81">
        <v>1</v>
      </c>
      <c r="Z175" s="81">
        <v>2</v>
      </c>
      <c r="AA175" s="131"/>
      <c r="AB175" s="131"/>
    </row>
    <row r="176" spans="1:29" ht="14.25" customHeight="1" x14ac:dyDescent="0.45">
      <c r="A176" s="36"/>
      <c r="B176" s="36"/>
      <c r="C176" s="36"/>
      <c r="D176" s="844"/>
      <c r="E176" s="36"/>
      <c r="F176" s="36"/>
      <c r="G176" s="36"/>
      <c r="H176" s="36"/>
      <c r="I176" s="36"/>
      <c r="J176" s="38"/>
      <c r="K176" s="38"/>
      <c r="L176" s="38"/>
      <c r="M176" s="69"/>
      <c r="N176" s="38"/>
      <c r="O176" s="38"/>
      <c r="P176" s="38">
        <f>N175*K175</f>
        <v>1347</v>
      </c>
      <c r="Q176" s="670">
        <f>SUM(X176:AB176)</f>
        <v>1</v>
      </c>
      <c r="R176" s="38"/>
      <c r="S176" s="38">
        <f>Q176*K175</f>
        <v>449</v>
      </c>
      <c r="T176" s="38">
        <f>N175-Q176</f>
        <v>2</v>
      </c>
      <c r="U176" s="38"/>
      <c r="V176" s="38">
        <f>T176*K175</f>
        <v>898</v>
      </c>
      <c r="W176" s="38"/>
      <c r="X176" s="38"/>
      <c r="Y176" s="68">
        <v>0</v>
      </c>
      <c r="Z176" s="670">
        <v>1</v>
      </c>
      <c r="AA176" s="19"/>
      <c r="AB176" s="19"/>
    </row>
    <row r="177" spans="1:28" ht="14.25" customHeight="1" x14ac:dyDescent="0.4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883"/>
      <c r="AA177" s="19"/>
      <c r="AB177" s="19"/>
    </row>
    <row r="178" spans="1:28" ht="14.25" customHeight="1" x14ac:dyDescent="0.45">
      <c r="A178" s="77" t="s">
        <v>2691</v>
      </c>
      <c r="B178" s="77" t="s">
        <v>10</v>
      </c>
      <c r="C178" s="122">
        <v>45503</v>
      </c>
      <c r="D178" s="105" t="s">
        <v>2828</v>
      </c>
      <c r="E178" s="77"/>
      <c r="F178" s="77" t="s">
        <v>164</v>
      </c>
      <c r="G178" s="77" t="s">
        <v>2825</v>
      </c>
      <c r="H178" s="77"/>
      <c r="I178" s="77"/>
      <c r="J178" s="81">
        <v>82</v>
      </c>
      <c r="K178" s="81">
        <v>239</v>
      </c>
      <c r="L178" s="81"/>
      <c r="M178" s="200">
        <v>215</v>
      </c>
      <c r="N178" s="81">
        <f>SUM(X178:AB178)</f>
        <v>5</v>
      </c>
      <c r="O178" s="81">
        <f>N178*J178</f>
        <v>410</v>
      </c>
      <c r="P178" s="81"/>
      <c r="Q178" s="81"/>
      <c r="R178" s="81">
        <f>Q179*J178</f>
        <v>0</v>
      </c>
      <c r="S178" s="81"/>
      <c r="T178" s="81"/>
      <c r="U178" s="81">
        <f>T179*J178</f>
        <v>410</v>
      </c>
      <c r="V178" s="81"/>
      <c r="W178" s="81"/>
      <c r="X178" s="81"/>
      <c r="Y178" s="81">
        <v>2</v>
      </c>
      <c r="Z178" s="81">
        <v>2</v>
      </c>
      <c r="AA178" s="81">
        <v>1</v>
      </c>
      <c r="AB178" s="81"/>
    </row>
    <row r="179" spans="1:28" ht="14.25" customHeight="1" x14ac:dyDescent="0.45">
      <c r="A179" s="36"/>
      <c r="B179" s="36"/>
      <c r="C179" s="36"/>
      <c r="D179" s="46"/>
      <c r="E179" s="36"/>
      <c r="F179" s="36"/>
      <c r="G179" s="36"/>
      <c r="H179" s="36"/>
      <c r="I179" s="36"/>
      <c r="J179" s="38"/>
      <c r="K179" s="38"/>
      <c r="L179" s="38"/>
      <c r="M179" s="69"/>
      <c r="N179" s="38"/>
      <c r="O179" s="38"/>
      <c r="P179" s="38">
        <f>N178*K178</f>
        <v>1195</v>
      </c>
      <c r="Q179" s="68">
        <f>SUM(X179:AB179)</f>
        <v>0</v>
      </c>
      <c r="R179" s="38"/>
      <c r="S179" s="38">
        <f>Q179*K178</f>
        <v>0</v>
      </c>
      <c r="T179" s="38">
        <f>N178-Q179</f>
        <v>5</v>
      </c>
      <c r="U179" s="38"/>
      <c r="V179" s="38">
        <f>T179*K178</f>
        <v>1195</v>
      </c>
      <c r="W179" s="38"/>
      <c r="X179" s="38"/>
      <c r="Y179" s="68">
        <v>0</v>
      </c>
      <c r="Z179" s="68">
        <v>0</v>
      </c>
      <c r="AA179" s="68">
        <v>0</v>
      </c>
      <c r="AB179" s="38"/>
    </row>
    <row r="180" spans="1:28" ht="14.25" customHeight="1" x14ac:dyDescent="0.45">
      <c r="A180" s="36"/>
      <c r="B180" s="36"/>
      <c r="C180" s="36"/>
      <c r="D180" s="36"/>
      <c r="E180" s="36"/>
      <c r="F180" s="36"/>
      <c r="G180" s="36"/>
      <c r="H180" s="36"/>
      <c r="I180" s="36"/>
      <c r="J180" s="38"/>
      <c r="K180" s="38"/>
      <c r="L180" s="38"/>
      <c r="M180" s="69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69"/>
      <c r="AA180" s="38"/>
      <c r="AB180" s="38"/>
    </row>
    <row r="181" spans="1:28" ht="14.25" customHeight="1" x14ac:dyDescent="0.45">
      <c r="A181" s="77" t="s">
        <v>2691</v>
      </c>
      <c r="B181" s="77" t="s">
        <v>10</v>
      </c>
      <c r="C181" s="122">
        <v>45535</v>
      </c>
      <c r="D181" s="105" t="s">
        <v>2829</v>
      </c>
      <c r="E181" s="77"/>
      <c r="F181" s="77" t="s">
        <v>152</v>
      </c>
      <c r="G181" s="77" t="s">
        <v>2825</v>
      </c>
      <c r="H181" s="77"/>
      <c r="I181" s="77"/>
      <c r="J181" s="81">
        <v>105</v>
      </c>
      <c r="K181" s="81">
        <v>299</v>
      </c>
      <c r="L181" s="81"/>
      <c r="M181" s="200">
        <v>275</v>
      </c>
      <c r="N181" s="81">
        <f>SUM(X181:AB181)</f>
        <v>2</v>
      </c>
      <c r="O181" s="81">
        <f>N181*J181</f>
        <v>210</v>
      </c>
      <c r="P181" s="81"/>
      <c r="Q181" s="81"/>
      <c r="R181" s="81">
        <f>Q182*J181</f>
        <v>0</v>
      </c>
      <c r="S181" s="81"/>
      <c r="T181" s="81"/>
      <c r="U181" s="81">
        <f>T182*J181</f>
        <v>210</v>
      </c>
      <c r="V181" s="81"/>
      <c r="W181" s="81"/>
      <c r="X181" s="81"/>
      <c r="Y181" s="81">
        <v>1</v>
      </c>
      <c r="Z181" s="81">
        <v>1</v>
      </c>
      <c r="AA181" s="81"/>
      <c r="AB181" s="81"/>
    </row>
    <row r="182" spans="1:28" ht="14.25" customHeight="1" x14ac:dyDescent="0.45">
      <c r="A182" s="36"/>
      <c r="B182" s="36"/>
      <c r="C182" s="36"/>
      <c r="D182" s="485"/>
      <c r="E182" s="36"/>
      <c r="F182" s="36"/>
      <c r="G182" s="36"/>
      <c r="H182" s="36"/>
      <c r="I182" s="36"/>
      <c r="J182" s="38"/>
      <c r="K182" s="38"/>
      <c r="L182" s="38"/>
      <c r="M182" s="69"/>
      <c r="N182" s="38"/>
      <c r="O182" s="38"/>
      <c r="P182" s="38">
        <f>N181*K181</f>
        <v>598</v>
      </c>
      <c r="Q182" s="68">
        <f>SUM(X182:AB182)</f>
        <v>0</v>
      </c>
      <c r="R182" s="38"/>
      <c r="S182" s="38">
        <f>Q182*K181</f>
        <v>0</v>
      </c>
      <c r="T182" s="38">
        <f>N181-Q182</f>
        <v>2</v>
      </c>
      <c r="U182" s="38"/>
      <c r="V182" s="38">
        <f>T182*K181</f>
        <v>598</v>
      </c>
      <c r="W182" s="38"/>
      <c r="X182" s="38"/>
      <c r="Y182" s="68">
        <v>0</v>
      </c>
      <c r="Z182" s="68">
        <v>0</v>
      </c>
      <c r="AA182" s="38"/>
      <c r="AB182" s="38"/>
    </row>
    <row r="183" spans="1:28" ht="14.25" customHeight="1" x14ac:dyDescent="0.45">
      <c r="A183" s="36"/>
      <c r="B183" s="36"/>
      <c r="C183" s="36"/>
      <c r="D183" s="36"/>
      <c r="E183" s="36"/>
      <c r="F183" s="36"/>
      <c r="G183" s="36"/>
      <c r="H183" s="36"/>
      <c r="I183" s="36"/>
      <c r="J183" s="38"/>
      <c r="K183" s="38"/>
      <c r="L183" s="38"/>
      <c r="M183" s="69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</row>
    <row r="184" spans="1:28" ht="30" customHeight="1" x14ac:dyDescent="0.45">
      <c r="A184" s="77" t="s">
        <v>2691</v>
      </c>
      <c r="B184" s="77" t="s">
        <v>10</v>
      </c>
      <c r="C184" s="122">
        <v>45503</v>
      </c>
      <c r="D184" s="105" t="s">
        <v>2830</v>
      </c>
      <c r="E184" s="77"/>
      <c r="F184" s="77" t="s">
        <v>278</v>
      </c>
      <c r="G184" s="77" t="s">
        <v>158</v>
      </c>
      <c r="H184" s="77" t="s">
        <v>2831</v>
      </c>
      <c r="I184" s="77" t="s">
        <v>2832</v>
      </c>
      <c r="J184" s="81">
        <v>95</v>
      </c>
      <c r="K184" s="81">
        <v>275</v>
      </c>
      <c r="L184" s="81"/>
      <c r="M184" s="200">
        <v>245</v>
      </c>
      <c r="N184" s="81">
        <f>SUM(X184:AB184)</f>
        <v>4</v>
      </c>
      <c r="O184" s="81">
        <f>N184*J184</f>
        <v>380</v>
      </c>
      <c r="P184" s="81"/>
      <c r="Q184" s="81"/>
      <c r="R184" s="81">
        <f>Q185*J184</f>
        <v>0</v>
      </c>
      <c r="S184" s="81"/>
      <c r="T184" s="81"/>
      <c r="U184" s="81">
        <f>T185*J184</f>
        <v>380</v>
      </c>
      <c r="V184" s="81"/>
      <c r="W184" s="81"/>
      <c r="X184" s="81"/>
      <c r="Y184" s="81">
        <v>2</v>
      </c>
      <c r="Z184" s="81">
        <v>2</v>
      </c>
      <c r="AA184" s="81"/>
      <c r="AB184" s="81"/>
    </row>
    <row r="185" spans="1:28" ht="14.25" customHeight="1" x14ac:dyDescent="0.45">
      <c r="A185" s="36"/>
      <c r="B185" s="36"/>
      <c r="C185" s="36"/>
      <c r="D185" s="485"/>
      <c r="E185" s="36"/>
      <c r="F185" s="36"/>
      <c r="G185" s="36"/>
      <c r="H185" s="36"/>
      <c r="I185" s="36"/>
      <c r="J185" s="38"/>
      <c r="K185" s="38"/>
      <c r="L185" s="38"/>
      <c r="M185" s="69"/>
      <c r="N185" s="38"/>
      <c r="O185" s="38"/>
      <c r="P185" s="38">
        <f>N184*K184</f>
        <v>1100</v>
      </c>
      <c r="Q185" s="68">
        <f>SUM(X185:AB185)</f>
        <v>0</v>
      </c>
      <c r="R185" s="38"/>
      <c r="S185" s="38">
        <f>Q185*K184</f>
        <v>0</v>
      </c>
      <c r="T185" s="38">
        <f>N184-Q185</f>
        <v>4</v>
      </c>
      <c r="U185" s="38"/>
      <c r="V185" s="38">
        <f>T185*K184</f>
        <v>1100</v>
      </c>
      <c r="W185" s="38"/>
      <c r="X185" s="38"/>
      <c r="Y185" s="68">
        <v>0</v>
      </c>
      <c r="Z185" s="68">
        <v>0</v>
      </c>
      <c r="AA185" s="38"/>
      <c r="AB185" s="38"/>
    </row>
    <row r="186" spans="1:28" ht="14.25" customHeight="1" x14ac:dyDescent="0.45">
      <c r="A186" s="36"/>
      <c r="B186" s="36"/>
      <c r="C186" s="36"/>
      <c r="D186" s="36"/>
      <c r="E186" s="36"/>
      <c r="F186" s="36"/>
      <c r="G186" s="36"/>
      <c r="H186" s="36"/>
      <c r="I186" s="36"/>
      <c r="J186" s="38"/>
      <c r="K186" s="38"/>
      <c r="L186" s="38"/>
      <c r="M186" s="69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845"/>
      <c r="Z186" s="38"/>
      <c r="AA186" s="38"/>
      <c r="AB186" s="38"/>
    </row>
    <row r="187" spans="1:28" ht="14.25" customHeight="1" x14ac:dyDescent="0.45">
      <c r="A187" s="77" t="s">
        <v>2691</v>
      </c>
      <c r="B187" s="77" t="s">
        <v>10</v>
      </c>
      <c r="C187" s="122">
        <v>45553</v>
      </c>
      <c r="D187" s="907" t="s">
        <v>2833</v>
      </c>
      <c r="E187" s="77"/>
      <c r="F187" s="77" t="s">
        <v>508</v>
      </c>
      <c r="G187" s="77" t="s">
        <v>1066</v>
      </c>
      <c r="H187" s="77" t="s">
        <v>1128</v>
      </c>
      <c r="I187" s="77"/>
      <c r="J187" s="81">
        <v>145</v>
      </c>
      <c r="K187" s="81">
        <v>409</v>
      </c>
      <c r="L187" s="81"/>
      <c r="M187" s="200"/>
      <c r="N187" s="81">
        <f>SUM(X187:AB187)</f>
        <v>3</v>
      </c>
      <c r="O187" s="81">
        <f>N187*J187</f>
        <v>435</v>
      </c>
      <c r="P187" s="81"/>
      <c r="Q187" s="81"/>
      <c r="R187" s="81">
        <f>Q188*J187</f>
        <v>435</v>
      </c>
      <c r="S187" s="81"/>
      <c r="T187" s="81"/>
      <c r="U187" s="81">
        <f>T188*J187</f>
        <v>0</v>
      </c>
      <c r="V187" s="81"/>
      <c r="W187" s="81"/>
      <c r="X187" s="81"/>
      <c r="Y187" s="81">
        <v>1</v>
      </c>
      <c r="Z187" s="81">
        <v>2</v>
      </c>
      <c r="AA187" s="81"/>
      <c r="AB187" s="81"/>
    </row>
    <row r="188" spans="1:28" ht="14.25" customHeight="1" x14ac:dyDescent="0.45">
      <c r="A188" s="36"/>
      <c r="B188" s="36"/>
      <c r="C188" s="36"/>
      <c r="D188" s="36"/>
      <c r="E188" s="36"/>
      <c r="F188" s="36"/>
      <c r="G188" s="36"/>
      <c r="H188" s="36"/>
      <c r="I188" s="36"/>
      <c r="J188" s="38"/>
      <c r="K188" s="38"/>
      <c r="L188" s="38"/>
      <c r="M188" s="69"/>
      <c r="N188" s="38"/>
      <c r="O188" s="38"/>
      <c r="P188" s="38">
        <f>N187*K187</f>
        <v>1227</v>
      </c>
      <c r="Q188" s="670">
        <f>SUM(X188:AB188)</f>
        <v>3</v>
      </c>
      <c r="R188" s="38"/>
      <c r="S188" s="38">
        <f>Q188*K187</f>
        <v>1227</v>
      </c>
      <c r="T188" s="38">
        <f>N187-Q188</f>
        <v>0</v>
      </c>
      <c r="U188" s="38"/>
      <c r="V188" s="38">
        <f>T188*K187</f>
        <v>0</v>
      </c>
      <c r="W188" s="38"/>
      <c r="X188" s="38"/>
      <c r="Y188" s="670">
        <v>1</v>
      </c>
      <c r="Z188" s="670">
        <v>2</v>
      </c>
      <c r="AA188" s="38"/>
      <c r="AB188" s="38"/>
    </row>
    <row r="189" spans="1:28" ht="14.25" customHeight="1" x14ac:dyDescent="0.45">
      <c r="A189" s="36"/>
      <c r="B189" s="36"/>
      <c r="C189" s="36"/>
      <c r="D189" s="36"/>
      <c r="E189" s="36"/>
      <c r="F189" s="36"/>
      <c r="G189" s="36"/>
      <c r="H189" s="36"/>
      <c r="I189" s="36"/>
      <c r="J189" s="38"/>
      <c r="K189" s="38"/>
      <c r="L189" s="38"/>
      <c r="M189" s="69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</row>
    <row r="190" spans="1:28" ht="14.25" customHeight="1" x14ac:dyDescent="0.45">
      <c r="A190" s="77" t="s">
        <v>2691</v>
      </c>
      <c r="B190" s="77" t="s">
        <v>10</v>
      </c>
      <c r="C190" s="122">
        <v>45336</v>
      </c>
      <c r="D190" s="77" t="s">
        <v>2834</v>
      </c>
      <c r="E190" s="77"/>
      <c r="F190" s="77" t="s">
        <v>278</v>
      </c>
      <c r="G190" s="77" t="s">
        <v>2835</v>
      </c>
      <c r="H190" s="77" t="s">
        <v>166</v>
      </c>
      <c r="I190" s="77" t="s">
        <v>2836</v>
      </c>
      <c r="J190" s="81">
        <v>115</v>
      </c>
      <c r="K190" s="81">
        <v>319</v>
      </c>
      <c r="L190" s="81"/>
      <c r="M190" s="200">
        <v>298</v>
      </c>
      <c r="N190" s="81">
        <f>SUM(X190:AB190)</f>
        <v>2</v>
      </c>
      <c r="O190" s="81">
        <f>N190*J190</f>
        <v>230</v>
      </c>
      <c r="P190" s="81"/>
      <c r="Q190" s="81"/>
      <c r="R190" s="81">
        <f>Q191*J190</f>
        <v>0</v>
      </c>
      <c r="S190" s="81"/>
      <c r="T190" s="81"/>
      <c r="U190" s="81">
        <f>T191*J190</f>
        <v>230</v>
      </c>
      <c r="V190" s="81"/>
      <c r="W190" s="81"/>
      <c r="X190" s="81"/>
      <c r="Y190" s="81">
        <v>1</v>
      </c>
      <c r="Z190" s="81">
        <v>1</v>
      </c>
      <c r="AA190" s="81"/>
      <c r="AB190" s="81"/>
    </row>
    <row r="191" spans="1:28" ht="14.25" customHeight="1" x14ac:dyDescent="0.45">
      <c r="A191" s="36"/>
      <c r="B191" s="36"/>
      <c r="C191" s="36"/>
      <c r="D191" s="485"/>
      <c r="E191" s="36"/>
      <c r="F191" s="36"/>
      <c r="G191" s="36"/>
      <c r="H191" s="36"/>
      <c r="I191" s="36"/>
      <c r="J191" s="38"/>
      <c r="K191" s="38"/>
      <c r="L191" s="38"/>
      <c r="M191" s="69"/>
      <c r="N191" s="38"/>
      <c r="O191" s="38"/>
      <c r="P191" s="38">
        <f>N190*K190</f>
        <v>638</v>
      </c>
      <c r="Q191" s="68">
        <f>SUM(X191:AB191)</f>
        <v>0</v>
      </c>
      <c r="R191" s="38"/>
      <c r="S191" s="38">
        <f>Q191*K190</f>
        <v>0</v>
      </c>
      <c r="T191" s="38">
        <f>N190-Q191</f>
        <v>2</v>
      </c>
      <c r="U191" s="38"/>
      <c r="V191" s="38">
        <f>T191*K190</f>
        <v>638</v>
      </c>
      <c r="W191" s="38"/>
      <c r="X191" s="38"/>
      <c r="Y191" s="68">
        <v>0</v>
      </c>
      <c r="Z191" s="68">
        <v>0</v>
      </c>
      <c r="AA191" s="38"/>
      <c r="AB191" s="38"/>
    </row>
    <row r="192" spans="1:28" ht="14.25" customHeight="1" x14ac:dyDescent="0.45">
      <c r="A192" s="36"/>
      <c r="B192" s="36"/>
      <c r="C192" s="36"/>
      <c r="D192" s="36"/>
      <c r="E192" s="36"/>
      <c r="F192" s="36"/>
      <c r="G192" s="36"/>
      <c r="H192" s="36"/>
      <c r="I192" s="36"/>
      <c r="J192" s="38"/>
      <c r="K192" s="38"/>
      <c r="L192" s="38"/>
      <c r="M192" s="69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</row>
    <row r="193" spans="1:28" ht="14.25" customHeight="1" x14ac:dyDescent="0.45">
      <c r="A193" s="77" t="s">
        <v>2691</v>
      </c>
      <c r="B193" s="77" t="s">
        <v>10</v>
      </c>
      <c r="C193" s="122">
        <v>45535</v>
      </c>
      <c r="D193" s="907" t="s">
        <v>2837</v>
      </c>
      <c r="E193" s="77"/>
      <c r="F193" s="77" t="s">
        <v>2838</v>
      </c>
      <c r="G193" s="77" t="s">
        <v>442</v>
      </c>
      <c r="H193" s="77" t="s">
        <v>2839</v>
      </c>
      <c r="I193" s="77"/>
      <c r="J193" s="81">
        <v>140</v>
      </c>
      <c r="K193" s="81">
        <v>399</v>
      </c>
      <c r="L193" s="81"/>
      <c r="M193" s="200"/>
      <c r="N193" s="81">
        <f>SUM(X193:AB193)</f>
        <v>2</v>
      </c>
      <c r="O193" s="81">
        <f>N193*J193</f>
        <v>280</v>
      </c>
      <c r="P193" s="81"/>
      <c r="Q193" s="81"/>
      <c r="R193" s="81">
        <f>Q194*J193</f>
        <v>140</v>
      </c>
      <c r="S193" s="81"/>
      <c r="T193" s="81"/>
      <c r="U193" s="81">
        <f>T194*J193</f>
        <v>140</v>
      </c>
      <c r="V193" s="81"/>
      <c r="W193" s="81"/>
      <c r="X193" s="81"/>
      <c r="Y193" s="81">
        <v>1</v>
      </c>
      <c r="Z193" s="81">
        <v>1</v>
      </c>
      <c r="AA193" s="81"/>
      <c r="AB193" s="81"/>
    </row>
    <row r="194" spans="1:28" ht="14.25" customHeight="1" x14ac:dyDescent="0.4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38"/>
      <c r="M194" s="69"/>
      <c r="N194" s="38"/>
      <c r="O194" s="38"/>
      <c r="P194" s="38">
        <f>N193*K193</f>
        <v>798</v>
      </c>
      <c r="Q194" s="670">
        <f>SUM(X194:AB194)</f>
        <v>1</v>
      </c>
      <c r="R194" s="38"/>
      <c r="S194" s="38">
        <f>Q194*K193</f>
        <v>399</v>
      </c>
      <c r="T194" s="38">
        <f>N193-Q194</f>
        <v>1</v>
      </c>
      <c r="U194" s="38"/>
      <c r="V194" s="38">
        <f>T194*K193</f>
        <v>399</v>
      </c>
      <c r="W194" s="38"/>
      <c r="X194" s="38"/>
      <c r="Y194" s="68">
        <v>0</v>
      </c>
      <c r="Z194" s="670">
        <v>1</v>
      </c>
      <c r="AA194" s="38"/>
      <c r="AB194" s="38"/>
    </row>
    <row r="195" spans="1:28" ht="14.25" customHeight="1" x14ac:dyDescent="0.4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38"/>
      <c r="M195" s="69"/>
      <c r="N195" s="38"/>
      <c r="O195" s="38"/>
      <c r="P195" s="38"/>
      <c r="Q195" s="42"/>
      <c r="R195" s="38"/>
      <c r="S195" s="38"/>
      <c r="T195" s="38"/>
      <c r="U195" s="38"/>
      <c r="V195" s="38"/>
      <c r="W195" s="38"/>
      <c r="X195" s="38"/>
      <c r="Y195" s="845"/>
      <c r="Z195" s="38"/>
      <c r="AA195" s="38"/>
      <c r="AB195" s="38"/>
    </row>
    <row r="196" spans="1:28" ht="14.25" customHeight="1" x14ac:dyDescent="0.45">
      <c r="A196" s="77" t="s">
        <v>2691</v>
      </c>
      <c r="B196" s="77" t="s">
        <v>10</v>
      </c>
      <c r="C196" s="122">
        <v>45535</v>
      </c>
      <c r="D196" s="105" t="s">
        <v>2840</v>
      </c>
      <c r="E196" s="77"/>
      <c r="F196" s="77" t="s">
        <v>1165</v>
      </c>
      <c r="G196" s="77" t="s">
        <v>442</v>
      </c>
      <c r="H196" s="77" t="s">
        <v>2839</v>
      </c>
      <c r="I196" s="77"/>
      <c r="J196" s="81">
        <v>75</v>
      </c>
      <c r="K196" s="81">
        <v>219</v>
      </c>
      <c r="L196" s="81"/>
      <c r="M196" s="200"/>
      <c r="N196" s="81">
        <f>SUM(X196:AB196)</f>
        <v>2</v>
      </c>
      <c r="O196" s="81">
        <f>N196*J196</f>
        <v>150</v>
      </c>
      <c r="P196" s="81"/>
      <c r="Q196" s="81"/>
      <c r="R196" s="81">
        <f>Q197*J196</f>
        <v>75</v>
      </c>
      <c r="S196" s="81"/>
      <c r="T196" s="81"/>
      <c r="U196" s="81">
        <f>T197*J196</f>
        <v>75</v>
      </c>
      <c r="V196" s="81"/>
      <c r="W196" s="81"/>
      <c r="X196" s="81"/>
      <c r="Y196" s="81"/>
      <c r="Z196" s="81"/>
      <c r="AA196" s="81"/>
      <c r="AB196" s="81">
        <v>2</v>
      </c>
    </row>
    <row r="197" spans="1:28" ht="14.25" customHeight="1" x14ac:dyDescent="0.4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38"/>
      <c r="M197" s="69"/>
      <c r="N197" s="38"/>
      <c r="O197" s="38"/>
      <c r="P197" s="38">
        <f>N196*K196</f>
        <v>438</v>
      </c>
      <c r="Q197" s="68">
        <f>SUM(X197:AB197)</f>
        <v>1</v>
      </c>
      <c r="R197" s="38"/>
      <c r="S197" s="38">
        <f>Q197*K196</f>
        <v>219</v>
      </c>
      <c r="T197" s="38">
        <f>N196-Q197</f>
        <v>1</v>
      </c>
      <c r="U197" s="38"/>
      <c r="V197" s="38">
        <f>T197*K196</f>
        <v>219</v>
      </c>
      <c r="W197" s="38"/>
      <c r="X197" s="38"/>
      <c r="Y197" s="38"/>
      <c r="Z197" s="38"/>
      <c r="AA197" s="38"/>
      <c r="AB197" s="68">
        <v>1</v>
      </c>
    </row>
    <row r="198" spans="1:28" ht="14.25" customHeight="1" x14ac:dyDescent="0.4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38"/>
      <c r="M198" s="69"/>
      <c r="N198" s="38"/>
      <c r="O198" s="38"/>
      <c r="P198" s="38"/>
      <c r="Q198" s="42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</row>
    <row r="199" spans="1:28" ht="14.25" customHeight="1" x14ac:dyDescent="0.45">
      <c r="A199" s="77" t="s">
        <v>2691</v>
      </c>
      <c r="B199" s="77" t="s">
        <v>10</v>
      </c>
      <c r="C199" s="122">
        <v>45535</v>
      </c>
      <c r="D199" s="77" t="s">
        <v>2841</v>
      </c>
      <c r="E199" s="77"/>
      <c r="F199" s="77" t="s">
        <v>1248</v>
      </c>
      <c r="G199" s="77" t="s">
        <v>442</v>
      </c>
      <c r="H199" s="77" t="s">
        <v>2839</v>
      </c>
      <c r="I199" s="77"/>
      <c r="J199" s="81">
        <v>140</v>
      </c>
      <c r="K199" s="81">
        <v>399</v>
      </c>
      <c r="L199" s="81"/>
      <c r="M199" s="200"/>
      <c r="N199" s="81">
        <f>SUM(X199:AB199)</f>
        <v>1</v>
      </c>
      <c r="O199" s="81">
        <f>N199*J199</f>
        <v>140</v>
      </c>
      <c r="P199" s="81"/>
      <c r="Q199" s="81"/>
      <c r="R199" s="81">
        <f>Q200*J199</f>
        <v>0</v>
      </c>
      <c r="S199" s="81"/>
      <c r="T199" s="81"/>
      <c r="U199" s="81">
        <f>T200*J199</f>
        <v>140</v>
      </c>
      <c r="V199" s="81"/>
      <c r="W199" s="81"/>
      <c r="X199" s="81"/>
      <c r="Y199" s="81"/>
      <c r="Z199" s="81">
        <v>1</v>
      </c>
      <c r="AA199" s="81"/>
      <c r="AB199" s="81"/>
    </row>
    <row r="200" spans="1:28" ht="14.25" customHeight="1" x14ac:dyDescent="0.4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38"/>
      <c r="M200" s="69"/>
      <c r="N200" s="38"/>
      <c r="O200" s="38"/>
      <c r="P200" s="38">
        <f>N199*K199</f>
        <v>399</v>
      </c>
      <c r="Q200" s="42">
        <f>SUM(X200:AB200)</f>
        <v>0</v>
      </c>
      <c r="R200" s="38"/>
      <c r="S200" s="38">
        <f>Q200*K199</f>
        <v>0</v>
      </c>
      <c r="T200" s="38">
        <f>N199-Q200</f>
        <v>1</v>
      </c>
      <c r="U200" s="38"/>
      <c r="V200" s="38">
        <f>T200*K199</f>
        <v>399</v>
      </c>
      <c r="W200" s="38"/>
      <c r="X200" s="38"/>
      <c r="Y200" s="38"/>
      <c r="Z200" s="42">
        <v>0</v>
      </c>
      <c r="AA200" s="38"/>
      <c r="AB200" s="38"/>
    </row>
    <row r="201" spans="1:28" ht="14.25" customHeight="1" x14ac:dyDescent="0.4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38"/>
      <c r="M201" s="69"/>
      <c r="N201" s="38"/>
      <c r="O201" s="38"/>
      <c r="P201" s="38"/>
      <c r="Q201" s="42"/>
      <c r="R201" s="38"/>
      <c r="S201" s="38"/>
      <c r="T201" s="38"/>
      <c r="U201" s="38"/>
      <c r="V201" s="38"/>
      <c r="W201" s="38"/>
      <c r="X201" s="38"/>
      <c r="Y201" s="38"/>
      <c r="Z201" s="845"/>
      <c r="AA201" s="38"/>
      <c r="AB201" s="38"/>
    </row>
    <row r="202" spans="1:28" ht="14.25" customHeight="1" x14ac:dyDescent="0.4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38"/>
      <c r="M202" s="69"/>
      <c r="N202" s="71">
        <f t="shared" ref="N202:W202" si="8">SUM(N151:N201)</f>
        <v>52</v>
      </c>
      <c r="O202" s="71">
        <f t="shared" si="8"/>
        <v>5411</v>
      </c>
      <c r="P202" s="71">
        <f t="shared" si="8"/>
        <v>15436</v>
      </c>
      <c r="Q202" s="709">
        <f t="shared" si="8"/>
        <v>12</v>
      </c>
      <c r="R202" s="709">
        <f t="shared" si="8"/>
        <v>1402</v>
      </c>
      <c r="S202" s="71">
        <f t="shared" si="8"/>
        <v>3994</v>
      </c>
      <c r="T202" s="71">
        <f t="shared" si="8"/>
        <v>40</v>
      </c>
      <c r="U202" s="71">
        <f t="shared" si="8"/>
        <v>4009</v>
      </c>
      <c r="V202" s="71">
        <f t="shared" si="8"/>
        <v>11442</v>
      </c>
      <c r="W202" s="71">
        <f t="shared" si="8"/>
        <v>0</v>
      </c>
      <c r="X202" s="38"/>
      <c r="Y202" s="38"/>
      <c r="Z202" s="38"/>
      <c r="AA202" s="38"/>
      <c r="AB202" s="38"/>
    </row>
    <row r="203" spans="1:28" ht="14.25" customHeight="1" x14ac:dyDescent="0.4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38" t="s">
        <v>323</v>
      </c>
      <c r="M203" s="38"/>
      <c r="N203" s="72">
        <f t="shared" ref="N203:P203" si="9">Q202+T202</f>
        <v>52</v>
      </c>
      <c r="O203" s="72">
        <f t="shared" si="9"/>
        <v>5411</v>
      </c>
      <c r="P203" s="72">
        <f t="shared" si="9"/>
        <v>15436</v>
      </c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</row>
    <row r="204" spans="1:28" ht="14.25" customHeight="1" x14ac:dyDescent="0.4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38" t="s">
        <v>2084</v>
      </c>
      <c r="M204" s="38"/>
      <c r="N204" s="38"/>
      <c r="O204" s="76">
        <f>O202/N202</f>
        <v>104.05769230769231</v>
      </c>
      <c r="P204" s="38"/>
      <c r="Q204" s="38"/>
      <c r="R204" s="75">
        <f>R202/O202</f>
        <v>0.25910182960635741</v>
      </c>
      <c r="S204" s="38"/>
      <c r="T204" s="38"/>
      <c r="U204" s="75">
        <f>U202/O202</f>
        <v>0.74089817039364259</v>
      </c>
      <c r="V204" s="38"/>
      <c r="W204" s="38"/>
      <c r="X204" s="38"/>
      <c r="Y204" s="38"/>
      <c r="Z204" s="38"/>
      <c r="AA204" s="38"/>
      <c r="AB204" s="38"/>
    </row>
    <row r="205" spans="1:28" ht="14.25" customHeight="1" x14ac:dyDescent="0.4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38" t="s">
        <v>2085</v>
      </c>
      <c r="M205" s="38"/>
      <c r="N205" s="38"/>
      <c r="O205" s="38"/>
      <c r="P205" s="38"/>
      <c r="Q205" s="38"/>
      <c r="R205" s="38"/>
      <c r="S205" s="38"/>
      <c r="T205" s="38"/>
      <c r="U205" s="38"/>
      <c r="V205" s="76">
        <f>V202/U202</f>
        <v>2.8540783237715139</v>
      </c>
      <c r="W205" s="38"/>
      <c r="X205" s="38"/>
      <c r="Y205" s="38"/>
      <c r="Z205" s="38"/>
      <c r="AA205" s="38"/>
      <c r="AB205" s="38"/>
    </row>
    <row r="206" spans="1:28" ht="14.25" customHeight="1" x14ac:dyDescent="0.4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</row>
    <row r="207" spans="1:28" ht="14.25" customHeight="1" x14ac:dyDescent="0.45">
      <c r="D207" s="30" t="s">
        <v>583</v>
      </c>
    </row>
    <row r="208" spans="1:28" ht="14.25" customHeight="1" x14ac:dyDescent="0.45">
      <c r="D208" s="140" t="s">
        <v>584</v>
      </c>
    </row>
    <row r="209" spans="1:28" ht="14.25" customHeight="1" x14ac:dyDescent="0.45">
      <c r="A209" s="32" t="s">
        <v>117</v>
      </c>
      <c r="B209" s="32" t="s">
        <v>118</v>
      </c>
      <c r="C209" s="33" t="s">
        <v>1505</v>
      </c>
      <c r="D209" s="32" t="s">
        <v>120</v>
      </c>
      <c r="E209" s="32" t="s">
        <v>1373</v>
      </c>
      <c r="F209" s="32" t="s">
        <v>121</v>
      </c>
      <c r="G209" s="32" t="s">
        <v>122</v>
      </c>
      <c r="H209" s="32" t="s">
        <v>123</v>
      </c>
      <c r="I209" s="32" t="s">
        <v>124</v>
      </c>
      <c r="J209" s="32" t="s">
        <v>125</v>
      </c>
      <c r="K209" s="32" t="s">
        <v>126</v>
      </c>
      <c r="L209" s="33" t="s">
        <v>2015</v>
      </c>
      <c r="M209" s="305" t="s">
        <v>706</v>
      </c>
      <c r="N209" s="34" t="s">
        <v>128</v>
      </c>
      <c r="O209" s="33" t="s">
        <v>129</v>
      </c>
      <c r="P209" s="33" t="s">
        <v>933</v>
      </c>
      <c r="Q209" s="52" t="s">
        <v>131</v>
      </c>
      <c r="R209" s="829" t="s">
        <v>132</v>
      </c>
      <c r="S209" s="828"/>
      <c r="T209" s="33" t="s">
        <v>133</v>
      </c>
      <c r="U209" s="830" t="s">
        <v>134</v>
      </c>
      <c r="V209" s="827"/>
      <c r="W209" s="828"/>
      <c r="X209" s="32" t="s">
        <v>593</v>
      </c>
      <c r="Y209" s="32" t="s">
        <v>594</v>
      </c>
      <c r="Z209" s="32" t="s">
        <v>595</v>
      </c>
      <c r="AA209" s="32" t="s">
        <v>596</v>
      </c>
      <c r="AB209" s="32" t="s">
        <v>140</v>
      </c>
    </row>
    <row r="210" spans="1:28" ht="14.25" customHeight="1" x14ac:dyDescent="0.45">
      <c r="A210" s="211" t="s">
        <v>2691</v>
      </c>
      <c r="B210" s="211" t="s">
        <v>11</v>
      </c>
      <c r="C210" s="241">
        <v>45731</v>
      </c>
      <c r="D210" s="105" t="s">
        <v>2842</v>
      </c>
      <c r="E210" s="211" t="s">
        <v>2843</v>
      </c>
      <c r="F210" s="211" t="s">
        <v>368</v>
      </c>
      <c r="G210" s="211" t="s">
        <v>2844</v>
      </c>
      <c r="H210" s="211" t="s">
        <v>166</v>
      </c>
      <c r="I210" s="211" t="s">
        <v>2792</v>
      </c>
      <c r="J210" s="212">
        <v>145</v>
      </c>
      <c r="K210" s="212">
        <v>399</v>
      </c>
      <c r="L210" s="212"/>
      <c r="M210" s="213"/>
      <c r="N210" s="212">
        <f>SUM(X210:AB210)</f>
        <v>4</v>
      </c>
      <c r="O210" s="212">
        <f>N210*J210</f>
        <v>580</v>
      </c>
      <c r="P210" s="212"/>
      <c r="Q210" s="212"/>
      <c r="R210" s="212">
        <f>Q211*J210</f>
        <v>0</v>
      </c>
      <c r="S210" s="212"/>
      <c r="T210" s="212"/>
      <c r="U210" s="212">
        <f>T211*J210</f>
        <v>580</v>
      </c>
      <c r="V210" s="212"/>
      <c r="W210" s="212"/>
      <c r="X210" s="214"/>
      <c r="Y210" s="214">
        <v>1</v>
      </c>
      <c r="Z210" s="214">
        <v>1</v>
      </c>
      <c r="AA210" s="214">
        <v>2</v>
      </c>
      <c r="AB210" s="214"/>
    </row>
    <row r="211" spans="1:28" ht="14.25" customHeight="1" x14ac:dyDescent="0.45">
      <c r="A211" s="36"/>
      <c r="B211" s="36"/>
      <c r="C211" s="36"/>
      <c r="D211" s="36"/>
      <c r="E211" s="36"/>
      <c r="F211" s="36"/>
      <c r="G211" s="36"/>
      <c r="H211" s="36"/>
      <c r="I211" s="36"/>
      <c r="J211" s="38"/>
      <c r="K211" s="38"/>
      <c r="L211" s="38"/>
      <c r="M211" s="69"/>
      <c r="N211" s="38"/>
      <c r="O211" s="38"/>
      <c r="P211" s="38">
        <f>N210*K210</f>
        <v>1596</v>
      </c>
      <c r="Q211" s="68">
        <f>SUM(X211:AB211)</f>
        <v>0</v>
      </c>
      <c r="R211" s="38"/>
      <c r="S211" s="38">
        <f>Q211*K210</f>
        <v>0</v>
      </c>
      <c r="T211" s="38">
        <f>N210-Q211</f>
        <v>4</v>
      </c>
      <c r="U211" s="38"/>
      <c r="V211" s="38">
        <f>T211*K210</f>
        <v>1596</v>
      </c>
      <c r="W211" s="38"/>
      <c r="X211" s="41"/>
      <c r="Y211" s="41">
        <v>0</v>
      </c>
      <c r="Z211" s="41">
        <v>0</v>
      </c>
      <c r="AA211" s="41">
        <v>0</v>
      </c>
      <c r="AB211" s="41"/>
    </row>
    <row r="212" spans="1:28" ht="14.25" customHeight="1" x14ac:dyDescent="0.45">
      <c r="A212" s="36"/>
      <c r="B212" s="36"/>
      <c r="C212" s="36"/>
      <c r="D212" s="36"/>
      <c r="E212" s="36"/>
      <c r="F212" s="36"/>
      <c r="G212" s="36"/>
      <c r="H212" s="36"/>
      <c r="I212" s="36"/>
      <c r="J212" s="38"/>
      <c r="K212" s="38"/>
      <c r="L212" s="38"/>
      <c r="M212" s="69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41"/>
      <c r="Y212" s="41"/>
      <c r="Z212" s="41"/>
      <c r="AA212" s="846"/>
      <c r="AB212" s="41"/>
    </row>
    <row r="213" spans="1:28" ht="14.25" customHeight="1" x14ac:dyDescent="0.45">
      <c r="A213" s="211" t="s">
        <v>2691</v>
      </c>
      <c r="B213" s="211" t="s">
        <v>11</v>
      </c>
      <c r="C213" s="241">
        <v>45731</v>
      </c>
      <c r="D213" s="149" t="s">
        <v>2845</v>
      </c>
      <c r="E213" s="211" t="s">
        <v>2846</v>
      </c>
      <c r="F213" s="211" t="s">
        <v>2799</v>
      </c>
      <c r="G213" s="211" t="s">
        <v>2844</v>
      </c>
      <c r="H213" s="211" t="s">
        <v>166</v>
      </c>
      <c r="I213" s="211" t="s">
        <v>2121</v>
      </c>
      <c r="J213" s="212">
        <v>95</v>
      </c>
      <c r="K213" s="212">
        <v>269</v>
      </c>
      <c r="L213" s="212"/>
      <c r="M213" s="306"/>
      <c r="N213" s="212">
        <f>SUM(X213:AB213)</f>
        <v>3</v>
      </c>
      <c r="O213" s="212">
        <f>N213*J213</f>
        <v>285</v>
      </c>
      <c r="P213" s="212"/>
      <c r="Q213" s="212"/>
      <c r="R213" s="212">
        <f>Q214*J213</f>
        <v>0</v>
      </c>
      <c r="S213" s="212"/>
      <c r="T213" s="212"/>
      <c r="U213" s="212">
        <f>T214*J213</f>
        <v>285</v>
      </c>
      <c r="V213" s="212"/>
      <c r="W213" s="212"/>
      <c r="X213" s="214"/>
      <c r="Y213" s="214">
        <v>1</v>
      </c>
      <c r="Z213" s="214">
        <v>1</v>
      </c>
      <c r="AA213" s="214">
        <v>1</v>
      </c>
      <c r="AB213" s="214"/>
    </row>
    <row r="214" spans="1:28" ht="14.25" customHeight="1" x14ac:dyDescent="0.45">
      <c r="A214" s="36"/>
      <c r="B214" s="36"/>
      <c r="C214" s="36"/>
      <c r="D214" s="36"/>
      <c r="E214" s="36"/>
      <c r="F214" s="36"/>
      <c r="G214" s="36"/>
      <c r="H214" s="36"/>
      <c r="I214" s="36"/>
      <c r="J214" s="38"/>
      <c r="K214" s="38"/>
      <c r="L214" s="38"/>
      <c r="M214" s="69"/>
      <c r="N214" s="38"/>
      <c r="O214" s="38"/>
      <c r="P214" s="38">
        <f>N213*K213</f>
        <v>807</v>
      </c>
      <c r="Q214" s="68">
        <f>SUM(X214:AB214)</f>
        <v>0</v>
      </c>
      <c r="R214" s="38"/>
      <c r="S214" s="38">
        <f>Q214*K213</f>
        <v>0</v>
      </c>
      <c r="T214" s="38">
        <f>N213-Q214</f>
        <v>3</v>
      </c>
      <c r="U214" s="38"/>
      <c r="V214" s="38">
        <f>T214*K213</f>
        <v>807</v>
      </c>
      <c r="W214" s="38"/>
      <c r="X214" s="41"/>
      <c r="Y214" s="43">
        <v>0</v>
      </c>
      <c r="Z214" s="43">
        <v>0</v>
      </c>
      <c r="AA214" s="43">
        <v>0</v>
      </c>
      <c r="AB214" s="41"/>
    </row>
    <row r="215" spans="1:28" ht="14.25" customHeight="1" x14ac:dyDescent="0.45">
      <c r="A215" s="36"/>
      <c r="B215" s="36"/>
      <c r="C215" s="36"/>
      <c r="D215" s="36"/>
      <c r="E215" s="36"/>
      <c r="F215" s="36"/>
      <c r="G215" s="36"/>
      <c r="H215" s="36"/>
      <c r="I215" s="36"/>
      <c r="J215" s="38"/>
      <c r="K215" s="38"/>
      <c r="L215" s="38"/>
      <c r="M215" s="69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41"/>
      <c r="Y215" s="41">
        <v>1</v>
      </c>
      <c r="Z215" s="41">
        <v>1</v>
      </c>
      <c r="AA215" s="41">
        <v>1</v>
      </c>
      <c r="AB215" s="41"/>
    </row>
    <row r="216" spans="1:28" ht="14.25" customHeight="1" x14ac:dyDescent="0.45">
      <c r="A216" s="211" t="s">
        <v>2691</v>
      </c>
      <c r="B216" s="211" t="s">
        <v>11</v>
      </c>
      <c r="C216" s="241">
        <v>45731</v>
      </c>
      <c r="D216" s="105" t="s">
        <v>2847</v>
      </c>
      <c r="E216" s="211" t="s">
        <v>2848</v>
      </c>
      <c r="F216" s="211" t="s">
        <v>180</v>
      </c>
      <c r="G216" s="211" t="s">
        <v>2844</v>
      </c>
      <c r="H216" s="211" t="s">
        <v>166</v>
      </c>
      <c r="I216" s="211"/>
      <c r="J216" s="212">
        <v>80</v>
      </c>
      <c r="K216" s="212">
        <v>229</v>
      </c>
      <c r="L216" s="212"/>
      <c r="M216" s="213"/>
      <c r="N216" s="212">
        <f>SUM(X216:AB216)</f>
        <v>4</v>
      </c>
      <c r="O216" s="212">
        <f>N216*J216</f>
        <v>320</v>
      </c>
      <c r="P216" s="212"/>
      <c r="Q216" s="212"/>
      <c r="R216" s="212">
        <f>Q217*J216</f>
        <v>0</v>
      </c>
      <c r="S216" s="212"/>
      <c r="T216" s="212"/>
      <c r="U216" s="212">
        <f>T217*J216</f>
        <v>320</v>
      </c>
      <c r="V216" s="212"/>
      <c r="W216" s="212"/>
      <c r="X216" s="214">
        <v>1</v>
      </c>
      <c r="Y216" s="214">
        <v>1</v>
      </c>
      <c r="Z216" s="214">
        <v>1</v>
      </c>
      <c r="AA216" s="214">
        <v>1</v>
      </c>
      <c r="AB216" s="214"/>
    </row>
    <row r="217" spans="1:28" ht="14.25" customHeight="1" x14ac:dyDescent="0.45">
      <c r="A217" s="36"/>
      <c r="B217" s="36"/>
      <c r="C217" s="36"/>
      <c r="D217" s="485"/>
      <c r="E217" s="36"/>
      <c r="F217" s="36"/>
      <c r="G217" s="36"/>
      <c r="H217" s="36"/>
      <c r="I217" s="36"/>
      <c r="J217" s="38"/>
      <c r="K217" s="38"/>
      <c r="L217" s="38"/>
      <c r="M217" s="69"/>
      <c r="N217" s="38"/>
      <c r="O217" s="38"/>
      <c r="P217" s="38">
        <f>N216*K216</f>
        <v>916</v>
      </c>
      <c r="Q217" s="68">
        <f>SUM(X217:AB217)</f>
        <v>0</v>
      </c>
      <c r="R217" s="38"/>
      <c r="S217" s="38">
        <f>Q217*K216</f>
        <v>0</v>
      </c>
      <c r="T217" s="38">
        <f>N216-Q217</f>
        <v>4</v>
      </c>
      <c r="U217" s="38"/>
      <c r="V217" s="38">
        <f>T217*K216</f>
        <v>916</v>
      </c>
      <c r="W217" s="38"/>
      <c r="X217" s="41">
        <v>0</v>
      </c>
      <c r="Y217" s="41">
        <v>0</v>
      </c>
      <c r="Z217" s="41">
        <v>0</v>
      </c>
      <c r="AA217" s="41">
        <v>0</v>
      </c>
      <c r="AB217" s="41"/>
    </row>
    <row r="218" spans="1:28" ht="14.25" customHeight="1" x14ac:dyDescent="0.45">
      <c r="A218" s="36"/>
      <c r="B218" s="36"/>
      <c r="C218" s="36"/>
      <c r="D218" s="36"/>
      <c r="E218" s="36"/>
      <c r="F218" s="36"/>
      <c r="G218" s="36"/>
      <c r="H218" s="36"/>
      <c r="I218" s="36"/>
      <c r="J218" s="38"/>
      <c r="K218" s="38"/>
      <c r="L218" s="38"/>
      <c r="M218" s="69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41"/>
      <c r="Y218" s="41"/>
      <c r="Z218" s="41"/>
      <c r="AA218" s="41"/>
      <c r="AB218" s="41"/>
    </row>
    <row r="219" spans="1:28" ht="14.25" customHeight="1" x14ac:dyDescent="0.45">
      <c r="A219" s="211" t="s">
        <v>2691</v>
      </c>
      <c r="B219" s="211" t="s">
        <v>11</v>
      </c>
      <c r="C219" s="241">
        <v>45731</v>
      </c>
      <c r="D219" s="105" t="s">
        <v>2849</v>
      </c>
      <c r="E219" s="211" t="s">
        <v>2850</v>
      </c>
      <c r="F219" s="211" t="s">
        <v>278</v>
      </c>
      <c r="G219" s="211" t="s">
        <v>2844</v>
      </c>
      <c r="H219" s="211" t="s">
        <v>166</v>
      </c>
      <c r="I219" s="211"/>
      <c r="J219" s="212">
        <v>85</v>
      </c>
      <c r="K219" s="212">
        <v>229</v>
      </c>
      <c r="L219" s="212"/>
      <c r="M219" s="213"/>
      <c r="N219" s="212">
        <f>SUM(X219:AB219)</f>
        <v>5</v>
      </c>
      <c r="O219" s="212">
        <f>N219*J219</f>
        <v>425</v>
      </c>
      <c r="P219" s="212"/>
      <c r="Q219" s="212"/>
      <c r="R219" s="212">
        <f>Q220*J219</f>
        <v>0</v>
      </c>
      <c r="S219" s="212"/>
      <c r="T219" s="212"/>
      <c r="U219" s="212">
        <f>T220*J219</f>
        <v>425</v>
      </c>
      <c r="V219" s="212"/>
      <c r="W219" s="212"/>
      <c r="X219" s="214"/>
      <c r="Y219" s="214">
        <v>2</v>
      </c>
      <c r="Z219" s="214">
        <v>2</v>
      </c>
      <c r="AA219" s="214">
        <v>1</v>
      </c>
      <c r="AB219" s="214"/>
    </row>
    <row r="220" spans="1:28" ht="14.25" customHeight="1" x14ac:dyDescent="0.45">
      <c r="A220" s="36"/>
      <c r="B220" s="36"/>
      <c r="C220" s="36"/>
      <c r="D220" s="485"/>
      <c r="E220" s="36"/>
      <c r="F220" s="36"/>
      <c r="G220" s="36"/>
      <c r="H220" s="36"/>
      <c r="I220" s="36"/>
      <c r="J220" s="38"/>
      <c r="K220" s="38"/>
      <c r="L220" s="38"/>
      <c r="M220" s="69"/>
      <c r="N220" s="38"/>
      <c r="O220" s="38"/>
      <c r="P220" s="38">
        <f>N219*K219</f>
        <v>1145</v>
      </c>
      <c r="Q220" s="68">
        <f>SUM(X220:AB220)</f>
        <v>0</v>
      </c>
      <c r="R220" s="38"/>
      <c r="S220" s="38">
        <f>Q220*K219</f>
        <v>0</v>
      </c>
      <c r="T220" s="38">
        <f>N219-Q220</f>
        <v>5</v>
      </c>
      <c r="U220" s="38"/>
      <c r="V220" s="38">
        <f>T220*K219</f>
        <v>1145</v>
      </c>
      <c r="W220" s="38"/>
      <c r="X220" s="41"/>
      <c r="Y220" s="41">
        <v>0</v>
      </c>
      <c r="Z220" s="41">
        <v>0</v>
      </c>
      <c r="AA220" s="41" t="s">
        <v>2851</v>
      </c>
      <c r="AB220" s="41"/>
    </row>
    <row r="221" spans="1:28" ht="14.25" customHeight="1" x14ac:dyDescent="0.4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308"/>
      <c r="Y221" s="308"/>
      <c r="Z221" s="308"/>
      <c r="AA221" s="308"/>
      <c r="AB221" s="308"/>
    </row>
    <row r="222" spans="1:28" ht="14.25" customHeight="1" x14ac:dyDescent="0.45">
      <c r="A222" s="211" t="s">
        <v>2691</v>
      </c>
      <c r="B222" s="211" t="s">
        <v>11</v>
      </c>
      <c r="C222" s="241">
        <v>45755</v>
      </c>
      <c r="D222" s="105" t="s">
        <v>2852</v>
      </c>
      <c r="E222" s="211" t="s">
        <v>2853</v>
      </c>
      <c r="F222" s="211" t="s">
        <v>307</v>
      </c>
      <c r="G222" s="211" t="s">
        <v>2854</v>
      </c>
      <c r="H222" s="211" t="s">
        <v>166</v>
      </c>
      <c r="I222" s="211" t="s">
        <v>2855</v>
      </c>
      <c r="J222" s="212">
        <v>85</v>
      </c>
      <c r="K222" s="212">
        <v>229</v>
      </c>
      <c r="L222" s="212"/>
      <c r="M222" s="227">
        <v>220</v>
      </c>
      <c r="N222" s="212">
        <f>SUM(X222:AB222)</f>
        <v>4</v>
      </c>
      <c r="O222" s="212">
        <f>N222*J222</f>
        <v>340</v>
      </c>
      <c r="P222" s="212"/>
      <c r="Q222" s="212"/>
      <c r="R222" s="212">
        <f>Q223*J222</f>
        <v>0</v>
      </c>
      <c r="S222" s="212"/>
      <c r="T222" s="212"/>
      <c r="U222" s="212">
        <f>T223*J222</f>
        <v>340</v>
      </c>
      <c r="V222" s="212"/>
      <c r="W222" s="212"/>
      <c r="X222" s="214">
        <v>1</v>
      </c>
      <c r="Y222" s="214">
        <v>1</v>
      </c>
      <c r="Z222" s="214">
        <v>1</v>
      </c>
      <c r="AA222" s="310">
        <v>1</v>
      </c>
      <c r="AB222" s="310"/>
    </row>
    <row r="223" spans="1:28" ht="14.25" customHeight="1" x14ac:dyDescent="0.45">
      <c r="A223" s="36"/>
      <c r="B223" s="36"/>
      <c r="C223" s="36"/>
      <c r="D223" s="485"/>
      <c r="E223" s="36"/>
      <c r="F223" s="36"/>
      <c r="G223" s="36"/>
      <c r="H223" s="36"/>
      <c r="I223" s="36"/>
      <c r="J223" s="38"/>
      <c r="K223" s="38"/>
      <c r="L223" s="38"/>
      <c r="M223" s="69"/>
      <c r="N223" s="38"/>
      <c r="O223" s="38"/>
      <c r="P223" s="38">
        <f>N222*K222</f>
        <v>916</v>
      </c>
      <c r="Q223" s="68">
        <f>SUM(X223:AB223)</f>
        <v>0</v>
      </c>
      <c r="R223" s="38"/>
      <c r="S223" s="38">
        <f>Q223*K222</f>
        <v>0</v>
      </c>
      <c r="T223" s="38">
        <f>N222-Q223</f>
        <v>4</v>
      </c>
      <c r="U223" s="38"/>
      <c r="V223" s="38">
        <f>T223*K222</f>
        <v>916</v>
      </c>
      <c r="W223" s="38"/>
      <c r="X223" s="41"/>
      <c r="Y223" s="41">
        <v>0</v>
      </c>
      <c r="Z223" s="41">
        <v>0</v>
      </c>
      <c r="AA223" s="308">
        <v>0</v>
      </c>
      <c r="AB223" s="308"/>
    </row>
    <row r="224" spans="1:28" ht="14.25" customHeight="1" x14ac:dyDescent="0.45">
      <c r="A224" s="36"/>
      <c r="B224" s="36"/>
      <c r="C224" s="36"/>
      <c r="D224" s="36"/>
      <c r="E224" s="36"/>
      <c r="F224" s="36"/>
      <c r="G224" s="36"/>
      <c r="H224" s="36"/>
      <c r="I224" s="36"/>
      <c r="J224" s="38"/>
      <c r="K224" s="38"/>
      <c r="L224" s="38"/>
      <c r="M224" s="69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41"/>
      <c r="Y224" s="41"/>
      <c r="Z224" s="846"/>
      <c r="AA224" s="308"/>
      <c r="AB224" s="308"/>
    </row>
    <row r="225" spans="1:28" ht="14.25" customHeight="1" x14ac:dyDescent="0.45">
      <c r="A225" s="211" t="s">
        <v>2691</v>
      </c>
      <c r="B225" s="211" t="s">
        <v>11</v>
      </c>
      <c r="C225" s="241">
        <v>45755</v>
      </c>
      <c r="D225" s="211" t="s">
        <v>2856</v>
      </c>
      <c r="E225" s="211" t="s">
        <v>2857</v>
      </c>
      <c r="F225" s="211" t="s">
        <v>2697</v>
      </c>
      <c r="G225" s="211" t="s">
        <v>2854</v>
      </c>
      <c r="H225" s="211" t="s">
        <v>166</v>
      </c>
      <c r="I225" s="211"/>
      <c r="J225" s="212">
        <v>66</v>
      </c>
      <c r="K225" s="212">
        <v>185</v>
      </c>
      <c r="L225" s="212"/>
      <c r="M225" s="227">
        <v>170</v>
      </c>
      <c r="N225" s="212">
        <f>SUM(X225:AB225)</f>
        <v>3</v>
      </c>
      <c r="O225" s="212">
        <f>N225*J225</f>
        <v>198</v>
      </c>
      <c r="P225" s="212"/>
      <c r="Q225" s="212"/>
      <c r="R225" s="212">
        <f>Q226*J225</f>
        <v>0</v>
      </c>
      <c r="S225" s="212"/>
      <c r="T225" s="212"/>
      <c r="U225" s="212">
        <f>T226*J225</f>
        <v>198</v>
      </c>
      <c r="V225" s="212"/>
      <c r="W225" s="212"/>
      <c r="X225" s="214"/>
      <c r="Y225" s="214">
        <v>1</v>
      </c>
      <c r="Z225" s="214">
        <v>1</v>
      </c>
      <c r="AA225" s="310">
        <v>1</v>
      </c>
      <c r="AB225" s="310"/>
    </row>
    <row r="226" spans="1:28" ht="14.25" customHeight="1" x14ac:dyDescent="0.45">
      <c r="A226" s="36"/>
      <c r="B226" s="36"/>
      <c r="C226" s="36"/>
      <c r="D226" s="46"/>
      <c r="E226" s="36"/>
      <c r="F226" s="36"/>
      <c r="G226" s="36"/>
      <c r="H226" s="36"/>
      <c r="I226" s="36"/>
      <c r="J226" s="38"/>
      <c r="K226" s="38"/>
      <c r="L226" s="38"/>
      <c r="M226" s="69"/>
      <c r="N226" s="38"/>
      <c r="O226" s="38"/>
      <c r="P226" s="38">
        <f>N225*K225</f>
        <v>555</v>
      </c>
      <c r="Q226" s="68">
        <f>SUM(X226:AB226)</f>
        <v>0</v>
      </c>
      <c r="R226" s="38"/>
      <c r="S226" s="38">
        <f>Q226*K225</f>
        <v>0</v>
      </c>
      <c r="T226" s="38">
        <f>N225-Q226</f>
        <v>3</v>
      </c>
      <c r="U226" s="38"/>
      <c r="V226" s="38">
        <f>T226*K225</f>
        <v>555</v>
      </c>
      <c r="W226" s="38"/>
      <c r="X226" s="41"/>
      <c r="Y226" s="41">
        <v>0</v>
      </c>
      <c r="Z226" s="41">
        <v>0</v>
      </c>
      <c r="AA226" s="308">
        <v>0</v>
      </c>
      <c r="AB226" s="308"/>
    </row>
    <row r="227" spans="1:28" ht="14.25" customHeight="1" x14ac:dyDescent="0.45">
      <c r="A227" s="36"/>
      <c r="B227" s="36"/>
      <c r="C227" s="36"/>
      <c r="D227" s="36"/>
      <c r="E227" s="36"/>
      <c r="F227" s="36"/>
      <c r="G227" s="36"/>
      <c r="H227" s="36"/>
      <c r="I227" s="36"/>
      <c r="J227" s="38"/>
      <c r="K227" s="38"/>
      <c r="L227" s="38"/>
      <c r="M227" s="69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41"/>
      <c r="Y227" s="41"/>
      <c r="Z227" s="41"/>
      <c r="AA227" s="308"/>
      <c r="AB227" s="308"/>
    </row>
    <row r="228" spans="1:28" ht="14.25" customHeight="1" x14ac:dyDescent="0.45">
      <c r="A228" s="211" t="s">
        <v>2691</v>
      </c>
      <c r="B228" s="211" t="s">
        <v>11</v>
      </c>
      <c r="C228" s="241">
        <v>45731</v>
      </c>
      <c r="D228" s="105" t="s">
        <v>2858</v>
      </c>
      <c r="E228" s="211" t="s">
        <v>2859</v>
      </c>
      <c r="F228" s="211" t="s">
        <v>205</v>
      </c>
      <c r="G228" s="211" t="s">
        <v>2860</v>
      </c>
      <c r="H228" s="211" t="s">
        <v>166</v>
      </c>
      <c r="I228" s="211" t="s">
        <v>1245</v>
      </c>
      <c r="J228" s="212">
        <v>134</v>
      </c>
      <c r="K228" s="212">
        <v>359</v>
      </c>
      <c r="L228" s="212"/>
      <c r="M228" s="213"/>
      <c r="N228" s="212">
        <f>SUM(X228:AB228)</f>
        <v>3</v>
      </c>
      <c r="O228" s="212">
        <f>N228*J228</f>
        <v>402</v>
      </c>
      <c r="P228" s="212"/>
      <c r="Q228" s="212"/>
      <c r="R228" s="212">
        <f>Q229*J228</f>
        <v>0</v>
      </c>
      <c r="S228" s="212"/>
      <c r="T228" s="212"/>
      <c r="U228" s="212">
        <f>T229*J228</f>
        <v>402</v>
      </c>
      <c r="V228" s="212"/>
      <c r="W228" s="212"/>
      <c r="X228" s="214"/>
      <c r="Y228" s="214">
        <v>1</v>
      </c>
      <c r="Z228" s="214">
        <v>1</v>
      </c>
      <c r="AA228" s="214">
        <v>1</v>
      </c>
      <c r="AB228" s="310"/>
    </row>
    <row r="229" spans="1:28" ht="14.25" customHeight="1" x14ac:dyDescent="0.45">
      <c r="A229" s="36"/>
      <c r="B229" s="36"/>
      <c r="C229" s="36"/>
      <c r="D229" s="485"/>
      <c r="E229" s="36"/>
      <c r="F229" s="36"/>
      <c r="G229" s="36"/>
      <c r="H229" s="36"/>
      <c r="I229" s="36"/>
      <c r="J229" s="38"/>
      <c r="K229" s="38"/>
      <c r="L229" s="38"/>
      <c r="M229" s="69"/>
      <c r="N229" s="38"/>
      <c r="O229" s="38"/>
      <c r="P229" s="38">
        <f>N228*K228</f>
        <v>1077</v>
      </c>
      <c r="Q229" s="68">
        <f>SUM(X229:AB229)</f>
        <v>0</v>
      </c>
      <c r="R229" s="38"/>
      <c r="S229" s="38">
        <f>Q229*K228</f>
        <v>0</v>
      </c>
      <c r="T229" s="38">
        <f>N228-Q229</f>
        <v>3</v>
      </c>
      <c r="U229" s="38"/>
      <c r="V229" s="38">
        <f>T229*K228</f>
        <v>1077</v>
      </c>
      <c r="W229" s="38"/>
      <c r="X229" s="41"/>
      <c r="Y229" s="41">
        <v>0</v>
      </c>
      <c r="Z229" s="41">
        <v>0</v>
      </c>
      <c r="AA229" s="308">
        <v>0</v>
      </c>
      <c r="AB229" s="308"/>
    </row>
    <row r="230" spans="1:28" ht="14.25" customHeight="1" x14ac:dyDescent="0.45">
      <c r="A230" s="36"/>
      <c r="B230" s="36"/>
      <c r="C230" s="36"/>
      <c r="D230" s="36"/>
      <c r="E230" s="36"/>
      <c r="F230" s="36"/>
      <c r="G230" s="36"/>
      <c r="H230" s="36"/>
      <c r="I230" s="36"/>
      <c r="J230" s="38"/>
      <c r="K230" s="38"/>
      <c r="L230" s="38"/>
      <c r="M230" s="69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41"/>
      <c r="Y230" s="41"/>
      <c r="Z230" s="41"/>
      <c r="AA230" s="945"/>
      <c r="AB230" s="308"/>
    </row>
    <row r="231" spans="1:28" ht="14.25" customHeight="1" x14ac:dyDescent="0.45">
      <c r="A231" s="211" t="s">
        <v>2691</v>
      </c>
      <c r="B231" s="211" t="s">
        <v>11</v>
      </c>
      <c r="C231" s="241">
        <v>45714</v>
      </c>
      <c r="D231" s="105" t="s">
        <v>2861</v>
      </c>
      <c r="E231" s="211" t="s">
        <v>2862</v>
      </c>
      <c r="F231" s="211" t="s">
        <v>278</v>
      </c>
      <c r="G231" s="211" t="s">
        <v>2863</v>
      </c>
      <c r="H231" s="211" t="s">
        <v>1636</v>
      </c>
      <c r="I231" s="211"/>
      <c r="J231" s="212">
        <v>54</v>
      </c>
      <c r="K231" s="212">
        <v>159</v>
      </c>
      <c r="L231" s="212"/>
      <c r="M231" s="213"/>
      <c r="N231" s="212">
        <f>SUM(X231:AB231)</f>
        <v>9</v>
      </c>
      <c r="O231" s="212">
        <f>N231*J231</f>
        <v>486</v>
      </c>
      <c r="P231" s="212"/>
      <c r="Q231" s="212"/>
      <c r="R231" s="212">
        <f>Q232*J231</f>
        <v>0</v>
      </c>
      <c r="S231" s="212"/>
      <c r="T231" s="212"/>
      <c r="U231" s="212">
        <f>T232*J231</f>
        <v>486</v>
      </c>
      <c r="V231" s="212"/>
      <c r="W231" s="212"/>
      <c r="X231" s="214">
        <v>2</v>
      </c>
      <c r="Y231" s="214">
        <f>2+2</f>
        <v>4</v>
      </c>
      <c r="Z231" s="214">
        <v>2</v>
      </c>
      <c r="AA231" s="214">
        <v>1</v>
      </c>
      <c r="AB231" s="310"/>
    </row>
    <row r="232" spans="1:28" ht="14.25" customHeight="1" x14ac:dyDescent="0.45">
      <c r="A232" s="36"/>
      <c r="B232" s="36"/>
      <c r="C232" s="36"/>
      <c r="D232" s="420"/>
      <c r="E232" s="36"/>
      <c r="F232" s="36"/>
      <c r="G232" s="36"/>
      <c r="H232" s="36"/>
      <c r="I232" s="36"/>
      <c r="J232" s="38"/>
      <c r="K232" s="38"/>
      <c r="L232" s="38"/>
      <c r="M232" s="69"/>
      <c r="N232" s="38"/>
      <c r="O232" s="38"/>
      <c r="P232" s="38">
        <f>N231*K231</f>
        <v>1431</v>
      </c>
      <c r="Q232" s="68">
        <f>SUM(X232:AB232)</f>
        <v>0</v>
      </c>
      <c r="R232" s="38"/>
      <c r="S232" s="38">
        <f>Q232*K231</f>
        <v>0</v>
      </c>
      <c r="T232" s="38">
        <f>N231-Q232</f>
        <v>9</v>
      </c>
      <c r="U232" s="38"/>
      <c r="V232" s="38">
        <f>T232*K231</f>
        <v>1431</v>
      </c>
      <c r="W232" s="38"/>
      <c r="X232" s="41">
        <v>0</v>
      </c>
      <c r="Y232" s="41">
        <v>0</v>
      </c>
      <c r="Z232" s="41">
        <v>0</v>
      </c>
      <c r="AA232" s="308">
        <v>0</v>
      </c>
      <c r="AB232" s="308"/>
    </row>
    <row r="233" spans="1:28" ht="14.25" customHeight="1" x14ac:dyDescent="0.45">
      <c r="A233" s="36"/>
      <c r="B233" s="36"/>
      <c r="C233" s="36"/>
      <c r="D233" s="36"/>
      <c r="E233" s="36"/>
      <c r="F233" s="36"/>
      <c r="G233" s="36"/>
      <c r="H233" s="36"/>
      <c r="I233" s="36"/>
      <c r="J233" s="38"/>
      <c r="K233" s="38"/>
      <c r="L233" s="38"/>
      <c r="M233" s="69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41"/>
      <c r="Y233" s="41"/>
      <c r="Z233" s="41"/>
      <c r="AA233" s="308"/>
      <c r="AB233" s="308"/>
    </row>
    <row r="234" spans="1:28" ht="14.25" customHeight="1" x14ac:dyDescent="0.45">
      <c r="A234" s="211" t="s">
        <v>2691</v>
      </c>
      <c r="B234" s="211" t="s">
        <v>11</v>
      </c>
      <c r="C234" s="241">
        <v>45755</v>
      </c>
      <c r="D234" s="105" t="s">
        <v>2864</v>
      </c>
      <c r="E234" s="211" t="s">
        <v>2865</v>
      </c>
      <c r="F234" s="211" t="s">
        <v>2866</v>
      </c>
      <c r="G234" s="211" t="s">
        <v>2867</v>
      </c>
      <c r="H234" s="211" t="s">
        <v>166</v>
      </c>
      <c r="I234" s="211" t="s">
        <v>550</v>
      </c>
      <c r="J234" s="212">
        <v>129</v>
      </c>
      <c r="K234" s="212">
        <v>365</v>
      </c>
      <c r="L234" s="212"/>
      <c r="M234" s="213">
        <v>335</v>
      </c>
      <c r="N234" s="212">
        <f>SUM(X234:AB234)</f>
        <v>5</v>
      </c>
      <c r="O234" s="212">
        <f>N234*J234</f>
        <v>645</v>
      </c>
      <c r="P234" s="212"/>
      <c r="Q234" s="212"/>
      <c r="R234" s="212">
        <f>Q235*J234</f>
        <v>0</v>
      </c>
      <c r="S234" s="212"/>
      <c r="T234" s="212"/>
      <c r="U234" s="212">
        <f>T235*J234</f>
        <v>645</v>
      </c>
      <c r="V234" s="212"/>
      <c r="W234" s="212"/>
      <c r="X234" s="214"/>
      <c r="Y234" s="214">
        <v>2</v>
      </c>
      <c r="Z234" s="214">
        <v>2</v>
      </c>
      <c r="AA234" s="214">
        <v>1</v>
      </c>
      <c r="AB234" s="310"/>
    </row>
    <row r="235" spans="1:28" ht="14.25" customHeight="1" x14ac:dyDescent="0.45">
      <c r="A235" s="36"/>
      <c r="B235" s="36"/>
      <c r="C235" s="36"/>
      <c r="D235" s="844"/>
      <c r="E235" s="36"/>
      <c r="F235" s="36"/>
      <c r="G235" s="36"/>
      <c r="H235" s="36"/>
      <c r="I235" s="36"/>
      <c r="J235" s="38"/>
      <c r="K235" s="38"/>
      <c r="L235" s="38"/>
      <c r="M235" s="69"/>
      <c r="N235" s="38"/>
      <c r="O235" s="38"/>
      <c r="P235" s="38">
        <f>N234*K234</f>
        <v>1825</v>
      </c>
      <c r="Q235" s="670">
        <f>SUM(X235:AB235)</f>
        <v>0</v>
      </c>
      <c r="R235" s="38"/>
      <c r="S235" s="38">
        <f>Q235*K234</f>
        <v>0</v>
      </c>
      <c r="T235" s="38">
        <f>N234-Q235</f>
        <v>5</v>
      </c>
      <c r="U235" s="38"/>
      <c r="V235" s="38">
        <f>T235*K234</f>
        <v>1825</v>
      </c>
      <c r="W235" s="38"/>
      <c r="X235" s="41"/>
      <c r="Y235" s="545">
        <v>0</v>
      </c>
      <c r="Z235" s="668">
        <v>0</v>
      </c>
      <c r="AA235" s="308">
        <v>0</v>
      </c>
      <c r="AB235" s="308"/>
    </row>
    <row r="236" spans="1:28" ht="14.25" customHeight="1" x14ac:dyDescent="0.4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308"/>
      <c r="Y236" s="945"/>
      <c r="Z236" s="885"/>
      <c r="AA236" s="308"/>
      <c r="AB236" s="308"/>
    </row>
    <row r="237" spans="1:28" ht="14.25" customHeight="1" x14ac:dyDescent="0.45">
      <c r="A237" s="211" t="s">
        <v>2691</v>
      </c>
      <c r="B237" s="211" t="s">
        <v>11</v>
      </c>
      <c r="C237" s="241">
        <v>45714</v>
      </c>
      <c r="D237" s="844" t="s">
        <v>2868</v>
      </c>
      <c r="E237" s="211" t="s">
        <v>2869</v>
      </c>
      <c r="F237" s="211" t="s">
        <v>180</v>
      </c>
      <c r="G237" s="211" t="s">
        <v>165</v>
      </c>
      <c r="H237" s="211" t="s">
        <v>1636</v>
      </c>
      <c r="I237" s="211" t="s">
        <v>2870</v>
      </c>
      <c r="J237" s="212">
        <v>58</v>
      </c>
      <c r="K237" s="212">
        <v>169</v>
      </c>
      <c r="L237" s="212"/>
      <c r="M237" s="213"/>
      <c r="N237" s="212">
        <f>SUM(X237:AB237)</f>
        <v>5</v>
      </c>
      <c r="O237" s="212">
        <f>N237*J237</f>
        <v>290</v>
      </c>
      <c r="P237" s="212"/>
      <c r="Q237" s="212"/>
      <c r="R237" s="212">
        <f>Q238*J237</f>
        <v>116</v>
      </c>
      <c r="S237" s="212"/>
      <c r="T237" s="212"/>
      <c r="U237" s="212">
        <f>T238*J237</f>
        <v>174</v>
      </c>
      <c r="V237" s="212"/>
      <c r="W237" s="212"/>
      <c r="X237" s="214"/>
      <c r="Y237" s="214">
        <v>2</v>
      </c>
      <c r="Z237" s="214">
        <v>2</v>
      </c>
      <c r="AA237" s="214">
        <v>1</v>
      </c>
      <c r="AB237" s="214"/>
    </row>
    <row r="238" spans="1:28" ht="14.25" customHeight="1" x14ac:dyDescent="0.45">
      <c r="A238" s="36"/>
      <c r="B238" s="36"/>
      <c r="C238" s="36"/>
      <c r="D238" s="36"/>
      <c r="E238" s="36"/>
      <c r="F238" s="36"/>
      <c r="G238" s="36"/>
      <c r="H238" s="36"/>
      <c r="I238" s="36"/>
      <c r="J238" s="38"/>
      <c r="K238" s="38"/>
      <c r="L238" s="38"/>
      <c r="M238" s="69"/>
      <c r="N238" s="38"/>
      <c r="O238" s="38"/>
      <c r="P238" s="38">
        <f>N237*K237</f>
        <v>845</v>
      </c>
      <c r="Q238" s="670">
        <f>SUM(X238:AB238)</f>
        <v>2</v>
      </c>
      <c r="R238" s="38"/>
      <c r="S238" s="38">
        <f>Q238*K237</f>
        <v>338</v>
      </c>
      <c r="T238" s="38">
        <f>N237-Q238</f>
        <v>3</v>
      </c>
      <c r="U238" s="38"/>
      <c r="V238" s="38">
        <f>T238*K237</f>
        <v>507</v>
      </c>
      <c r="W238" s="38"/>
      <c r="X238" s="41"/>
      <c r="Y238" s="668">
        <v>0</v>
      </c>
      <c r="Z238" s="668">
        <v>2</v>
      </c>
      <c r="AA238" s="41">
        <v>0</v>
      </c>
      <c r="AB238" s="41"/>
    </row>
    <row r="239" spans="1:28" ht="14.25" customHeight="1" x14ac:dyDescent="0.45">
      <c r="A239" s="36"/>
      <c r="B239" s="36"/>
      <c r="C239" s="36"/>
      <c r="D239" s="36"/>
      <c r="E239" s="36"/>
      <c r="F239" s="36"/>
      <c r="G239" s="36"/>
      <c r="H239" s="36"/>
      <c r="I239" s="36"/>
      <c r="J239" s="38"/>
      <c r="K239" s="38"/>
      <c r="L239" s="38"/>
      <c r="M239" s="69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41"/>
      <c r="Y239" s="846"/>
      <c r="Z239" s="41"/>
      <c r="AA239" s="41"/>
      <c r="AB239" s="41"/>
    </row>
    <row r="240" spans="1:28" ht="14.25" customHeight="1" x14ac:dyDescent="0.45">
      <c r="A240" s="211" t="s">
        <v>2691</v>
      </c>
      <c r="B240" s="211" t="s">
        <v>11</v>
      </c>
      <c r="C240" s="241">
        <v>45714</v>
      </c>
      <c r="D240" s="105" t="s">
        <v>2871</v>
      </c>
      <c r="E240" s="211" t="s">
        <v>2872</v>
      </c>
      <c r="F240" s="211" t="s">
        <v>164</v>
      </c>
      <c r="G240" s="211" t="s">
        <v>2873</v>
      </c>
      <c r="H240" s="211" t="s">
        <v>166</v>
      </c>
      <c r="I240" s="211" t="s">
        <v>2874</v>
      </c>
      <c r="J240" s="212">
        <v>86</v>
      </c>
      <c r="K240" s="212">
        <v>249</v>
      </c>
      <c r="L240" s="212"/>
      <c r="M240" s="213">
        <v>225</v>
      </c>
      <c r="N240" s="212">
        <f>SUM(X240:AB240)</f>
        <v>3</v>
      </c>
      <c r="O240" s="212">
        <f>N240*J240</f>
        <v>258</v>
      </c>
      <c r="P240" s="212"/>
      <c r="Q240" s="212"/>
      <c r="R240" s="212">
        <f>Q241*J240</f>
        <v>0</v>
      </c>
      <c r="S240" s="212"/>
      <c r="T240" s="212"/>
      <c r="U240" s="212">
        <f>T241*J240</f>
        <v>258</v>
      </c>
      <c r="V240" s="212"/>
      <c r="W240" s="212"/>
      <c r="X240" s="214">
        <v>1</v>
      </c>
      <c r="Y240" s="214">
        <v>1</v>
      </c>
      <c r="Z240" s="214">
        <v>1</v>
      </c>
      <c r="AA240" s="214"/>
      <c r="AB240" s="214"/>
    </row>
    <row r="241" spans="1:28" ht="14.25" customHeight="1" x14ac:dyDescent="0.45">
      <c r="A241" s="36"/>
      <c r="B241" s="36"/>
      <c r="C241" s="36"/>
      <c r="D241" s="46"/>
      <c r="E241" s="36"/>
      <c r="F241" s="36"/>
      <c r="G241" s="36"/>
      <c r="H241" s="36"/>
      <c r="I241" s="36"/>
      <c r="J241" s="38"/>
      <c r="K241" s="38"/>
      <c r="L241" s="38"/>
      <c r="M241" s="69"/>
      <c r="N241" s="38"/>
      <c r="O241" s="38"/>
      <c r="P241" s="38">
        <f>N240*K240</f>
        <v>747</v>
      </c>
      <c r="Q241" s="68">
        <f>SUM(X241:AB241)</f>
        <v>0</v>
      </c>
      <c r="R241" s="38"/>
      <c r="S241" s="38">
        <f>Q241*K240</f>
        <v>0</v>
      </c>
      <c r="T241" s="38">
        <f>N240-Q241</f>
        <v>3</v>
      </c>
      <c r="U241" s="38"/>
      <c r="V241" s="38">
        <f>T241*K240</f>
        <v>747</v>
      </c>
      <c r="W241" s="38"/>
      <c r="X241" s="41">
        <v>0</v>
      </c>
      <c r="Y241" s="41">
        <v>0</v>
      </c>
      <c r="Z241" s="41">
        <v>0</v>
      </c>
      <c r="AA241" s="41"/>
      <c r="AB241" s="41"/>
    </row>
    <row r="242" spans="1:28" ht="14.25" customHeight="1" x14ac:dyDescent="0.45">
      <c r="A242" s="36"/>
      <c r="B242" s="36"/>
      <c r="C242" s="36"/>
      <c r="D242" s="36"/>
      <c r="E242" s="36"/>
      <c r="F242" s="36"/>
      <c r="G242" s="36"/>
      <c r="H242" s="36"/>
      <c r="I242" s="36"/>
      <c r="J242" s="38"/>
      <c r="K242" s="38"/>
      <c r="L242" s="38"/>
      <c r="M242" s="69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41"/>
      <c r="Y242" s="41"/>
      <c r="Z242" s="41"/>
      <c r="AA242" s="41"/>
      <c r="AB242" s="41"/>
    </row>
    <row r="243" spans="1:28" ht="14.25" customHeight="1" x14ac:dyDescent="0.45">
      <c r="A243" s="211" t="s">
        <v>2691</v>
      </c>
      <c r="B243" s="211" t="s">
        <v>11</v>
      </c>
      <c r="C243" s="241">
        <v>45731</v>
      </c>
      <c r="D243" s="105" t="s">
        <v>2875</v>
      </c>
      <c r="E243" s="211" t="s">
        <v>2876</v>
      </c>
      <c r="F243" s="211" t="s">
        <v>2799</v>
      </c>
      <c r="G243" s="211" t="s">
        <v>2877</v>
      </c>
      <c r="H243" s="211" t="s">
        <v>166</v>
      </c>
      <c r="I243" s="211"/>
      <c r="J243" s="212">
        <v>96</v>
      </c>
      <c r="K243" s="212">
        <v>269</v>
      </c>
      <c r="L243" s="212"/>
      <c r="M243" s="213"/>
      <c r="N243" s="212">
        <f>SUM(X243:AB243)</f>
        <v>3</v>
      </c>
      <c r="O243" s="212">
        <f>N243*J243</f>
        <v>288</v>
      </c>
      <c r="P243" s="212"/>
      <c r="Q243" s="212"/>
      <c r="R243" s="212">
        <f>Q244*J243</f>
        <v>0</v>
      </c>
      <c r="S243" s="212"/>
      <c r="T243" s="212"/>
      <c r="U243" s="212">
        <f>T244*J243</f>
        <v>288</v>
      </c>
      <c r="V243" s="212"/>
      <c r="W243" s="212"/>
      <c r="X243" s="214"/>
      <c r="Y243" s="214">
        <v>1</v>
      </c>
      <c r="Z243" s="214">
        <v>1</v>
      </c>
      <c r="AA243" s="214">
        <v>1</v>
      </c>
      <c r="AB243" s="214"/>
    </row>
    <row r="244" spans="1:28" ht="14.25" customHeight="1" x14ac:dyDescent="0.45">
      <c r="A244" s="36"/>
      <c r="B244" s="36"/>
      <c r="C244" s="36"/>
      <c r="D244" s="485"/>
      <c r="E244" s="36"/>
      <c r="F244" s="36"/>
      <c r="G244" s="36"/>
      <c r="H244" s="36"/>
      <c r="I244" s="36"/>
      <c r="J244" s="38"/>
      <c r="K244" s="38"/>
      <c r="L244" s="38"/>
      <c r="M244" s="69"/>
      <c r="N244" s="38"/>
      <c r="O244" s="38"/>
      <c r="P244" s="38">
        <f>N243*K243</f>
        <v>807</v>
      </c>
      <c r="Q244" s="68">
        <f>SUM(X244:AB244)</f>
        <v>0</v>
      </c>
      <c r="R244" s="38"/>
      <c r="S244" s="38">
        <f>Q244*K243</f>
        <v>0</v>
      </c>
      <c r="T244" s="38">
        <f>N243-Q244</f>
        <v>3</v>
      </c>
      <c r="U244" s="38"/>
      <c r="V244" s="38">
        <f>T244*K243</f>
        <v>807</v>
      </c>
      <c r="W244" s="38"/>
      <c r="X244" s="41"/>
      <c r="Y244" s="41">
        <v>0</v>
      </c>
      <c r="Z244" s="41">
        <v>0</v>
      </c>
      <c r="AA244" s="41">
        <v>0</v>
      </c>
      <c r="AB244" s="41"/>
    </row>
    <row r="245" spans="1:28" ht="14.25" customHeight="1" x14ac:dyDescent="0.45">
      <c r="A245" s="36"/>
      <c r="B245" s="36"/>
      <c r="C245" s="36"/>
      <c r="D245" s="36"/>
      <c r="E245" s="36"/>
      <c r="F245" s="36"/>
      <c r="G245" s="36"/>
      <c r="H245" s="36"/>
      <c r="I245" s="36"/>
      <c r="J245" s="38"/>
      <c r="K245" s="38"/>
      <c r="L245" s="38"/>
      <c r="M245" s="69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41"/>
      <c r="Y245" s="41"/>
      <c r="Z245" s="41"/>
      <c r="AA245" s="41"/>
      <c r="AB245" s="41"/>
    </row>
    <row r="246" spans="1:28" ht="14.25" customHeight="1" x14ac:dyDescent="0.45">
      <c r="A246" s="211" t="s">
        <v>2691</v>
      </c>
      <c r="B246" s="211" t="s">
        <v>11</v>
      </c>
      <c r="C246" s="241">
        <v>45714</v>
      </c>
      <c r="D246" s="105" t="s">
        <v>2878</v>
      </c>
      <c r="E246" s="211" t="s">
        <v>2879</v>
      </c>
      <c r="F246" s="211" t="s">
        <v>368</v>
      </c>
      <c r="G246" s="211" t="s">
        <v>2880</v>
      </c>
      <c r="H246" s="211" t="s">
        <v>166</v>
      </c>
      <c r="I246" s="211" t="s">
        <v>2792</v>
      </c>
      <c r="J246" s="212">
        <v>173</v>
      </c>
      <c r="K246" s="212">
        <v>469</v>
      </c>
      <c r="L246" s="212"/>
      <c r="M246" s="213"/>
      <c r="N246" s="212">
        <f>SUM(X246:AB246)</f>
        <v>3</v>
      </c>
      <c r="O246" s="212">
        <f>N246*J246</f>
        <v>519</v>
      </c>
      <c r="P246" s="212"/>
      <c r="Q246" s="212"/>
      <c r="R246" s="212">
        <f>Q247*J246</f>
        <v>173</v>
      </c>
      <c r="S246" s="212"/>
      <c r="T246" s="212"/>
      <c r="U246" s="212">
        <f>T247*J246</f>
        <v>346</v>
      </c>
      <c r="V246" s="212"/>
      <c r="W246" s="212"/>
      <c r="X246" s="214"/>
      <c r="Y246" s="214">
        <v>1</v>
      </c>
      <c r="Z246" s="214">
        <v>1</v>
      </c>
      <c r="AA246" s="214">
        <v>1</v>
      </c>
      <c r="AB246" s="214"/>
    </row>
    <row r="247" spans="1:28" ht="14.25" customHeight="1" x14ac:dyDescent="0.45">
      <c r="A247" s="36"/>
      <c r="B247" s="36"/>
      <c r="C247" s="36"/>
      <c r="D247" s="844"/>
      <c r="E247" s="36"/>
      <c r="F247" s="36"/>
      <c r="G247" s="36"/>
      <c r="H247" s="36"/>
      <c r="I247" s="36"/>
      <c r="J247" s="38"/>
      <c r="K247" s="38"/>
      <c r="L247" s="38"/>
      <c r="M247" s="69"/>
      <c r="N247" s="38"/>
      <c r="O247" s="38"/>
      <c r="P247" s="38">
        <f>N246*K246</f>
        <v>1407</v>
      </c>
      <c r="Q247" s="670">
        <f>SUM(X247:AB247)</f>
        <v>1</v>
      </c>
      <c r="R247" s="38"/>
      <c r="S247" s="38">
        <f>Q247*K246</f>
        <v>469</v>
      </c>
      <c r="T247" s="38">
        <f>N246-Q247</f>
        <v>2</v>
      </c>
      <c r="U247" s="38"/>
      <c r="V247" s="38">
        <f>T247*K246</f>
        <v>938</v>
      </c>
      <c r="W247" s="38"/>
      <c r="X247" s="41"/>
      <c r="Y247" s="41">
        <v>0</v>
      </c>
      <c r="Z247" s="41">
        <v>0</v>
      </c>
      <c r="AA247" s="668">
        <v>1</v>
      </c>
      <c r="AB247" s="41"/>
    </row>
    <row r="248" spans="1:28" ht="14.25" customHeight="1" x14ac:dyDescent="0.45">
      <c r="A248" s="36"/>
      <c r="B248" s="36"/>
      <c r="C248" s="36"/>
      <c r="D248" s="36"/>
      <c r="E248" s="36"/>
      <c r="F248" s="36"/>
      <c r="G248" s="36"/>
      <c r="H248" s="36"/>
      <c r="I248" s="36"/>
      <c r="J248" s="38"/>
      <c r="K248" s="38"/>
      <c r="L248" s="38"/>
      <c r="M248" s="69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41"/>
      <c r="Y248" s="41"/>
      <c r="Z248" s="41"/>
      <c r="AA248" s="41"/>
      <c r="AB248" s="41"/>
    </row>
    <row r="249" spans="1:28" ht="24.75" customHeight="1" x14ac:dyDescent="0.45">
      <c r="A249" s="211" t="s">
        <v>2691</v>
      </c>
      <c r="B249" s="211" t="s">
        <v>11</v>
      </c>
      <c r="C249" s="241">
        <v>45714</v>
      </c>
      <c r="D249" s="149" t="s">
        <v>2881</v>
      </c>
      <c r="E249" s="211" t="s">
        <v>2882</v>
      </c>
      <c r="F249" s="211" t="s">
        <v>278</v>
      </c>
      <c r="G249" s="211" t="s">
        <v>2880</v>
      </c>
      <c r="H249" s="211" t="s">
        <v>166</v>
      </c>
      <c r="I249" s="211" t="s">
        <v>2883</v>
      </c>
      <c r="J249" s="212">
        <v>90</v>
      </c>
      <c r="K249" s="212">
        <v>259</v>
      </c>
      <c r="L249" s="212"/>
      <c r="M249" s="213"/>
      <c r="N249" s="212">
        <f>SUM(X249:AB249)</f>
        <v>4</v>
      </c>
      <c r="O249" s="212">
        <f>N249*J249</f>
        <v>360</v>
      </c>
      <c r="P249" s="212"/>
      <c r="Q249" s="212"/>
      <c r="R249" s="212">
        <f>Q250*J249</f>
        <v>0</v>
      </c>
      <c r="S249" s="212"/>
      <c r="T249" s="212"/>
      <c r="U249" s="212">
        <f>T250*J249</f>
        <v>360</v>
      </c>
      <c r="V249" s="212"/>
      <c r="W249" s="212"/>
      <c r="X249" s="214">
        <v>1</v>
      </c>
      <c r="Y249" s="214">
        <v>1</v>
      </c>
      <c r="Z249" s="214">
        <v>1</v>
      </c>
      <c r="AA249" s="214">
        <v>1</v>
      </c>
      <c r="AB249" s="214"/>
    </row>
    <row r="250" spans="1:28" ht="14.25" customHeight="1" x14ac:dyDescent="0.45">
      <c r="A250" s="36"/>
      <c r="B250" s="36"/>
      <c r="C250" s="36"/>
      <c r="D250" s="36"/>
      <c r="E250" s="36"/>
      <c r="F250" s="36"/>
      <c r="G250" s="36"/>
      <c r="H250" s="36"/>
      <c r="I250" s="36"/>
      <c r="J250" s="38"/>
      <c r="K250" s="38"/>
      <c r="L250" s="38"/>
      <c r="M250" s="69"/>
      <c r="N250" s="38"/>
      <c r="O250" s="38"/>
      <c r="P250" s="38">
        <f>N249*K249</f>
        <v>1036</v>
      </c>
      <c r="Q250" s="68">
        <f>SUM(X250:AB250)</f>
        <v>0</v>
      </c>
      <c r="R250" s="38"/>
      <c r="S250" s="38">
        <f>Q250*K249</f>
        <v>0</v>
      </c>
      <c r="T250" s="38">
        <f>N249-Q250</f>
        <v>4</v>
      </c>
      <c r="U250" s="38"/>
      <c r="V250" s="38">
        <f>T250*K249</f>
        <v>1036</v>
      </c>
      <c r="W250" s="38"/>
      <c r="X250" s="43">
        <v>0</v>
      </c>
      <c r="Y250" s="43">
        <v>0</v>
      </c>
      <c r="Z250" s="43">
        <v>0</v>
      </c>
      <c r="AA250" s="43">
        <v>0</v>
      </c>
      <c r="AB250" s="41"/>
    </row>
    <row r="251" spans="1:28" ht="14.25" customHeight="1" x14ac:dyDescent="0.45">
      <c r="A251" s="36"/>
      <c r="B251" s="36"/>
      <c r="C251" s="36"/>
      <c r="D251" s="36"/>
      <c r="E251" s="36"/>
      <c r="F251" s="36"/>
      <c r="G251" s="36"/>
      <c r="H251" s="36"/>
      <c r="I251" s="36"/>
      <c r="J251" s="38"/>
      <c r="K251" s="38"/>
      <c r="L251" s="38"/>
      <c r="M251" s="69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41">
        <v>1</v>
      </c>
      <c r="Y251" s="41">
        <v>1</v>
      </c>
      <c r="Z251" s="41">
        <v>1</v>
      </c>
      <c r="AA251" s="41">
        <v>1</v>
      </c>
      <c r="AB251" s="41"/>
    </row>
    <row r="252" spans="1:28" ht="14.25" customHeight="1" x14ac:dyDescent="0.45">
      <c r="A252" s="211" t="s">
        <v>2691</v>
      </c>
      <c r="B252" s="211" t="s">
        <v>11</v>
      </c>
      <c r="C252" s="241">
        <v>45714</v>
      </c>
      <c r="D252" s="105" t="s">
        <v>2884</v>
      </c>
      <c r="E252" s="211" t="s">
        <v>2885</v>
      </c>
      <c r="F252" s="211" t="s">
        <v>180</v>
      </c>
      <c r="G252" s="211" t="s">
        <v>2880</v>
      </c>
      <c r="H252" s="211" t="s">
        <v>166</v>
      </c>
      <c r="I252" s="211" t="s">
        <v>2886</v>
      </c>
      <c r="J252" s="212">
        <v>79</v>
      </c>
      <c r="K252" s="212">
        <v>229</v>
      </c>
      <c r="L252" s="212"/>
      <c r="M252" s="213"/>
      <c r="N252" s="212">
        <f>SUM(X252:AB252)</f>
        <v>4</v>
      </c>
      <c r="O252" s="212">
        <f>N252*J252</f>
        <v>316</v>
      </c>
      <c r="P252" s="212"/>
      <c r="Q252" s="212"/>
      <c r="R252" s="212">
        <f>Q253*J252</f>
        <v>79</v>
      </c>
      <c r="S252" s="212"/>
      <c r="T252" s="212"/>
      <c r="U252" s="212">
        <f>T253*J252</f>
        <v>237</v>
      </c>
      <c r="V252" s="212"/>
      <c r="W252" s="212"/>
      <c r="X252" s="214">
        <v>1</v>
      </c>
      <c r="Y252" s="214">
        <v>1</v>
      </c>
      <c r="Z252" s="214">
        <v>1</v>
      </c>
      <c r="AA252" s="214">
        <v>1</v>
      </c>
      <c r="AB252" s="214"/>
    </row>
    <row r="253" spans="1:28" ht="14.25" customHeight="1" x14ac:dyDescent="0.45">
      <c r="A253" s="19"/>
      <c r="B253" s="19"/>
      <c r="C253" s="19"/>
      <c r="D253" s="883"/>
      <c r="E253" s="19"/>
      <c r="F253" s="19"/>
      <c r="G253" s="19"/>
      <c r="H253" s="19"/>
      <c r="I253" s="19"/>
      <c r="J253" s="19"/>
      <c r="K253" s="19"/>
      <c r="L253" s="38"/>
      <c r="M253" s="69"/>
      <c r="N253" s="38"/>
      <c r="O253" s="38"/>
      <c r="P253" s="38">
        <f>N252*K252</f>
        <v>916</v>
      </c>
      <c r="Q253" s="670">
        <f>SUM(X253:AB253)</f>
        <v>1</v>
      </c>
      <c r="R253" s="38"/>
      <c r="S253" s="38">
        <f>Q253*K252</f>
        <v>229</v>
      </c>
      <c r="T253" s="38">
        <f>N252-Q253</f>
        <v>3</v>
      </c>
      <c r="U253" s="38"/>
      <c r="V253" s="38">
        <f>T253*K252</f>
        <v>687</v>
      </c>
      <c r="W253" s="38"/>
      <c r="X253" s="41">
        <v>0</v>
      </c>
      <c r="Y253" s="668">
        <v>1</v>
      </c>
      <c r="Z253" s="41">
        <v>0</v>
      </c>
      <c r="AA253" s="41">
        <v>0</v>
      </c>
      <c r="AB253" s="41"/>
    </row>
    <row r="254" spans="1:28" ht="14.25" customHeight="1" x14ac:dyDescent="0.4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38"/>
      <c r="M254" s="69"/>
      <c r="N254" s="38"/>
      <c r="O254" s="38"/>
      <c r="P254" s="38"/>
      <c r="Q254" s="42"/>
      <c r="R254" s="38"/>
      <c r="S254" s="38"/>
      <c r="T254" s="38"/>
      <c r="U254" s="38"/>
      <c r="V254" s="38"/>
      <c r="W254" s="38"/>
      <c r="X254" s="41"/>
      <c r="Y254" s="846"/>
      <c r="Z254" s="41"/>
      <c r="AA254" s="41"/>
      <c r="AB254" s="41"/>
    </row>
    <row r="255" spans="1:28" ht="14.25" customHeight="1" x14ac:dyDescent="0.45">
      <c r="A255" s="211" t="s">
        <v>2691</v>
      </c>
      <c r="B255" s="211" t="s">
        <v>11</v>
      </c>
      <c r="C255" s="241">
        <v>45771</v>
      </c>
      <c r="D255" s="152" t="s">
        <v>2887</v>
      </c>
      <c r="E255" s="211"/>
      <c r="F255" s="211" t="s">
        <v>2697</v>
      </c>
      <c r="G255" s="211" t="s">
        <v>2860</v>
      </c>
      <c r="H255" s="211" t="s">
        <v>166</v>
      </c>
      <c r="I255" s="211"/>
      <c r="J255" s="212">
        <v>132</v>
      </c>
      <c r="K255" s="212">
        <v>345</v>
      </c>
      <c r="L255" s="212"/>
      <c r="M255" s="213">
        <v>345</v>
      </c>
      <c r="N255" s="212">
        <f>SUM(X255:AB255)</f>
        <v>2</v>
      </c>
      <c r="O255" s="212">
        <f>N255*J255</f>
        <v>264</v>
      </c>
      <c r="P255" s="212"/>
      <c r="Q255" s="212"/>
      <c r="R255" s="212">
        <f>Q256*J255</f>
        <v>0</v>
      </c>
      <c r="S255" s="212"/>
      <c r="T255" s="212"/>
      <c r="U255" s="212">
        <f>T256*J255</f>
        <v>264</v>
      </c>
      <c r="V255" s="212"/>
      <c r="W255" s="212"/>
      <c r="X255" s="214"/>
      <c r="Y255" s="214">
        <v>2</v>
      </c>
      <c r="Z255" s="214"/>
      <c r="AA255" s="214"/>
      <c r="AB255" s="214"/>
    </row>
    <row r="256" spans="1:28" ht="14.25" customHeight="1" x14ac:dyDescent="0.45">
      <c r="A256" s="19"/>
      <c r="B256" s="19"/>
      <c r="C256" s="19"/>
      <c r="D256" s="421"/>
      <c r="E256" s="19"/>
      <c r="F256" s="19"/>
      <c r="G256" s="19"/>
      <c r="H256" s="19"/>
      <c r="I256" s="19"/>
      <c r="J256" s="19"/>
      <c r="K256" s="19"/>
      <c r="L256" s="38"/>
      <c r="M256" s="69"/>
      <c r="N256" s="38"/>
      <c r="O256" s="38"/>
      <c r="P256" s="38">
        <f>N255*K255</f>
        <v>690</v>
      </c>
      <c r="Q256" s="68">
        <f>SUM(X256:AB256)</f>
        <v>0</v>
      </c>
      <c r="R256" s="38"/>
      <c r="S256" s="38">
        <f>Q256*K255</f>
        <v>0</v>
      </c>
      <c r="T256" s="38">
        <f>N255-Q256</f>
        <v>2</v>
      </c>
      <c r="U256" s="38"/>
      <c r="V256" s="38">
        <f>T256*K255</f>
        <v>690</v>
      </c>
      <c r="W256" s="38"/>
      <c r="X256" s="41"/>
      <c r="Y256" s="41">
        <v>0</v>
      </c>
      <c r="Z256" s="41"/>
      <c r="AA256" s="41"/>
      <c r="AB256" s="41"/>
    </row>
    <row r="257" spans="1:29" ht="14.25" customHeight="1" x14ac:dyDescent="0.45">
      <c r="A257" s="19"/>
      <c r="B257" s="19"/>
      <c r="C257" s="19"/>
      <c r="D257" s="486"/>
      <c r="E257" s="19"/>
      <c r="F257" s="19"/>
      <c r="G257" s="19"/>
      <c r="H257" s="19"/>
      <c r="I257" s="19"/>
      <c r="J257" s="19"/>
      <c r="K257" s="19"/>
      <c r="L257" s="38"/>
      <c r="M257" s="69"/>
      <c r="N257" s="38"/>
      <c r="O257" s="38"/>
      <c r="P257" s="38"/>
      <c r="Q257" s="42"/>
      <c r="R257" s="38"/>
      <c r="S257" s="38"/>
      <c r="T257" s="38"/>
      <c r="U257" s="38"/>
      <c r="V257" s="38"/>
      <c r="W257" s="38"/>
      <c r="X257" s="41"/>
      <c r="Y257" s="41"/>
      <c r="Z257" s="41"/>
      <c r="AA257" s="41"/>
      <c r="AB257" s="41"/>
    </row>
    <row r="258" spans="1:29" ht="14.25" customHeight="1" x14ac:dyDescent="0.45">
      <c r="A258" s="211" t="s">
        <v>2691</v>
      </c>
      <c r="B258" s="211" t="s">
        <v>11</v>
      </c>
      <c r="C258" s="241"/>
      <c r="D258" s="152" t="s">
        <v>2888</v>
      </c>
      <c r="E258" s="211"/>
      <c r="F258" s="211"/>
      <c r="G258" s="211" t="s">
        <v>2860</v>
      </c>
      <c r="H258" s="211" t="s">
        <v>166</v>
      </c>
      <c r="I258" s="211"/>
      <c r="J258" s="212"/>
      <c r="K258" s="212"/>
      <c r="L258" s="212"/>
      <c r="M258" s="213"/>
      <c r="N258" s="212">
        <f>SUM(X258:AB258)</f>
        <v>2</v>
      </c>
      <c r="O258" s="212">
        <f>N258*J258</f>
        <v>0</v>
      </c>
      <c r="P258" s="212"/>
      <c r="Q258" s="212"/>
      <c r="R258" s="212">
        <f>Q259*J258</f>
        <v>0</v>
      </c>
      <c r="S258" s="212"/>
      <c r="T258" s="212"/>
      <c r="U258" s="212">
        <f>T259*J258</f>
        <v>0</v>
      </c>
      <c r="V258" s="212"/>
      <c r="W258" s="212"/>
      <c r="X258" s="214">
        <v>1</v>
      </c>
      <c r="Y258" s="214">
        <v>1</v>
      </c>
      <c r="Z258" s="214"/>
      <c r="AA258" s="214"/>
      <c r="AB258" s="214"/>
    </row>
    <row r="259" spans="1:29" ht="14.25" customHeight="1" x14ac:dyDescent="0.4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38"/>
      <c r="M259" s="69"/>
      <c r="N259" s="38"/>
      <c r="O259" s="38"/>
      <c r="P259" s="38">
        <f>N258*K258</f>
        <v>0</v>
      </c>
      <c r="Q259" s="68">
        <f>SUM(X259:AB259)</f>
        <v>0</v>
      </c>
      <c r="R259" s="38"/>
      <c r="S259" s="38">
        <f>Q259*K258</f>
        <v>0</v>
      </c>
      <c r="T259" s="38">
        <f>N258-Q259</f>
        <v>2</v>
      </c>
      <c r="U259" s="38"/>
      <c r="V259" s="38">
        <f>T259*K258</f>
        <v>0</v>
      </c>
      <c r="W259" s="38"/>
      <c r="X259" s="41"/>
      <c r="Y259" s="41"/>
      <c r="Z259" s="41"/>
      <c r="AA259" s="41"/>
      <c r="AB259" s="41"/>
    </row>
    <row r="260" spans="1:29" ht="14.25" customHeight="1" x14ac:dyDescent="0.4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38"/>
      <c r="M260" s="69"/>
      <c r="N260" s="38"/>
      <c r="O260" s="38"/>
      <c r="P260" s="38"/>
      <c r="Q260" s="42"/>
      <c r="R260" s="38"/>
      <c r="S260" s="38"/>
      <c r="T260" s="38"/>
      <c r="U260" s="38"/>
      <c r="V260" s="38"/>
      <c r="W260" s="38"/>
      <c r="X260" s="41"/>
      <c r="Y260" s="41"/>
      <c r="Z260" s="41"/>
      <c r="AA260" s="41"/>
      <c r="AB260" s="41"/>
    </row>
    <row r="261" spans="1:29" ht="14.25" customHeight="1" x14ac:dyDescent="0.45">
      <c r="A261" s="211" t="s">
        <v>2691</v>
      </c>
      <c r="B261" s="211" t="s">
        <v>11</v>
      </c>
      <c r="C261" s="241"/>
      <c r="D261" s="422" t="s">
        <v>2889</v>
      </c>
      <c r="E261" s="211"/>
      <c r="F261" s="211"/>
      <c r="G261" s="211"/>
      <c r="H261" s="211"/>
      <c r="I261" s="211"/>
      <c r="J261" s="212"/>
      <c r="K261" s="212"/>
      <c r="L261" s="212"/>
      <c r="M261" s="213"/>
      <c r="N261" s="212">
        <f>SUM(X261:AB261)</f>
        <v>0</v>
      </c>
      <c r="O261" s="212">
        <f>N261*J261</f>
        <v>0</v>
      </c>
      <c r="P261" s="212"/>
      <c r="Q261" s="212"/>
      <c r="R261" s="212">
        <f>Q262*J261</f>
        <v>0</v>
      </c>
      <c r="S261" s="212"/>
      <c r="T261" s="212"/>
      <c r="U261" s="212">
        <f>T262*J261</f>
        <v>0</v>
      </c>
      <c r="V261" s="212"/>
      <c r="W261" s="212"/>
      <c r="X261" s="214"/>
      <c r="Y261" s="214"/>
      <c r="Z261" s="214"/>
      <c r="AA261" s="214"/>
      <c r="AB261" s="214"/>
    </row>
    <row r="262" spans="1:29" ht="14.25" customHeight="1" x14ac:dyDescent="0.4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38"/>
      <c r="M262" s="69"/>
      <c r="N262" s="38"/>
      <c r="O262" s="38"/>
      <c r="P262" s="38">
        <f>N261*K261</f>
        <v>0</v>
      </c>
      <c r="Q262" s="42">
        <f>SUM(X262:AB262)</f>
        <v>0</v>
      </c>
      <c r="R262" s="38"/>
      <c r="S262" s="38">
        <f>Q262*K261</f>
        <v>0</v>
      </c>
      <c r="T262" s="38">
        <f>N261-Q262</f>
        <v>0</v>
      </c>
      <c r="U262" s="38"/>
      <c r="V262" s="38">
        <f>T262*K261</f>
        <v>0</v>
      </c>
      <c r="W262" s="38"/>
      <c r="X262" s="41"/>
      <c r="Y262" s="41"/>
      <c r="Z262" s="41"/>
      <c r="AA262" s="41"/>
      <c r="AB262" s="41"/>
    </row>
    <row r="263" spans="1:29" ht="14.25" customHeight="1" x14ac:dyDescent="0.4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38"/>
      <c r="M263" s="69"/>
      <c r="N263" s="38"/>
      <c r="O263" s="38"/>
      <c r="P263" s="38"/>
      <c r="Q263" s="42"/>
      <c r="R263" s="38"/>
      <c r="S263" s="38"/>
      <c r="T263" s="38"/>
      <c r="U263" s="38"/>
      <c r="V263" s="38"/>
      <c r="W263" s="38"/>
      <c r="X263" s="41"/>
      <c r="Y263" s="41"/>
      <c r="Z263" s="41"/>
      <c r="AA263" s="41"/>
      <c r="AB263" s="41"/>
    </row>
    <row r="264" spans="1:29" ht="14.25" customHeight="1" x14ac:dyDescent="0.4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38"/>
      <c r="M264" s="69"/>
      <c r="N264" s="71">
        <f t="shared" ref="N264:W264" si="10">SUM(N210:N263)</f>
        <v>66</v>
      </c>
      <c r="O264" s="71">
        <f t="shared" si="10"/>
        <v>5976</v>
      </c>
      <c r="P264" s="71">
        <f t="shared" si="10"/>
        <v>16716</v>
      </c>
      <c r="Q264" s="709">
        <f t="shared" si="10"/>
        <v>4</v>
      </c>
      <c r="R264" s="709">
        <f t="shared" si="10"/>
        <v>368</v>
      </c>
      <c r="S264" s="71">
        <f t="shared" si="10"/>
        <v>1036</v>
      </c>
      <c r="T264" s="71">
        <f t="shared" si="10"/>
        <v>62</v>
      </c>
      <c r="U264" s="71">
        <f t="shared" si="10"/>
        <v>5608</v>
      </c>
      <c r="V264" s="71">
        <f t="shared" si="10"/>
        <v>15680</v>
      </c>
      <c r="W264" s="71">
        <f t="shared" si="10"/>
        <v>0</v>
      </c>
      <c r="X264" s="38"/>
      <c r="Y264" s="38"/>
      <c r="Z264" s="38"/>
      <c r="AA264" s="38"/>
      <c r="AB264" s="38"/>
    </row>
    <row r="265" spans="1:29" ht="14.25" customHeight="1" x14ac:dyDescent="0.4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38" t="s">
        <v>323</v>
      </c>
      <c r="M265" s="38"/>
      <c r="N265" s="72">
        <f t="shared" ref="N265:P265" si="11">Q264+T264</f>
        <v>66</v>
      </c>
      <c r="O265" s="72">
        <f t="shared" si="11"/>
        <v>5976</v>
      </c>
      <c r="P265" s="72">
        <f t="shared" si="11"/>
        <v>16716</v>
      </c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</row>
    <row r="266" spans="1:29" ht="14.25" customHeight="1" x14ac:dyDescent="0.4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38" t="s">
        <v>2084</v>
      </c>
      <c r="M266" s="38"/>
      <c r="N266" s="38"/>
      <c r="O266" s="76">
        <f>O264/N264</f>
        <v>90.545454545454547</v>
      </c>
      <c r="P266" s="38"/>
      <c r="Q266" s="38"/>
      <c r="R266" s="75">
        <f>R264/O264</f>
        <v>6.1579651941097727E-2</v>
      </c>
      <c r="S266" s="38"/>
      <c r="T266" s="38"/>
      <c r="U266" s="75">
        <f>U264/O264</f>
        <v>0.93842034805890229</v>
      </c>
      <c r="V266" s="38"/>
      <c r="W266" s="38"/>
      <c r="X266" s="38"/>
      <c r="Y266" s="38"/>
      <c r="Z266" s="38"/>
      <c r="AA266" s="38"/>
      <c r="AB266" s="38"/>
    </row>
    <row r="267" spans="1:29" ht="14.25" customHeight="1" x14ac:dyDescent="0.4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38" t="s">
        <v>2085</v>
      </c>
      <c r="M267" s="38"/>
      <c r="N267" s="38"/>
      <c r="O267" s="38"/>
      <c r="P267" s="38"/>
      <c r="Q267" s="38"/>
      <c r="R267" s="38"/>
      <c r="S267" s="38"/>
      <c r="T267" s="38"/>
      <c r="U267" s="38"/>
      <c r="V267" s="76">
        <f>V264/U264</f>
        <v>2.7960057061340939</v>
      </c>
      <c r="W267" s="38"/>
      <c r="X267" s="38"/>
      <c r="Y267" s="38"/>
      <c r="Z267" s="38"/>
      <c r="AA267" s="38"/>
      <c r="AB267" s="38"/>
    </row>
    <row r="268" spans="1:29" ht="14.25" customHeight="1" x14ac:dyDescent="0.4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</row>
    <row r="269" spans="1:29" ht="14.25" customHeight="1" x14ac:dyDescent="0.45"/>
    <row r="270" spans="1:29" ht="14.25" customHeight="1" x14ac:dyDescent="0.45"/>
    <row r="271" spans="1:29" ht="14.25" customHeight="1" x14ac:dyDescent="0.45">
      <c r="A271" s="32" t="s">
        <v>117</v>
      </c>
      <c r="B271" s="32" t="s">
        <v>118</v>
      </c>
      <c r="C271" s="33" t="s">
        <v>1505</v>
      </c>
      <c r="D271" s="32" t="s">
        <v>120</v>
      </c>
      <c r="E271" s="32" t="s">
        <v>1373</v>
      </c>
      <c r="F271" s="32" t="s">
        <v>121</v>
      </c>
      <c r="G271" s="32" t="s">
        <v>122</v>
      </c>
      <c r="H271" s="32" t="s">
        <v>123</v>
      </c>
      <c r="I271" s="32" t="s">
        <v>124</v>
      </c>
      <c r="J271" s="32" t="s">
        <v>125</v>
      </c>
      <c r="K271" s="32" t="s">
        <v>126</v>
      </c>
      <c r="L271" s="33" t="s">
        <v>2015</v>
      </c>
      <c r="M271" s="305" t="s">
        <v>706</v>
      </c>
      <c r="N271" s="34" t="s">
        <v>128</v>
      </c>
      <c r="O271" s="33" t="s">
        <v>129</v>
      </c>
      <c r="P271" s="33" t="s">
        <v>933</v>
      </c>
      <c r="Q271" s="52" t="s">
        <v>131</v>
      </c>
      <c r="R271" s="829" t="s">
        <v>132</v>
      </c>
      <c r="S271" s="828"/>
      <c r="T271" s="33" t="s">
        <v>133</v>
      </c>
      <c r="U271" s="830" t="s">
        <v>134</v>
      </c>
      <c r="V271" s="827"/>
      <c r="W271" s="828"/>
      <c r="X271" s="32" t="s">
        <v>593</v>
      </c>
      <c r="Y271" s="32" t="s">
        <v>594</v>
      </c>
      <c r="Z271" s="32" t="s">
        <v>595</v>
      </c>
      <c r="AA271" s="32" t="s">
        <v>596</v>
      </c>
      <c r="AB271" s="32" t="s">
        <v>140</v>
      </c>
    </row>
    <row r="272" spans="1:29" ht="14.25" customHeight="1" x14ac:dyDescent="0.45">
      <c r="A272" s="221" t="s">
        <v>2691</v>
      </c>
      <c r="B272" s="221" t="s">
        <v>675</v>
      </c>
      <c r="C272" s="423">
        <v>45883</v>
      </c>
      <c r="D272" s="567" t="s">
        <v>2890</v>
      </c>
      <c r="E272" s="221" t="s">
        <v>2891</v>
      </c>
      <c r="F272" s="221" t="s">
        <v>278</v>
      </c>
      <c r="G272" s="221" t="s">
        <v>178</v>
      </c>
      <c r="H272" s="221" t="s">
        <v>186</v>
      </c>
      <c r="I272" s="221" t="s">
        <v>3357</v>
      </c>
      <c r="J272" s="222">
        <v>135</v>
      </c>
      <c r="K272" s="222">
        <v>339</v>
      </c>
      <c r="L272" s="222"/>
      <c r="M272" s="223" t="s">
        <v>894</v>
      </c>
      <c r="N272" s="222">
        <f>SUM(X272:AB272)</f>
        <v>5</v>
      </c>
      <c r="O272" s="222">
        <f>N272*J272</f>
        <v>675</v>
      </c>
      <c r="P272" s="222"/>
      <c r="Q272" s="222"/>
      <c r="R272" s="222">
        <f>Q273*J272</f>
        <v>270</v>
      </c>
      <c r="S272" s="222"/>
      <c r="T272" s="222"/>
      <c r="U272" s="222">
        <f>T273*J272</f>
        <v>405</v>
      </c>
      <c r="V272" s="222"/>
      <c r="W272" s="222"/>
      <c r="X272" s="224"/>
      <c r="Y272" s="224">
        <v>1</v>
      </c>
      <c r="Z272" s="224">
        <v>2</v>
      </c>
      <c r="AA272" s="224">
        <v>2</v>
      </c>
      <c r="AB272" s="224"/>
      <c r="AC272" s="424"/>
    </row>
    <row r="273" spans="1:28" ht="14.25" customHeight="1" x14ac:dyDescent="0.45">
      <c r="A273" s="36"/>
      <c r="B273" s="36"/>
      <c r="C273" s="36"/>
      <c r="D273" s="844"/>
      <c r="E273" s="36"/>
      <c r="F273" s="36"/>
      <c r="G273" s="36"/>
      <c r="H273" s="36"/>
      <c r="I273" s="36"/>
      <c r="J273" s="38"/>
      <c r="K273" s="38"/>
      <c r="L273" s="38"/>
      <c r="M273" s="69"/>
      <c r="N273" s="38"/>
      <c r="O273" s="38"/>
      <c r="P273" s="38">
        <f>N272*K272</f>
        <v>1695</v>
      </c>
      <c r="Q273" s="670">
        <f>SUM(X273:AB273)</f>
        <v>2</v>
      </c>
      <c r="R273" s="38"/>
      <c r="S273" s="38">
        <f>Q273*K272</f>
        <v>678</v>
      </c>
      <c r="T273" s="38">
        <f>N272-Q273</f>
        <v>3</v>
      </c>
      <c r="U273" s="38"/>
      <c r="V273" s="38">
        <f>T273*K272</f>
        <v>1017</v>
      </c>
      <c r="W273" s="38"/>
      <c r="X273" s="41"/>
      <c r="Y273" s="41">
        <v>0</v>
      </c>
      <c r="Z273" s="846">
        <v>0</v>
      </c>
      <c r="AA273" s="668">
        <v>2</v>
      </c>
      <c r="AB273" s="41"/>
    </row>
    <row r="274" spans="1:28" ht="14.25" customHeight="1" x14ac:dyDescent="0.45">
      <c r="A274" s="36"/>
      <c r="B274" s="36"/>
      <c r="C274" s="36"/>
      <c r="D274" s="36"/>
      <c r="E274" s="36"/>
      <c r="F274" s="36"/>
      <c r="G274" s="36"/>
      <c r="H274" s="36"/>
      <c r="I274" s="36"/>
      <c r="J274" s="38"/>
      <c r="K274" s="38"/>
      <c r="L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41"/>
      <c r="Y274" s="41"/>
      <c r="Z274" s="846"/>
      <c r="AA274" s="41"/>
      <c r="AB274" s="41"/>
    </row>
    <row r="275" spans="1:28" ht="43.5" customHeight="1" x14ac:dyDescent="0.45">
      <c r="A275" s="221" t="s">
        <v>2691</v>
      </c>
      <c r="B275" s="221" t="s">
        <v>675</v>
      </c>
      <c r="C275" s="423">
        <v>45883</v>
      </c>
      <c r="D275" s="567" t="s">
        <v>2892</v>
      </c>
      <c r="E275" s="221" t="s">
        <v>2893</v>
      </c>
      <c r="F275" s="221" t="s">
        <v>214</v>
      </c>
      <c r="G275" s="221" t="s">
        <v>178</v>
      </c>
      <c r="H275" s="221" t="s">
        <v>186</v>
      </c>
      <c r="I275" s="221" t="s">
        <v>3699</v>
      </c>
      <c r="J275" s="222">
        <v>165</v>
      </c>
      <c r="K275" s="222">
        <v>419</v>
      </c>
      <c r="L275" s="222"/>
      <c r="M275" s="223" t="s">
        <v>894</v>
      </c>
      <c r="N275" s="222">
        <f>SUM(X275:AB275)</f>
        <v>2</v>
      </c>
      <c r="O275" s="222">
        <f>N275*J275</f>
        <v>330</v>
      </c>
      <c r="P275" s="222"/>
      <c r="Q275" s="222"/>
      <c r="R275" s="222">
        <f>Q276*J275</f>
        <v>0</v>
      </c>
      <c r="S275" s="222"/>
      <c r="T275" s="222"/>
      <c r="U275" s="222">
        <f>T276*J275</f>
        <v>330</v>
      </c>
      <c r="V275" s="222"/>
      <c r="W275" s="222"/>
      <c r="X275" s="224"/>
      <c r="Y275" s="224">
        <v>2</v>
      </c>
      <c r="Z275" s="224"/>
      <c r="AA275" s="224"/>
      <c r="AB275" s="224"/>
    </row>
    <row r="276" spans="1:28" ht="14.25" customHeight="1" x14ac:dyDescent="0.45">
      <c r="A276" s="36"/>
      <c r="B276" s="36"/>
      <c r="C276" s="36"/>
      <c r="D276" s="46"/>
      <c r="E276" s="36"/>
      <c r="F276" s="36"/>
      <c r="G276" s="36"/>
      <c r="H276" s="36"/>
      <c r="I276" s="36"/>
      <c r="J276" s="38"/>
      <c r="K276" s="38"/>
      <c r="L276" s="38"/>
      <c r="M276" s="69"/>
      <c r="N276" s="38"/>
      <c r="O276" s="38"/>
      <c r="P276" s="38">
        <f>N275*K275</f>
        <v>838</v>
      </c>
      <c r="Q276" s="68">
        <f>SUM(X276:AB276)</f>
        <v>0</v>
      </c>
      <c r="R276" s="38"/>
      <c r="S276" s="38">
        <f>Q276*K275</f>
        <v>0</v>
      </c>
      <c r="T276" s="38">
        <f>N275-Q276</f>
        <v>2</v>
      </c>
      <c r="U276" s="38"/>
      <c r="V276" s="38">
        <f>T276*K275</f>
        <v>838</v>
      </c>
      <c r="W276" s="38"/>
      <c r="X276" s="41"/>
      <c r="Y276" s="41">
        <v>0</v>
      </c>
      <c r="Z276" s="41"/>
      <c r="AA276" s="41"/>
      <c r="AB276" s="41"/>
    </row>
    <row r="277" spans="1:28" ht="14.25" customHeight="1" x14ac:dyDescent="0.45">
      <c r="A277" s="36"/>
      <c r="B277" s="36"/>
      <c r="C277" s="36"/>
      <c r="D277" s="36"/>
      <c r="E277" s="36"/>
      <c r="F277" s="36"/>
      <c r="G277" s="36"/>
      <c r="H277" s="36"/>
      <c r="I277" s="36"/>
      <c r="J277" s="38"/>
      <c r="K277" s="38"/>
      <c r="L277" s="38"/>
      <c r="M277" s="69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41"/>
      <c r="Y277" s="846"/>
      <c r="Z277" s="41"/>
      <c r="AA277" s="41"/>
      <c r="AB277" s="41"/>
    </row>
    <row r="278" spans="1:28" ht="14.25" customHeight="1" x14ac:dyDescent="0.45">
      <c r="A278" s="221" t="s">
        <v>2691</v>
      </c>
      <c r="B278" s="221" t="s">
        <v>675</v>
      </c>
      <c r="C278" s="423">
        <v>45883</v>
      </c>
      <c r="D278" s="567" t="s">
        <v>2894</v>
      </c>
      <c r="E278" s="221" t="s">
        <v>2895</v>
      </c>
      <c r="F278" s="221" t="s">
        <v>180</v>
      </c>
      <c r="G278" s="221" t="s">
        <v>178</v>
      </c>
      <c r="H278" s="221" t="s">
        <v>186</v>
      </c>
      <c r="I278" s="221" t="s">
        <v>3700</v>
      </c>
      <c r="J278" s="222">
        <v>125</v>
      </c>
      <c r="K278" s="222">
        <v>299</v>
      </c>
      <c r="L278" s="222"/>
      <c r="M278" s="223" t="s">
        <v>894</v>
      </c>
      <c r="N278" s="222">
        <f>SUM(X278:AB278)</f>
        <v>3</v>
      </c>
      <c r="O278" s="222">
        <f>N278*J278</f>
        <v>375</v>
      </c>
      <c r="P278" s="222"/>
      <c r="Q278" s="222"/>
      <c r="R278" s="222">
        <f>Q279*J278</f>
        <v>250</v>
      </c>
      <c r="S278" s="222"/>
      <c r="T278" s="222"/>
      <c r="U278" s="222">
        <f>T279*J278</f>
        <v>125</v>
      </c>
      <c r="V278" s="222"/>
      <c r="W278" s="222"/>
      <c r="X278" s="224"/>
      <c r="Y278" s="224">
        <v>1</v>
      </c>
      <c r="Z278" s="224">
        <v>1</v>
      </c>
      <c r="AA278" s="224">
        <v>1</v>
      </c>
      <c r="AB278" s="224"/>
    </row>
    <row r="279" spans="1:28" ht="14.25" customHeight="1" x14ac:dyDescent="0.45">
      <c r="A279" s="36"/>
      <c r="B279" s="36"/>
      <c r="C279" s="36"/>
      <c r="D279" s="844"/>
      <c r="E279" s="36"/>
      <c r="F279" s="36"/>
      <c r="G279" s="36"/>
      <c r="H279" s="36"/>
      <c r="I279" s="36"/>
      <c r="J279" s="38"/>
      <c r="K279" s="38"/>
      <c r="L279" s="38"/>
      <c r="M279" s="69"/>
      <c r="N279" s="38"/>
      <c r="O279" s="38"/>
      <c r="P279" s="38">
        <f>N278*K278</f>
        <v>897</v>
      </c>
      <c r="Q279" s="670">
        <f>SUM(X279:AB279)</f>
        <v>2</v>
      </c>
      <c r="R279" s="38"/>
      <c r="S279" s="38">
        <f>Q279*K278</f>
        <v>598</v>
      </c>
      <c r="T279" s="38">
        <f>N278-Q279</f>
        <v>1</v>
      </c>
      <c r="U279" s="38"/>
      <c r="V279" s="38">
        <f>T279*K278</f>
        <v>299</v>
      </c>
      <c r="W279" s="38"/>
      <c r="X279" s="41"/>
      <c r="Y279" s="41">
        <v>0</v>
      </c>
      <c r="Z279" s="668">
        <v>1</v>
      </c>
      <c r="AA279" s="668">
        <v>1</v>
      </c>
      <c r="AB279" s="41"/>
    </row>
    <row r="280" spans="1:28" ht="14.25" customHeight="1" x14ac:dyDescent="0.45">
      <c r="A280" s="36"/>
      <c r="B280" s="36"/>
      <c r="C280" s="36"/>
      <c r="D280" s="36"/>
      <c r="E280" s="36"/>
      <c r="F280" s="36"/>
      <c r="G280" s="36"/>
      <c r="H280" s="36"/>
      <c r="I280" s="36"/>
      <c r="J280" s="38"/>
      <c r="K280" s="38"/>
      <c r="L280" s="38"/>
      <c r="M280" s="69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41"/>
      <c r="Y280" s="41"/>
      <c r="Z280" s="41"/>
      <c r="AA280" s="41"/>
      <c r="AB280" s="41"/>
    </row>
    <row r="281" spans="1:28" ht="28.15" customHeight="1" x14ac:dyDescent="0.45">
      <c r="A281" s="221" t="s">
        <v>2691</v>
      </c>
      <c r="B281" s="221" t="s">
        <v>675</v>
      </c>
      <c r="C281" s="519" t="s">
        <v>3669</v>
      </c>
      <c r="D281" s="571" t="s">
        <v>3628</v>
      </c>
      <c r="E281" s="221" t="s">
        <v>2896</v>
      </c>
      <c r="F281" s="221" t="s">
        <v>278</v>
      </c>
      <c r="G281" s="221" t="s">
        <v>2897</v>
      </c>
      <c r="H281" s="221" t="s">
        <v>942</v>
      </c>
      <c r="I281" s="491" t="s">
        <v>3627</v>
      </c>
      <c r="J281" s="222">
        <v>110</v>
      </c>
      <c r="K281" s="222">
        <v>285</v>
      </c>
      <c r="L281" s="222"/>
      <c r="M281" s="223">
        <v>285</v>
      </c>
      <c r="N281" s="222">
        <f>SUM(X281:AB281)</f>
        <v>3</v>
      </c>
      <c r="O281" s="222">
        <f>N281*J281</f>
        <v>330</v>
      </c>
      <c r="P281" s="222"/>
      <c r="Q281" s="222"/>
      <c r="R281" s="222">
        <f>Q282*J281</f>
        <v>0</v>
      </c>
      <c r="S281" s="222"/>
      <c r="T281" s="222"/>
      <c r="U281" s="222">
        <f>T282*J281</f>
        <v>330</v>
      </c>
      <c r="V281" s="222"/>
      <c r="W281" s="222"/>
      <c r="X281" s="224">
        <v>1</v>
      </c>
      <c r="Y281" s="224">
        <v>1</v>
      </c>
      <c r="Z281" s="224">
        <v>1</v>
      </c>
      <c r="AA281" s="224"/>
      <c r="AB281" s="224"/>
    </row>
    <row r="282" spans="1:28" ht="14.25" customHeight="1" x14ac:dyDescent="0.45">
      <c r="A282" s="36"/>
      <c r="B282" s="36"/>
      <c r="C282" s="496">
        <v>45869</v>
      </c>
      <c r="D282" s="46"/>
      <c r="E282" s="36"/>
      <c r="F282" s="36"/>
      <c r="G282" s="36"/>
      <c r="H282" s="36"/>
      <c r="I282" s="36"/>
      <c r="J282" s="38"/>
      <c r="K282" s="38"/>
      <c r="L282" s="38"/>
      <c r="M282" s="69"/>
      <c r="N282" s="38"/>
      <c r="O282" s="38"/>
      <c r="P282" s="38">
        <f>N281*K281</f>
        <v>855</v>
      </c>
      <c r="Q282" s="68">
        <f>SUM(X282:AB282)</f>
        <v>0</v>
      </c>
      <c r="R282" s="38"/>
      <c r="S282" s="38">
        <f>Q282*K281</f>
        <v>0</v>
      </c>
      <c r="T282" s="38">
        <f>N281-Q282</f>
        <v>3</v>
      </c>
      <c r="U282" s="38"/>
      <c r="V282" s="38">
        <f>T282*K281</f>
        <v>855</v>
      </c>
      <c r="W282" s="38"/>
      <c r="X282" s="492">
        <v>0</v>
      </c>
      <c r="Y282" s="492">
        <v>0</v>
      </c>
      <c r="Z282" s="492">
        <v>0</v>
      </c>
      <c r="AA282" s="41"/>
      <c r="AB282" s="41"/>
    </row>
    <row r="283" spans="1:28" ht="14.25" customHeight="1" x14ac:dyDescent="0.4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520"/>
      <c r="Y283" s="520"/>
      <c r="Z283" s="520"/>
      <c r="AA283" s="308"/>
      <c r="AB283" s="308"/>
    </row>
    <row r="284" spans="1:28" ht="28.5" customHeight="1" x14ac:dyDescent="0.45">
      <c r="A284" s="221" t="s">
        <v>2691</v>
      </c>
      <c r="B284" s="221" t="s">
        <v>675</v>
      </c>
      <c r="C284" s="519" t="s">
        <v>3669</v>
      </c>
      <c r="D284" s="571" t="s">
        <v>3628</v>
      </c>
      <c r="E284" s="221" t="s">
        <v>2896</v>
      </c>
      <c r="F284" s="221" t="s">
        <v>278</v>
      </c>
      <c r="G284" s="221" t="s">
        <v>347</v>
      </c>
      <c r="H284" s="221" t="s">
        <v>942</v>
      </c>
      <c r="I284" s="491" t="s">
        <v>3627</v>
      </c>
      <c r="J284" s="222">
        <v>110</v>
      </c>
      <c r="K284" s="222">
        <v>285</v>
      </c>
      <c r="L284" s="222"/>
      <c r="M284" s="223">
        <v>285</v>
      </c>
      <c r="N284" s="222">
        <f>SUM(X284:AB284)</f>
        <v>4</v>
      </c>
      <c r="O284" s="222">
        <f>N284*J284</f>
        <v>440</v>
      </c>
      <c r="P284" s="222"/>
      <c r="Q284" s="222"/>
      <c r="R284" s="222">
        <f>Q285*J284</f>
        <v>0</v>
      </c>
      <c r="S284" s="222"/>
      <c r="T284" s="222"/>
      <c r="U284" s="222">
        <f>T285*J284</f>
        <v>440</v>
      </c>
      <c r="V284" s="222"/>
      <c r="W284" s="222"/>
      <c r="X284" s="224">
        <v>1</v>
      </c>
      <c r="Y284" s="224">
        <v>1</v>
      </c>
      <c r="Z284" s="224">
        <v>2</v>
      </c>
      <c r="AA284" s="224"/>
      <c r="AB284" s="224"/>
    </row>
    <row r="285" spans="1:28" ht="14.25" customHeight="1" x14ac:dyDescent="0.45">
      <c r="A285" s="36"/>
      <c r="B285" s="36"/>
      <c r="C285" s="496">
        <v>45869</v>
      </c>
      <c r="D285" s="46"/>
      <c r="E285" s="36"/>
      <c r="F285" s="36"/>
      <c r="G285" s="36"/>
      <c r="H285" s="36"/>
      <c r="I285" s="36"/>
      <c r="J285" s="38"/>
      <c r="K285" s="38"/>
      <c r="L285" s="38"/>
      <c r="M285" s="69"/>
      <c r="N285" s="38"/>
      <c r="O285" s="38"/>
      <c r="P285" s="38">
        <f>N284*K284</f>
        <v>1140</v>
      </c>
      <c r="Q285" s="68">
        <f>SUM(X285:AB285)</f>
        <v>0</v>
      </c>
      <c r="R285" s="38"/>
      <c r="S285" s="38">
        <f>Q285*K284</f>
        <v>0</v>
      </c>
      <c r="T285" s="38">
        <f>N284-Q285</f>
        <v>4</v>
      </c>
      <c r="U285" s="38"/>
      <c r="V285" s="38">
        <f>T285*K284</f>
        <v>1140</v>
      </c>
      <c r="W285" s="38"/>
      <c r="X285" s="492">
        <v>0</v>
      </c>
      <c r="Y285" s="492">
        <v>0</v>
      </c>
      <c r="Z285" s="492">
        <v>0</v>
      </c>
      <c r="AA285" s="41"/>
      <c r="AB285" s="41"/>
    </row>
    <row r="286" spans="1:28" ht="14.25" customHeight="1" x14ac:dyDescent="0.45">
      <c r="A286" s="36"/>
      <c r="B286" s="36"/>
      <c r="C286" s="36"/>
      <c r="D286" s="36"/>
      <c r="E286" s="36"/>
      <c r="F286" s="36"/>
      <c r="G286" s="36"/>
      <c r="H286" s="36"/>
      <c r="I286" s="36"/>
      <c r="J286" s="38"/>
      <c r="K286" s="38"/>
      <c r="L286" s="38"/>
      <c r="M286" s="69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520"/>
      <c r="Y286" s="520"/>
      <c r="Z286" s="520"/>
      <c r="AA286" s="308"/>
      <c r="AB286" s="308"/>
    </row>
    <row r="287" spans="1:28" ht="14.25" customHeight="1" x14ac:dyDescent="0.45">
      <c r="A287" s="221" t="s">
        <v>2691</v>
      </c>
      <c r="B287" s="221" t="s">
        <v>675</v>
      </c>
      <c r="C287" s="423">
        <v>45883</v>
      </c>
      <c r="D287" s="567" t="s">
        <v>2898</v>
      </c>
      <c r="E287" s="221" t="s">
        <v>2899</v>
      </c>
      <c r="F287" s="221" t="s">
        <v>2799</v>
      </c>
      <c r="G287" s="221" t="s">
        <v>442</v>
      </c>
      <c r="H287" s="221" t="s">
        <v>3703</v>
      </c>
      <c r="I287" s="221" t="s">
        <v>3704</v>
      </c>
      <c r="J287" s="222">
        <v>95</v>
      </c>
      <c r="K287" s="222">
        <v>269</v>
      </c>
      <c r="L287" s="222"/>
      <c r="M287" s="223" t="s">
        <v>894</v>
      </c>
      <c r="N287" s="222">
        <f>SUM(X287:AB287)</f>
        <v>4</v>
      </c>
      <c r="O287" s="222">
        <f>N287*J287</f>
        <v>380</v>
      </c>
      <c r="P287" s="222"/>
      <c r="Q287" s="222"/>
      <c r="R287" s="222">
        <f>Q288*J287</f>
        <v>0</v>
      </c>
      <c r="S287" s="222"/>
      <c r="T287" s="222"/>
      <c r="U287" s="222">
        <f>T288*J287</f>
        <v>380</v>
      </c>
      <c r="V287" s="222"/>
      <c r="W287" s="222"/>
      <c r="X287" s="224"/>
      <c r="Y287" s="224">
        <v>2</v>
      </c>
      <c r="Z287" s="224">
        <v>2</v>
      </c>
      <c r="AA287" s="224"/>
      <c r="AB287" s="224"/>
    </row>
    <row r="288" spans="1:28" ht="14.25" customHeight="1" x14ac:dyDescent="0.45">
      <c r="A288" s="36"/>
      <c r="B288" s="36"/>
      <c r="C288" s="36"/>
      <c r="D288" s="844"/>
      <c r="E288" s="36"/>
      <c r="F288" s="36"/>
      <c r="G288" s="36"/>
      <c r="H288" s="36"/>
      <c r="I288" s="36"/>
      <c r="J288" s="38"/>
      <c r="K288" s="38"/>
      <c r="L288" s="38"/>
      <c r="M288" s="69"/>
      <c r="N288" s="38"/>
      <c r="O288" s="38"/>
      <c r="P288" s="38">
        <f>N287*K287</f>
        <v>1076</v>
      </c>
      <c r="Q288" s="670">
        <f>SUM(X288:AB288)</f>
        <v>0</v>
      </c>
      <c r="R288" s="38"/>
      <c r="S288" s="38">
        <f>Q288*K287</f>
        <v>0</v>
      </c>
      <c r="T288" s="38">
        <f>N287-Q288</f>
        <v>4</v>
      </c>
      <c r="U288" s="38"/>
      <c r="V288" s="38">
        <f>T288*K287</f>
        <v>1076</v>
      </c>
      <c r="W288" s="38"/>
      <c r="X288" s="41"/>
      <c r="Y288" s="846">
        <v>0</v>
      </c>
      <c r="Z288" s="846">
        <v>0</v>
      </c>
      <c r="AA288" s="41"/>
      <c r="AB288" s="41"/>
    </row>
    <row r="289" spans="1:28" ht="14.25" customHeight="1" x14ac:dyDescent="0.45">
      <c r="A289" s="36"/>
      <c r="B289" s="36"/>
      <c r="C289" s="36"/>
      <c r="D289" s="36"/>
      <c r="E289" s="36"/>
      <c r="F289" s="36"/>
      <c r="G289" s="36"/>
      <c r="H289" s="36"/>
      <c r="I289" s="36"/>
      <c r="J289" s="38"/>
      <c r="K289" s="38"/>
      <c r="L289" s="38"/>
      <c r="M289" s="69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41"/>
      <c r="Y289" s="41"/>
      <c r="Z289" s="41"/>
      <c r="AA289" s="308"/>
      <c r="AB289" s="308"/>
    </row>
    <row r="290" spans="1:28" ht="14.25" customHeight="1" x14ac:dyDescent="0.45">
      <c r="A290" s="221" t="s">
        <v>2691</v>
      </c>
      <c r="B290" s="221" t="s">
        <v>675</v>
      </c>
      <c r="C290" s="423">
        <v>45883</v>
      </c>
      <c r="D290" s="567" t="s">
        <v>2900</v>
      </c>
      <c r="E290" s="221" t="s">
        <v>2901</v>
      </c>
      <c r="F290" s="221" t="s">
        <v>2866</v>
      </c>
      <c r="G290" s="221" t="s">
        <v>442</v>
      </c>
      <c r="H290" s="221" t="s">
        <v>3703</v>
      </c>
      <c r="I290" s="221" t="s">
        <v>3704</v>
      </c>
      <c r="J290" s="222">
        <v>110</v>
      </c>
      <c r="K290" s="222">
        <v>319</v>
      </c>
      <c r="L290" s="222"/>
      <c r="M290" s="223" t="s">
        <v>894</v>
      </c>
      <c r="N290" s="222">
        <f>SUM(X290:AB290)</f>
        <v>4</v>
      </c>
      <c r="O290" s="222">
        <f>N290*J290</f>
        <v>440</v>
      </c>
      <c r="P290" s="222"/>
      <c r="Q290" s="222"/>
      <c r="R290" s="222">
        <f>Q291*J290</f>
        <v>0</v>
      </c>
      <c r="S290" s="222"/>
      <c r="T290" s="222"/>
      <c r="U290" s="222">
        <f>T291*J290</f>
        <v>440</v>
      </c>
      <c r="V290" s="222"/>
      <c r="W290" s="222"/>
      <c r="X290" s="224"/>
      <c r="Y290" s="224">
        <v>2</v>
      </c>
      <c r="Z290" s="224">
        <v>1</v>
      </c>
      <c r="AA290" s="224">
        <v>1</v>
      </c>
      <c r="AB290" s="224"/>
    </row>
    <row r="291" spans="1:28" ht="14.25" customHeight="1" x14ac:dyDescent="0.45">
      <c r="A291" s="36"/>
      <c r="B291" s="36"/>
      <c r="C291" s="36"/>
      <c r="D291" s="932"/>
      <c r="E291" s="36"/>
      <c r="F291" s="36"/>
      <c r="G291" s="36"/>
      <c r="H291" s="36"/>
      <c r="I291" s="36"/>
      <c r="J291" s="38"/>
      <c r="K291" s="38"/>
      <c r="L291" s="38"/>
      <c r="M291" s="69"/>
      <c r="N291" s="38"/>
      <c r="O291" s="38"/>
      <c r="P291" s="38">
        <f>N290*K290</f>
        <v>1276</v>
      </c>
      <c r="Q291" s="670">
        <f>SUM(X291:AB291)</f>
        <v>0</v>
      </c>
      <c r="R291" s="38"/>
      <c r="S291" s="38">
        <f>Q291*K290</f>
        <v>0</v>
      </c>
      <c r="T291" s="38">
        <f>N290-Q291</f>
        <v>4</v>
      </c>
      <c r="U291" s="38"/>
      <c r="V291" s="38">
        <f>T291*K290</f>
        <v>1276</v>
      </c>
      <c r="W291" s="38"/>
      <c r="X291" s="41"/>
      <c r="Y291" s="668">
        <v>0</v>
      </c>
      <c r="Z291" s="41">
        <v>0</v>
      </c>
      <c r="AA291" s="41">
        <v>0</v>
      </c>
      <c r="AB291" s="41"/>
    </row>
    <row r="292" spans="1:28" ht="14.25" customHeight="1" x14ac:dyDescent="0.45">
      <c r="A292" s="36"/>
      <c r="B292" s="36"/>
      <c r="C292" s="36"/>
      <c r="D292" s="36"/>
      <c r="E292" s="36"/>
      <c r="F292" s="36"/>
      <c r="G292" s="36"/>
      <c r="H292" s="36"/>
      <c r="I292" s="36"/>
      <c r="J292" s="38"/>
      <c r="K292" s="38"/>
      <c r="L292" s="38"/>
      <c r="M292" s="69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41"/>
      <c r="Y292" s="41"/>
      <c r="Z292" s="846"/>
      <c r="AA292" s="885"/>
      <c r="AB292" s="308"/>
    </row>
    <row r="293" spans="1:28" ht="29.65" customHeight="1" x14ac:dyDescent="0.45">
      <c r="A293" s="221" t="s">
        <v>2691</v>
      </c>
      <c r="B293" s="221" t="s">
        <v>675</v>
      </c>
      <c r="C293" s="423">
        <v>45883</v>
      </c>
      <c r="D293" s="567" t="s">
        <v>2902</v>
      </c>
      <c r="E293" s="221" t="s">
        <v>2903</v>
      </c>
      <c r="F293" s="221" t="s">
        <v>278</v>
      </c>
      <c r="G293" s="221" t="s">
        <v>3701</v>
      </c>
      <c r="H293" s="221" t="s">
        <v>166</v>
      </c>
      <c r="I293" s="221" t="s">
        <v>3702</v>
      </c>
      <c r="J293" s="222">
        <v>125</v>
      </c>
      <c r="K293" s="222">
        <v>329</v>
      </c>
      <c r="L293" s="222"/>
      <c r="M293" s="223" t="s">
        <v>894</v>
      </c>
      <c r="N293" s="222">
        <f>SUM(X293:AB293)</f>
        <v>4</v>
      </c>
      <c r="O293" s="222">
        <f>N293*J293</f>
        <v>500</v>
      </c>
      <c r="P293" s="222"/>
      <c r="Q293" s="222"/>
      <c r="R293" s="222">
        <f>Q294*J293</f>
        <v>0</v>
      </c>
      <c r="S293" s="222"/>
      <c r="T293" s="222"/>
      <c r="U293" s="222">
        <f>T294*J293</f>
        <v>500</v>
      </c>
      <c r="V293" s="222"/>
      <c r="W293" s="222"/>
      <c r="X293" s="224">
        <v>1</v>
      </c>
      <c r="Y293" s="224">
        <v>1</v>
      </c>
      <c r="Z293" s="224">
        <v>2</v>
      </c>
      <c r="AA293" s="224"/>
      <c r="AB293" s="224"/>
    </row>
    <row r="294" spans="1:28" ht="14.25" customHeight="1" x14ac:dyDescent="0.45">
      <c r="A294" s="36"/>
      <c r="B294" s="36"/>
      <c r="C294" s="36"/>
      <c r="D294" s="932"/>
      <c r="E294" s="36"/>
      <c r="F294" s="36"/>
      <c r="G294" s="36"/>
      <c r="H294" s="36"/>
      <c r="I294" s="36"/>
      <c r="J294" s="38"/>
      <c r="K294" s="38"/>
      <c r="L294" s="38"/>
      <c r="M294" s="69"/>
      <c r="N294" s="38"/>
      <c r="O294" s="38"/>
      <c r="P294" s="38">
        <f>N293*K293</f>
        <v>1316</v>
      </c>
      <c r="Q294" s="670">
        <f>SUM(X294:AB294)</f>
        <v>0</v>
      </c>
      <c r="R294" s="38"/>
      <c r="S294" s="38">
        <f>Q294*K293</f>
        <v>0</v>
      </c>
      <c r="T294" s="38">
        <f>N293-Q294</f>
        <v>4</v>
      </c>
      <c r="U294" s="38"/>
      <c r="V294" s="38">
        <f>T294*K293</f>
        <v>1316</v>
      </c>
      <c r="W294" s="38"/>
      <c r="X294" s="41">
        <v>0</v>
      </c>
      <c r="Y294" s="41">
        <v>0</v>
      </c>
      <c r="Z294" s="668">
        <v>0</v>
      </c>
      <c r="AA294" s="41"/>
      <c r="AB294" s="41"/>
    </row>
    <row r="295" spans="1:28" ht="14.25" customHeight="1" x14ac:dyDescent="0.45">
      <c r="A295" s="36"/>
      <c r="B295" s="36"/>
      <c r="C295" s="36"/>
      <c r="D295" s="844"/>
      <c r="E295" s="36"/>
      <c r="F295" s="36"/>
      <c r="G295" s="36"/>
      <c r="H295" s="36"/>
      <c r="I295" s="36"/>
      <c r="J295" s="38"/>
      <c r="K295" s="38"/>
      <c r="L295" s="38"/>
      <c r="M295" s="69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846"/>
      <c r="Y295" s="41"/>
      <c r="Z295" s="41"/>
      <c r="AA295" s="308"/>
      <c r="AB295" s="308"/>
    </row>
    <row r="296" spans="1:28" ht="14.25" customHeight="1" x14ac:dyDescent="0.4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38"/>
      <c r="M296" s="69"/>
      <c r="N296" s="38"/>
      <c r="O296" s="38"/>
      <c r="P296" s="38"/>
      <c r="Q296" s="42"/>
      <c r="R296" s="38"/>
      <c r="S296" s="38"/>
      <c r="T296" s="38"/>
      <c r="U296" s="38"/>
      <c r="V296" s="38"/>
      <c r="W296" s="38"/>
      <c r="X296" s="41"/>
      <c r="Y296" s="41"/>
      <c r="Z296" s="41"/>
      <c r="AA296" s="41"/>
      <c r="AB296" s="41"/>
    </row>
    <row r="297" spans="1:28" ht="14.25" customHeight="1" x14ac:dyDescent="0.4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38"/>
      <c r="M297" s="69"/>
      <c r="N297" s="71">
        <f t="shared" ref="N297:W297" si="12">SUM(N272:N296)</f>
        <v>29</v>
      </c>
      <c r="O297" s="71">
        <f t="shared" si="12"/>
        <v>3470</v>
      </c>
      <c r="P297" s="71">
        <f t="shared" si="12"/>
        <v>9093</v>
      </c>
      <c r="Q297" s="709">
        <f t="shared" si="12"/>
        <v>4</v>
      </c>
      <c r="R297" s="709">
        <f t="shared" si="12"/>
        <v>520</v>
      </c>
      <c r="S297" s="71">
        <f t="shared" si="12"/>
        <v>1276</v>
      </c>
      <c r="T297" s="71">
        <f t="shared" si="12"/>
        <v>25</v>
      </c>
      <c r="U297" s="71">
        <f t="shared" si="12"/>
        <v>2950</v>
      </c>
      <c r="V297" s="71">
        <f t="shared" si="12"/>
        <v>7817</v>
      </c>
      <c r="W297" s="71">
        <f t="shared" si="12"/>
        <v>0</v>
      </c>
      <c r="X297" s="38"/>
      <c r="Y297" s="38"/>
      <c r="Z297" s="38"/>
      <c r="AA297" s="38"/>
      <c r="AB297" s="38"/>
    </row>
    <row r="298" spans="1:28" ht="14.25" customHeight="1" x14ac:dyDescent="0.4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38" t="s">
        <v>323</v>
      </c>
      <c r="M298" s="38"/>
      <c r="N298" s="72">
        <f t="shared" ref="N298:P298" si="13">Q297+T297</f>
        <v>29</v>
      </c>
      <c r="O298" s="72">
        <f t="shared" si="13"/>
        <v>3470</v>
      </c>
      <c r="P298" s="72">
        <f t="shared" si="13"/>
        <v>9093</v>
      </c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</row>
    <row r="299" spans="1:28" ht="14.25" customHeight="1" x14ac:dyDescent="0.4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38" t="s">
        <v>2084</v>
      </c>
      <c r="M299" s="38"/>
      <c r="N299" s="38"/>
      <c r="O299" s="76">
        <f>O297/N297</f>
        <v>119.65517241379311</v>
      </c>
      <c r="P299" s="38"/>
      <c r="Q299" s="38"/>
      <c r="R299" s="75">
        <f>R297/O297</f>
        <v>0.14985590778097982</v>
      </c>
      <c r="S299" s="38"/>
      <c r="T299" s="38"/>
      <c r="U299" s="75">
        <f>U297/O297</f>
        <v>0.85014409221902021</v>
      </c>
      <c r="V299" s="38"/>
      <c r="W299" s="38"/>
      <c r="X299" s="38"/>
      <c r="Y299" s="38"/>
      <c r="Z299" s="38"/>
      <c r="AA299" s="38"/>
      <c r="AB299" s="38"/>
    </row>
    <row r="300" spans="1:28" ht="14.25" customHeight="1" x14ac:dyDescent="0.4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38" t="s">
        <v>2085</v>
      </c>
      <c r="M300" s="38"/>
      <c r="N300" s="38"/>
      <c r="O300" s="38"/>
      <c r="P300" s="38"/>
      <c r="Q300" s="38"/>
      <c r="R300" s="38"/>
      <c r="S300" s="38"/>
      <c r="T300" s="38"/>
      <c r="U300" s="38"/>
      <c r="V300" s="76">
        <f>V297/U297</f>
        <v>2.6498305084745764</v>
      </c>
      <c r="W300" s="38"/>
      <c r="X300" s="38"/>
      <c r="Y300" s="38"/>
      <c r="Z300" s="38"/>
      <c r="AA300" s="38"/>
      <c r="AB300" s="38"/>
    </row>
    <row r="301" spans="1:28" ht="14.25" customHeight="1" x14ac:dyDescent="0.4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</row>
    <row r="302" spans="1:28" ht="14.25" customHeight="1" x14ac:dyDescent="0.45"/>
    <row r="303" spans="1:28" ht="14.25" customHeight="1" x14ac:dyDescent="0.45"/>
    <row r="304" spans="1:28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</sheetData>
  <mergeCells count="14">
    <mergeCell ref="R271:S271"/>
    <mergeCell ref="U271:W271"/>
    <mergeCell ref="R1:S1"/>
    <mergeCell ref="U1:W1"/>
    <mergeCell ref="R11:S11"/>
    <mergeCell ref="U11:W11"/>
    <mergeCell ref="R52:S52"/>
    <mergeCell ref="U52:W52"/>
    <mergeCell ref="U97:W97"/>
    <mergeCell ref="R97:S97"/>
    <mergeCell ref="R150:S150"/>
    <mergeCell ref="U150:W150"/>
    <mergeCell ref="R209:S209"/>
    <mergeCell ref="U209:W209"/>
  </mergeCells>
  <pageMargins left="0.23622047244094491" right="0.23622047244094491" top="0.74803149606299213" bottom="0.74803149606299213" header="0" footer="0"/>
  <pageSetup paperSize="9" orientation="landscape" r:id="rId1"/>
  <headerFooter>
    <oddFooter>&amp;Rpage &amp;P sur</oddFooter>
  </headerFooter>
  <rowBreaks count="1" manualBreakCount="1">
    <brk id="50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D996"/>
  <sheetViews>
    <sheetView workbookViewId="0"/>
  </sheetViews>
  <sheetFormatPr baseColWidth="10" defaultColWidth="14.3984375" defaultRowHeight="15" customHeight="1" x14ac:dyDescent="0.45"/>
  <cols>
    <col min="1" max="1" width="20.265625" customWidth="1"/>
    <col min="2" max="3" width="11.1328125" customWidth="1"/>
    <col min="4" max="4" width="23.73046875" customWidth="1"/>
    <col min="5" max="7" width="17.1328125" customWidth="1"/>
    <col min="8" max="8" width="19.265625" customWidth="1"/>
    <col min="9" max="30" width="9" customWidth="1"/>
  </cols>
  <sheetData>
    <row r="1" spans="1:30" ht="52.5" customHeight="1" x14ac:dyDescent="0.45">
      <c r="A1" s="32" t="s">
        <v>117</v>
      </c>
      <c r="B1" s="32" t="s">
        <v>118</v>
      </c>
      <c r="C1" s="33" t="s">
        <v>1505</v>
      </c>
      <c r="D1" s="32" t="s">
        <v>120</v>
      </c>
      <c r="E1" s="32" t="s">
        <v>121</v>
      </c>
      <c r="F1" s="32" t="s">
        <v>122</v>
      </c>
      <c r="G1" s="32" t="s">
        <v>123</v>
      </c>
      <c r="H1" s="32" t="s">
        <v>124</v>
      </c>
      <c r="I1" s="32" t="s">
        <v>125</v>
      </c>
      <c r="J1" s="32" t="s">
        <v>126</v>
      </c>
      <c r="K1" s="32" t="s">
        <v>127</v>
      </c>
      <c r="L1" s="32"/>
      <c r="M1" s="34" t="s">
        <v>128</v>
      </c>
      <c r="N1" s="34" t="s">
        <v>131</v>
      </c>
      <c r="O1" s="33" t="s">
        <v>129</v>
      </c>
      <c r="P1" s="33" t="s">
        <v>133</v>
      </c>
      <c r="Q1" s="33" t="s">
        <v>2904</v>
      </c>
      <c r="R1" s="32" t="s">
        <v>2451</v>
      </c>
      <c r="S1" s="32" t="s">
        <v>2452</v>
      </c>
      <c r="T1" s="32" t="s">
        <v>2453</v>
      </c>
      <c r="U1" s="32" t="s">
        <v>2454</v>
      </c>
      <c r="V1" s="32" t="s">
        <v>2455</v>
      </c>
    </row>
    <row r="2" spans="1:30" ht="15" customHeight="1" x14ac:dyDescent="0.45">
      <c r="A2" s="54" t="s">
        <v>2905</v>
      </c>
      <c r="B2" s="426" t="s">
        <v>2906</v>
      </c>
      <c r="C2" s="54"/>
      <c r="D2" s="54" t="s">
        <v>2907</v>
      </c>
      <c r="E2" s="54"/>
      <c r="F2" s="54"/>
      <c r="G2" s="54"/>
      <c r="H2" s="54" t="s">
        <v>155</v>
      </c>
      <c r="I2" s="56">
        <v>40</v>
      </c>
      <c r="J2" s="56">
        <v>179</v>
      </c>
      <c r="K2" s="39">
        <v>124.5</v>
      </c>
      <c r="L2" s="39"/>
      <c r="M2" s="56">
        <f>SUM(R2:V2)</f>
        <v>0</v>
      </c>
      <c r="N2" s="56"/>
      <c r="O2" s="56"/>
      <c r="P2" s="56"/>
      <c r="Q2" s="56"/>
      <c r="R2" s="56"/>
      <c r="S2" s="56"/>
      <c r="T2" s="56"/>
      <c r="U2" s="56"/>
      <c r="V2" s="56"/>
    </row>
    <row r="3" spans="1:30" ht="15" customHeight="1" x14ac:dyDescent="0.45">
      <c r="A3" s="36"/>
      <c r="B3" s="36"/>
      <c r="C3" s="36"/>
      <c r="D3" s="36"/>
      <c r="E3" s="36"/>
      <c r="F3" s="36"/>
      <c r="G3" s="36"/>
      <c r="H3" s="36"/>
      <c r="I3" s="38"/>
      <c r="J3" s="38"/>
      <c r="K3" s="38"/>
      <c r="L3" s="38"/>
      <c r="M3" s="38"/>
      <c r="N3" s="38">
        <f>SUM(R3:V3)</f>
        <v>0</v>
      </c>
      <c r="O3" s="38">
        <f>I2*N3</f>
        <v>0</v>
      </c>
      <c r="P3" s="38">
        <f>M2-N3</f>
        <v>0</v>
      </c>
      <c r="Q3" s="38">
        <f>P3*I2</f>
        <v>0</v>
      </c>
      <c r="R3" s="38">
        <v>0</v>
      </c>
      <c r="S3" s="38"/>
      <c r="T3" s="19"/>
      <c r="U3" s="19"/>
      <c r="V3" s="19"/>
    </row>
    <row r="4" spans="1:30" ht="15" customHeight="1" x14ac:dyDescent="0.45">
      <c r="A4" s="54" t="s">
        <v>2905</v>
      </c>
      <c r="B4" s="426" t="s">
        <v>2906</v>
      </c>
      <c r="C4" s="54"/>
      <c r="D4" s="54" t="s">
        <v>2908</v>
      </c>
      <c r="E4" s="54"/>
      <c r="F4" s="54"/>
      <c r="G4" s="54"/>
      <c r="H4" s="54" t="s">
        <v>155</v>
      </c>
      <c r="I4" s="56">
        <v>40</v>
      </c>
      <c r="J4" s="56">
        <v>275</v>
      </c>
      <c r="K4" s="39">
        <v>137.5</v>
      </c>
      <c r="L4" s="39"/>
      <c r="M4" s="56">
        <f>SUM(R4:V4)</f>
        <v>0</v>
      </c>
      <c r="N4" s="56"/>
      <c r="O4" s="56"/>
      <c r="P4" s="56"/>
      <c r="Q4" s="56"/>
      <c r="R4" s="56"/>
      <c r="S4" s="56"/>
      <c r="T4" s="250"/>
      <c r="U4" s="250"/>
      <c r="V4" s="250"/>
    </row>
    <row r="5" spans="1:30" ht="15" customHeight="1" x14ac:dyDescent="0.45">
      <c r="A5" s="36"/>
      <c r="B5" s="36"/>
      <c r="C5" s="36"/>
      <c r="D5" s="36"/>
      <c r="E5" s="36"/>
      <c r="F5" s="36"/>
      <c r="G5" s="36"/>
      <c r="H5" s="36"/>
      <c r="I5" s="38"/>
      <c r="J5" s="38"/>
      <c r="K5" s="38"/>
      <c r="L5" s="38"/>
      <c r="M5" s="38"/>
      <c r="N5" s="38">
        <f>SUM(R5:V5)</f>
        <v>0</v>
      </c>
      <c r="O5" s="38">
        <f>I4*N5</f>
        <v>0</v>
      </c>
      <c r="P5" s="38">
        <f>M4-N5</f>
        <v>0</v>
      </c>
      <c r="Q5" s="38">
        <f>P5*I4</f>
        <v>0</v>
      </c>
      <c r="R5" s="38"/>
      <c r="S5" s="38"/>
      <c r="T5" s="38"/>
      <c r="U5" s="38"/>
      <c r="V5" s="38"/>
    </row>
    <row r="6" spans="1:30" ht="15" customHeight="1" x14ac:dyDescent="0.45">
      <c r="A6" s="36" t="s">
        <v>2909</v>
      </c>
      <c r="B6" s="36"/>
      <c r="C6" s="36"/>
      <c r="D6" s="36" t="s">
        <v>2910</v>
      </c>
      <c r="E6" s="36" t="s">
        <v>2911</v>
      </c>
      <c r="F6" s="36" t="s">
        <v>158</v>
      </c>
      <c r="G6" s="36" t="s">
        <v>710</v>
      </c>
      <c r="H6" s="36" t="s">
        <v>2912</v>
      </c>
      <c r="I6" s="38"/>
      <c r="J6" s="38">
        <v>350</v>
      </c>
      <c r="K6" s="39">
        <v>175</v>
      </c>
      <c r="L6" s="39"/>
      <c r="M6" s="38"/>
      <c r="N6" s="38">
        <f>P6</f>
        <v>0</v>
      </c>
      <c r="O6" s="38">
        <f>N6*J6</f>
        <v>0</v>
      </c>
      <c r="P6" s="38">
        <v>0</v>
      </c>
      <c r="Q6" s="38"/>
      <c r="R6" s="19"/>
      <c r="S6" s="19"/>
      <c r="T6" s="19"/>
      <c r="U6" s="38"/>
      <c r="V6" s="38"/>
    </row>
    <row r="7" spans="1:30" ht="15" customHeight="1" x14ac:dyDescent="0.45">
      <c r="A7" s="36"/>
      <c r="B7" s="36"/>
      <c r="C7" s="36"/>
      <c r="D7" s="36"/>
      <c r="E7" s="36"/>
      <c r="F7" s="36"/>
      <c r="G7" s="36"/>
      <c r="H7" s="36"/>
      <c r="I7" s="38"/>
      <c r="J7" s="38"/>
      <c r="K7" s="38"/>
      <c r="L7" s="38"/>
      <c r="M7" s="38"/>
      <c r="N7" s="49">
        <f t="shared" ref="N7:Q7" si="0">SUM(N2:N5)</f>
        <v>0</v>
      </c>
      <c r="O7" s="49">
        <f t="shared" si="0"/>
        <v>0</v>
      </c>
      <c r="P7" s="49">
        <f t="shared" si="0"/>
        <v>0</v>
      </c>
      <c r="Q7" s="49">
        <f t="shared" si="0"/>
        <v>0</v>
      </c>
      <c r="R7" s="38"/>
      <c r="S7" s="38"/>
      <c r="T7" s="38"/>
      <c r="U7" s="38"/>
      <c r="V7" s="38"/>
    </row>
    <row r="8" spans="1:30" ht="15" customHeight="1" x14ac:dyDescent="0.45">
      <c r="A8" s="36"/>
      <c r="B8" s="36"/>
      <c r="C8" s="36"/>
      <c r="D8" s="36"/>
      <c r="E8" s="36"/>
      <c r="F8" s="36"/>
      <c r="G8" s="36"/>
      <c r="H8" s="36"/>
      <c r="I8" s="38"/>
      <c r="J8" s="38"/>
      <c r="K8" s="38"/>
      <c r="L8" s="38"/>
      <c r="M8" s="38"/>
      <c r="N8" s="38"/>
      <c r="O8" s="39">
        <v>80</v>
      </c>
      <c r="P8" s="38"/>
      <c r="Q8" s="38"/>
      <c r="R8" s="38"/>
      <c r="S8" s="38"/>
      <c r="T8" s="38"/>
      <c r="U8" s="38"/>
      <c r="V8" s="38"/>
    </row>
    <row r="9" spans="1:30" ht="15" customHeight="1" x14ac:dyDescent="0.45">
      <c r="A9" s="36"/>
      <c r="B9" s="36"/>
      <c r="C9" s="36"/>
      <c r="D9" s="36"/>
      <c r="E9" s="36"/>
      <c r="F9" s="36"/>
      <c r="G9" s="36"/>
      <c r="H9" s="36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30" ht="34.5" customHeight="1" x14ac:dyDescent="0.45">
      <c r="A10" s="425"/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93"/>
    </row>
    <row r="11" spans="1:30" ht="34.5" customHeight="1" x14ac:dyDescent="0.45">
      <c r="A11" s="9"/>
      <c r="B11" s="9"/>
      <c r="C11" s="9"/>
      <c r="D11" s="9"/>
      <c r="E11" s="9"/>
      <c r="F11" s="9"/>
      <c r="G11" s="9"/>
      <c r="H11" s="9"/>
      <c r="I11" s="9" t="e">
        <f>#REF!/2.7</f>
        <v>#REF!</v>
      </c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</row>
    <row r="12" spans="1:30" ht="14.25" customHeight="1" x14ac:dyDescent="0.45">
      <c r="A12" s="32" t="s">
        <v>117</v>
      </c>
      <c r="B12" s="32" t="s">
        <v>118</v>
      </c>
      <c r="C12" s="33" t="s">
        <v>1505</v>
      </c>
      <c r="D12" s="32" t="s">
        <v>120</v>
      </c>
      <c r="E12" s="32" t="s">
        <v>121</v>
      </c>
      <c r="F12" s="32" t="s">
        <v>122</v>
      </c>
      <c r="G12" s="32" t="s">
        <v>123</v>
      </c>
      <c r="H12" s="32" t="s">
        <v>124</v>
      </c>
      <c r="I12" s="32" t="s">
        <v>125</v>
      </c>
      <c r="J12" s="32" t="s">
        <v>126</v>
      </c>
      <c r="K12" s="32" t="s">
        <v>127</v>
      </c>
      <c r="L12" s="162" t="s">
        <v>706</v>
      </c>
      <c r="M12" s="34" t="s">
        <v>128</v>
      </c>
      <c r="N12" s="33" t="s">
        <v>129</v>
      </c>
      <c r="O12" s="33" t="s">
        <v>933</v>
      </c>
      <c r="P12" s="52" t="s">
        <v>131</v>
      </c>
      <c r="Q12" s="829" t="s">
        <v>132</v>
      </c>
      <c r="R12" s="828"/>
      <c r="S12" s="33" t="s">
        <v>133</v>
      </c>
      <c r="T12" s="830" t="s">
        <v>134</v>
      </c>
      <c r="U12" s="827"/>
      <c r="V12" s="828"/>
      <c r="W12" s="32" t="s">
        <v>2451</v>
      </c>
      <c r="X12" s="32" t="s">
        <v>2452</v>
      </c>
      <c r="Y12" s="32" t="s">
        <v>2453</v>
      </c>
      <c r="Z12" s="32"/>
      <c r="AA12" s="32" t="s">
        <v>2454</v>
      </c>
      <c r="AB12" s="32"/>
      <c r="AC12" s="32" t="s">
        <v>2455</v>
      </c>
      <c r="AD12" s="32" t="s">
        <v>2456</v>
      </c>
    </row>
    <row r="13" spans="1:30" ht="14.25" customHeight="1" x14ac:dyDescent="0.45">
      <c r="A13" s="182" t="s">
        <v>2905</v>
      </c>
      <c r="B13" s="182" t="s">
        <v>9</v>
      </c>
      <c r="C13" s="182"/>
      <c r="D13" s="182" t="s">
        <v>2913</v>
      </c>
      <c r="E13" s="182" t="s">
        <v>2914</v>
      </c>
      <c r="F13" s="182" t="s">
        <v>2915</v>
      </c>
      <c r="G13" s="182" t="s">
        <v>2482</v>
      </c>
      <c r="H13" s="182" t="s">
        <v>2916</v>
      </c>
      <c r="I13" s="203"/>
      <c r="J13" s="184"/>
      <c r="K13" s="184"/>
      <c r="L13" s="184"/>
      <c r="M13" s="184">
        <f>SUM(W13:AC13)</f>
        <v>5</v>
      </c>
      <c r="N13" s="184">
        <f>M13*I13</f>
        <v>0</v>
      </c>
      <c r="O13" s="184"/>
      <c r="P13" s="184"/>
      <c r="Q13" s="184">
        <f>P14*I13</f>
        <v>0</v>
      </c>
      <c r="R13" s="184"/>
      <c r="S13" s="184"/>
      <c r="T13" s="184">
        <f>S14*I13</f>
        <v>0</v>
      </c>
      <c r="U13" s="184"/>
      <c r="V13" s="184"/>
      <c r="W13" s="183">
        <v>1</v>
      </c>
      <c r="X13" s="183">
        <v>1</v>
      </c>
      <c r="Y13" s="183">
        <v>1</v>
      </c>
      <c r="Z13" s="183"/>
      <c r="AA13" s="183">
        <v>1</v>
      </c>
      <c r="AB13" s="183"/>
      <c r="AC13" s="183">
        <v>1</v>
      </c>
      <c r="AD13" s="183">
        <v>0</v>
      </c>
    </row>
    <row r="14" spans="1:30" ht="14.25" customHeight="1" x14ac:dyDescent="0.45">
      <c r="A14" s="36"/>
      <c r="B14" s="36"/>
      <c r="C14" s="36"/>
      <c r="D14" s="36"/>
      <c r="E14" s="36"/>
      <c r="F14" s="36"/>
      <c r="G14" s="36"/>
      <c r="H14" s="36"/>
      <c r="I14" s="48"/>
      <c r="J14" s="41"/>
      <c r="K14" s="41"/>
      <c r="L14" s="41"/>
      <c r="M14" s="41"/>
      <c r="N14" s="41"/>
      <c r="O14" s="41">
        <f>M13*J13</f>
        <v>0</v>
      </c>
      <c r="P14" s="40">
        <f>SUM(W14:AD14)</f>
        <v>0</v>
      </c>
      <c r="Q14" s="41"/>
      <c r="R14" s="41">
        <f>P14*J13</f>
        <v>0</v>
      </c>
      <c r="S14" s="41">
        <f>M13-P14</f>
        <v>5</v>
      </c>
      <c r="T14" s="41"/>
      <c r="U14" s="41">
        <f>S14*J13</f>
        <v>0</v>
      </c>
      <c r="V14" s="41"/>
      <c r="W14" s="19"/>
      <c r="X14" s="19"/>
      <c r="Y14" s="19"/>
      <c r="Z14" s="19"/>
      <c r="AA14" s="19"/>
      <c r="AB14" s="19"/>
      <c r="AC14" s="19"/>
      <c r="AD14" s="19"/>
    </row>
    <row r="15" spans="1:30" ht="14.25" customHeight="1" x14ac:dyDescent="0.45">
      <c r="A15" s="36"/>
      <c r="B15" s="36"/>
      <c r="C15" s="36"/>
      <c r="D15" s="36"/>
      <c r="E15" s="36"/>
      <c r="F15" s="36"/>
      <c r="G15" s="36"/>
      <c r="H15" s="36"/>
      <c r="I15" s="48"/>
      <c r="J15" s="41"/>
      <c r="K15" s="41"/>
      <c r="L15" s="41"/>
      <c r="M15" s="41"/>
      <c r="N15" s="41"/>
      <c r="O15" s="41"/>
      <c r="P15" s="51"/>
      <c r="Q15" s="41"/>
      <c r="R15" s="41"/>
      <c r="S15" s="41"/>
      <c r="T15" s="41"/>
      <c r="U15" s="41"/>
      <c r="V15" s="41">
        <f>S15*K15</f>
        <v>0</v>
      </c>
      <c r="W15" s="19"/>
      <c r="X15" s="19"/>
      <c r="Y15" s="19"/>
      <c r="Z15" s="19"/>
      <c r="AA15" s="19"/>
      <c r="AB15" s="19"/>
      <c r="AC15" s="19"/>
      <c r="AD15" s="19"/>
    </row>
    <row r="16" spans="1:30" ht="14.25" customHeight="1" x14ac:dyDescent="0.45">
      <c r="A16" s="182" t="s">
        <v>2905</v>
      </c>
      <c r="B16" s="182" t="s">
        <v>9</v>
      </c>
      <c r="C16" s="236">
        <v>45350</v>
      </c>
      <c r="D16" s="105" t="s">
        <v>2917</v>
      </c>
      <c r="E16" s="182" t="s">
        <v>2918</v>
      </c>
      <c r="F16" s="182" t="s">
        <v>2919</v>
      </c>
      <c r="G16" s="182" t="s">
        <v>2920</v>
      </c>
      <c r="H16" s="182" t="s">
        <v>2921</v>
      </c>
      <c r="I16" s="203">
        <v>104</v>
      </c>
      <c r="J16" s="184">
        <v>269</v>
      </c>
      <c r="K16" s="184">
        <v>134.5</v>
      </c>
      <c r="L16" s="185">
        <v>260</v>
      </c>
      <c r="M16" s="184">
        <f>SUM(W16:AD16)</f>
        <v>5</v>
      </c>
      <c r="N16" s="184">
        <f>M16*I16</f>
        <v>520</v>
      </c>
      <c r="O16" s="184"/>
      <c r="P16" s="184"/>
      <c r="Q16" s="184">
        <f>P17*I16</f>
        <v>104</v>
      </c>
      <c r="R16" s="184"/>
      <c r="S16" s="184"/>
      <c r="T16" s="184">
        <f>S17*I16</f>
        <v>416</v>
      </c>
      <c r="U16" s="184"/>
      <c r="V16" s="184"/>
      <c r="W16" s="183">
        <v>1</v>
      </c>
      <c r="X16" s="183">
        <v>1</v>
      </c>
      <c r="Y16" s="183">
        <v>1</v>
      </c>
      <c r="Z16" s="183"/>
      <c r="AA16" s="183">
        <v>1</v>
      </c>
      <c r="AB16" s="183"/>
      <c r="AC16" s="183">
        <v>1</v>
      </c>
      <c r="AD16" s="183">
        <v>0</v>
      </c>
    </row>
    <row r="17" spans="1:30" ht="14.25" customHeight="1" x14ac:dyDescent="0.45">
      <c r="A17" s="36"/>
      <c r="B17" s="36"/>
      <c r="C17" s="36"/>
      <c r="D17" s="844"/>
      <c r="E17" s="36"/>
      <c r="F17" s="36"/>
      <c r="G17" s="36"/>
      <c r="H17" s="36"/>
      <c r="I17" s="48"/>
      <c r="J17" s="41"/>
      <c r="K17" s="41"/>
      <c r="L17" s="41"/>
      <c r="M17" s="41"/>
      <c r="N17" s="41"/>
      <c r="O17" s="41">
        <f>M16*J16</f>
        <v>1345</v>
      </c>
      <c r="P17" s="687">
        <f>SUM(W17:AD17)</f>
        <v>1</v>
      </c>
      <c r="Q17" s="41"/>
      <c r="R17" s="41">
        <f>P17*J16</f>
        <v>269</v>
      </c>
      <c r="S17" s="41">
        <f>M16-P17</f>
        <v>4</v>
      </c>
      <c r="T17" s="41"/>
      <c r="U17" s="41">
        <f>S17*J16</f>
        <v>1076</v>
      </c>
      <c r="V17" s="41"/>
      <c r="W17" s="697">
        <v>1</v>
      </c>
      <c r="X17" s="137">
        <v>0</v>
      </c>
      <c r="Y17" s="137">
        <v>0</v>
      </c>
      <c r="Z17" s="137"/>
      <c r="AA17" s="137">
        <v>0</v>
      </c>
      <c r="AB17" s="137"/>
      <c r="AC17" s="137">
        <v>0</v>
      </c>
      <c r="AD17" s="19"/>
    </row>
    <row r="18" spans="1:30" ht="14.25" customHeight="1" x14ac:dyDescent="0.45">
      <c r="A18" s="36"/>
      <c r="B18" s="36"/>
      <c r="C18" s="36"/>
      <c r="D18" s="36"/>
      <c r="E18" s="36"/>
      <c r="F18" s="36"/>
      <c r="G18" s="36"/>
      <c r="H18" s="36"/>
      <c r="I18" s="48"/>
      <c r="J18" s="41"/>
      <c r="K18" s="41"/>
      <c r="L18" s="41"/>
      <c r="M18" s="41"/>
      <c r="N18" s="41"/>
      <c r="O18" s="41"/>
      <c r="P18" s="51"/>
      <c r="Q18" s="41"/>
      <c r="R18" s="41"/>
      <c r="S18" s="41"/>
      <c r="T18" s="41"/>
      <c r="U18" s="41"/>
      <c r="V18" s="41">
        <f>S18*K18</f>
        <v>0</v>
      </c>
      <c r="W18" s="19"/>
      <c r="X18" s="19"/>
      <c r="Y18" s="19"/>
      <c r="Z18" s="19"/>
      <c r="AA18" s="19"/>
      <c r="AB18" s="19"/>
      <c r="AC18" s="19"/>
      <c r="AD18" s="19"/>
    </row>
    <row r="19" spans="1:30" ht="14.25" customHeight="1" x14ac:dyDescent="0.45">
      <c r="A19" s="182" t="s">
        <v>2905</v>
      </c>
      <c r="B19" s="182" t="s">
        <v>9</v>
      </c>
      <c r="C19" s="236">
        <v>45350</v>
      </c>
      <c r="D19" s="182" t="s">
        <v>2922</v>
      </c>
      <c r="E19" s="182" t="s">
        <v>2923</v>
      </c>
      <c r="F19" s="182" t="s">
        <v>158</v>
      </c>
      <c r="G19" s="182" t="s">
        <v>2924</v>
      </c>
      <c r="H19" s="182" t="s">
        <v>2925</v>
      </c>
      <c r="I19" s="203">
        <v>98</v>
      </c>
      <c r="J19" s="184">
        <v>264</v>
      </c>
      <c r="K19" s="184"/>
      <c r="L19" s="185">
        <v>245</v>
      </c>
      <c r="M19" s="184">
        <f>SUM(W19:AD19)</f>
        <v>5</v>
      </c>
      <c r="N19" s="184">
        <f>M19*I19</f>
        <v>490</v>
      </c>
      <c r="O19" s="184"/>
      <c r="P19" s="184"/>
      <c r="Q19" s="184">
        <f>P20*I19</f>
        <v>0</v>
      </c>
      <c r="R19" s="184"/>
      <c r="S19" s="184"/>
      <c r="T19" s="184">
        <f>S20*I19</f>
        <v>490</v>
      </c>
      <c r="U19" s="184"/>
      <c r="V19" s="184"/>
      <c r="W19" s="183">
        <v>1</v>
      </c>
      <c r="X19" s="183">
        <v>1</v>
      </c>
      <c r="Y19" s="183">
        <v>1</v>
      </c>
      <c r="Z19" s="183"/>
      <c r="AA19" s="183">
        <v>1</v>
      </c>
      <c r="AB19" s="183"/>
      <c r="AC19" s="183">
        <v>1</v>
      </c>
      <c r="AD19" s="183">
        <v>0</v>
      </c>
    </row>
    <row r="20" spans="1:30" ht="14.25" customHeight="1" x14ac:dyDescent="0.45">
      <c r="A20" s="36"/>
      <c r="B20" s="36"/>
      <c r="C20" s="36"/>
      <c r="D20" s="485"/>
      <c r="E20" s="36"/>
      <c r="F20" s="36"/>
      <c r="G20" s="36"/>
      <c r="H20" s="36"/>
      <c r="I20" s="48"/>
      <c r="J20" s="41"/>
      <c r="K20" s="41"/>
      <c r="L20" s="41"/>
      <c r="M20" s="41"/>
      <c r="N20" s="41"/>
      <c r="O20" s="41">
        <f>M19*J19</f>
        <v>1320</v>
      </c>
      <c r="P20" s="40">
        <f>SUM(W20:AD20)</f>
        <v>0</v>
      </c>
      <c r="Q20" s="41"/>
      <c r="R20" s="41">
        <f>P20*J19</f>
        <v>0</v>
      </c>
      <c r="S20" s="41">
        <f>M19-P20</f>
        <v>5</v>
      </c>
      <c r="T20" s="41"/>
      <c r="U20" s="41">
        <f>S20*J19</f>
        <v>1320</v>
      </c>
      <c r="V20" s="41"/>
      <c r="W20" s="137">
        <v>0</v>
      </c>
      <c r="X20" s="137">
        <v>0</v>
      </c>
      <c r="Y20" s="137">
        <v>0</v>
      </c>
      <c r="Z20" s="137"/>
      <c r="AA20" s="137">
        <v>0</v>
      </c>
      <c r="AB20" s="137"/>
      <c r="AC20" s="137">
        <v>0</v>
      </c>
      <c r="AD20" s="19"/>
    </row>
    <row r="21" spans="1:30" ht="14.25" customHeight="1" x14ac:dyDescent="0.45">
      <c r="A21" s="36"/>
      <c r="B21" s="36"/>
      <c r="C21" s="36"/>
      <c r="D21" s="36"/>
      <c r="E21" s="36"/>
      <c r="F21" s="36"/>
      <c r="G21" s="36"/>
      <c r="H21" s="36"/>
      <c r="I21" s="48"/>
      <c r="J21" s="41"/>
      <c r="K21" s="41"/>
      <c r="L21" s="41"/>
      <c r="M21" s="41"/>
      <c r="N21" s="41"/>
      <c r="O21" s="41"/>
      <c r="P21" s="51"/>
      <c r="Q21" s="41"/>
      <c r="R21" s="41"/>
      <c r="S21" s="41"/>
      <c r="T21" s="41"/>
      <c r="U21" s="41"/>
      <c r="V21" s="41">
        <f>S21*K21</f>
        <v>0</v>
      </c>
      <c r="W21" s="19"/>
      <c r="X21" s="19"/>
      <c r="Y21" s="19"/>
      <c r="Z21" s="19"/>
      <c r="AA21" s="19"/>
      <c r="AB21" s="19"/>
      <c r="AC21" s="19"/>
      <c r="AD21" s="19"/>
    </row>
    <row r="22" spans="1:30" ht="14.25" customHeight="1" x14ac:dyDescent="0.45">
      <c r="A22" s="182" t="s">
        <v>2905</v>
      </c>
      <c r="B22" s="182" t="s">
        <v>9</v>
      </c>
      <c r="C22" s="236">
        <v>45350</v>
      </c>
      <c r="D22" s="105" t="s">
        <v>2926</v>
      </c>
      <c r="E22" s="182" t="s">
        <v>2927</v>
      </c>
      <c r="F22" s="182" t="s">
        <v>677</v>
      </c>
      <c r="G22" s="182" t="s">
        <v>2482</v>
      </c>
      <c r="H22" s="182" t="s">
        <v>2928</v>
      </c>
      <c r="I22" s="203">
        <v>104</v>
      </c>
      <c r="J22" s="184">
        <v>279</v>
      </c>
      <c r="K22" s="184">
        <v>167.4</v>
      </c>
      <c r="L22" s="184"/>
      <c r="M22" s="184">
        <f>SUM(W22:AD22)</f>
        <v>6</v>
      </c>
      <c r="N22" s="184">
        <f>M22*I22</f>
        <v>624</v>
      </c>
      <c r="O22" s="184"/>
      <c r="P22" s="184"/>
      <c r="Q22" s="184">
        <f>P23*I22</f>
        <v>0</v>
      </c>
      <c r="R22" s="184"/>
      <c r="S22" s="184"/>
      <c r="T22" s="184">
        <f>S23*I22</f>
        <v>624</v>
      </c>
      <c r="U22" s="184"/>
      <c r="V22" s="184"/>
      <c r="W22" s="183">
        <v>1</v>
      </c>
      <c r="X22" s="183">
        <v>1</v>
      </c>
      <c r="Y22" s="183">
        <v>1</v>
      </c>
      <c r="Z22" s="183"/>
      <c r="AA22" s="183">
        <v>1</v>
      </c>
      <c r="AB22" s="183"/>
      <c r="AC22" s="183">
        <v>1</v>
      </c>
      <c r="AD22" s="183">
        <v>1</v>
      </c>
    </row>
    <row r="23" spans="1:30" ht="14.25" customHeight="1" x14ac:dyDescent="0.45">
      <c r="A23" s="36"/>
      <c r="B23" s="36"/>
      <c r="C23" s="36"/>
      <c r="D23" s="46"/>
      <c r="E23" s="36"/>
      <c r="F23" s="36"/>
      <c r="G23" s="36"/>
      <c r="H23" s="36"/>
      <c r="I23" s="48"/>
      <c r="J23" s="41"/>
      <c r="K23" s="41"/>
      <c r="L23" s="41"/>
      <c r="M23" s="41"/>
      <c r="N23" s="41"/>
      <c r="O23" s="41">
        <f>M22*J22</f>
        <v>1674</v>
      </c>
      <c r="P23" s="40">
        <f>SUM(W23:AD23)</f>
        <v>0</v>
      </c>
      <c r="Q23" s="41"/>
      <c r="R23" s="41">
        <f>P23*J22</f>
        <v>0</v>
      </c>
      <c r="S23" s="41">
        <f>M22-P23</f>
        <v>6</v>
      </c>
      <c r="T23" s="41"/>
      <c r="U23" s="41">
        <f>S23*J22</f>
        <v>1674</v>
      </c>
      <c r="V23" s="41"/>
      <c r="W23" s="42">
        <v>0</v>
      </c>
      <c r="X23" s="42">
        <v>0</v>
      </c>
      <c r="Y23" s="42">
        <v>0</v>
      </c>
      <c r="Z23" s="42"/>
      <c r="AA23" s="42">
        <v>0</v>
      </c>
      <c r="AB23" s="42"/>
      <c r="AC23" s="42">
        <v>0</v>
      </c>
      <c r="AD23" s="42">
        <v>0</v>
      </c>
    </row>
    <row r="24" spans="1:30" ht="14.25" customHeight="1" x14ac:dyDescent="0.45">
      <c r="A24" s="36"/>
      <c r="B24" s="36"/>
      <c r="C24" s="36"/>
      <c r="D24" s="36"/>
      <c r="E24" s="36"/>
      <c r="F24" s="36"/>
      <c r="G24" s="36"/>
      <c r="H24" s="36"/>
      <c r="I24" s="48"/>
      <c r="J24" s="41"/>
      <c r="K24" s="41"/>
      <c r="L24" s="41"/>
      <c r="M24" s="41"/>
      <c r="N24" s="41"/>
      <c r="O24" s="41"/>
      <c r="P24" s="51"/>
      <c r="Q24" s="41"/>
      <c r="R24" s="41"/>
      <c r="S24" s="41"/>
      <c r="T24" s="41"/>
      <c r="U24" s="41"/>
      <c r="V24" s="41">
        <f>S24*K24</f>
        <v>0</v>
      </c>
      <c r="W24" s="38"/>
      <c r="X24" s="38"/>
      <c r="Y24" s="38"/>
      <c r="Z24" s="38"/>
      <c r="AA24" s="38"/>
      <c r="AB24" s="38"/>
      <c r="AC24" s="38"/>
      <c r="AD24" s="38"/>
    </row>
    <row r="25" spans="1:30" ht="14.25" customHeight="1" x14ac:dyDescent="0.45">
      <c r="A25" s="182" t="s">
        <v>2905</v>
      </c>
      <c r="B25" s="182" t="s">
        <v>9</v>
      </c>
      <c r="C25" s="236">
        <v>45350</v>
      </c>
      <c r="D25" s="182" t="s">
        <v>2929</v>
      </c>
      <c r="E25" s="182" t="s">
        <v>2914</v>
      </c>
      <c r="F25" s="182" t="s">
        <v>1081</v>
      </c>
      <c r="G25" s="182" t="s">
        <v>2924</v>
      </c>
      <c r="H25" s="182" t="s">
        <v>2916</v>
      </c>
      <c r="I25" s="203">
        <v>102</v>
      </c>
      <c r="J25" s="184">
        <v>269</v>
      </c>
      <c r="K25" s="184"/>
      <c r="L25" s="184"/>
      <c r="M25" s="184">
        <f>SUM(W25:AD25)</f>
        <v>5</v>
      </c>
      <c r="N25" s="184">
        <f>M25*I25</f>
        <v>510</v>
      </c>
      <c r="O25" s="184"/>
      <c r="P25" s="184"/>
      <c r="Q25" s="184">
        <f>P26*I25</f>
        <v>0</v>
      </c>
      <c r="R25" s="184"/>
      <c r="S25" s="184"/>
      <c r="T25" s="184">
        <f>S26*I25</f>
        <v>510</v>
      </c>
      <c r="U25" s="184"/>
      <c r="V25" s="184"/>
      <c r="W25" s="183">
        <v>1</v>
      </c>
      <c r="X25" s="183">
        <v>1</v>
      </c>
      <c r="Y25" s="183">
        <v>1</v>
      </c>
      <c r="Z25" s="183"/>
      <c r="AA25" s="183">
        <v>1</v>
      </c>
      <c r="AB25" s="183"/>
      <c r="AC25" s="183">
        <v>1</v>
      </c>
      <c r="AD25" s="183">
        <v>0</v>
      </c>
    </row>
    <row r="26" spans="1:30" ht="14.25" customHeight="1" x14ac:dyDescent="0.45">
      <c r="A26" s="36"/>
      <c r="B26" s="36"/>
      <c r="C26" s="36"/>
      <c r="D26" s="46"/>
      <c r="E26" s="36"/>
      <c r="F26" s="36"/>
      <c r="G26" s="36"/>
      <c r="H26" s="36"/>
      <c r="I26" s="48"/>
      <c r="J26" s="41"/>
      <c r="K26" s="41"/>
      <c r="L26" s="41"/>
      <c r="M26" s="41"/>
      <c r="N26" s="41"/>
      <c r="O26" s="41">
        <f>M25*J25</f>
        <v>1345</v>
      </c>
      <c r="P26" s="40">
        <f>SUM(W26:AD26)</f>
        <v>0</v>
      </c>
      <c r="Q26" s="41"/>
      <c r="R26" s="41">
        <f>P26*J25</f>
        <v>0</v>
      </c>
      <c r="S26" s="41">
        <f>M25-P26</f>
        <v>5</v>
      </c>
      <c r="T26" s="41"/>
      <c r="U26" s="41">
        <f>S26*J25</f>
        <v>1345</v>
      </c>
      <c r="V26" s="41"/>
      <c r="W26" s="42">
        <v>0</v>
      </c>
      <c r="X26" s="42">
        <v>0</v>
      </c>
      <c r="Y26" s="42">
        <v>0</v>
      </c>
      <c r="Z26" s="42"/>
      <c r="AA26" s="42">
        <v>0</v>
      </c>
      <c r="AB26" s="42"/>
      <c r="AC26" s="42">
        <v>0</v>
      </c>
      <c r="AD26" s="38"/>
    </row>
    <row r="27" spans="1:30" ht="14.25" customHeight="1" x14ac:dyDescent="0.45">
      <c r="A27" s="36"/>
      <c r="B27" s="36"/>
      <c r="C27" s="36"/>
      <c r="D27" s="36"/>
      <c r="E27" s="36"/>
      <c r="F27" s="36"/>
      <c r="G27" s="36"/>
      <c r="H27" s="36"/>
      <c r="I27" s="48"/>
      <c r="J27" s="41"/>
      <c r="K27" s="41"/>
      <c r="L27" s="41"/>
      <c r="M27" s="41"/>
      <c r="N27" s="41"/>
      <c r="O27" s="41"/>
      <c r="P27" s="51"/>
      <c r="Q27" s="41"/>
      <c r="R27" s="41"/>
      <c r="S27" s="41"/>
      <c r="T27" s="41"/>
      <c r="U27" s="41"/>
      <c r="V27" s="41">
        <f>S27*K27</f>
        <v>0</v>
      </c>
      <c r="W27" s="38"/>
      <c r="X27" s="38"/>
      <c r="Y27" s="38"/>
      <c r="Z27" s="38"/>
      <c r="AA27" s="38"/>
      <c r="AB27" s="38"/>
      <c r="AC27" s="38"/>
      <c r="AD27" s="38"/>
    </row>
    <row r="28" spans="1:30" ht="14.25" customHeight="1" x14ac:dyDescent="0.45">
      <c r="A28" s="182" t="s">
        <v>2905</v>
      </c>
      <c r="B28" s="182" t="s">
        <v>9</v>
      </c>
      <c r="C28" s="236">
        <v>45350</v>
      </c>
      <c r="D28" s="105" t="s">
        <v>2930</v>
      </c>
      <c r="E28" s="182" t="s">
        <v>2931</v>
      </c>
      <c r="F28" s="182" t="s">
        <v>2932</v>
      </c>
      <c r="G28" s="182" t="s">
        <v>2482</v>
      </c>
      <c r="H28" s="182" t="s">
        <v>2925</v>
      </c>
      <c r="I28" s="203">
        <v>106</v>
      </c>
      <c r="J28" s="184">
        <v>285</v>
      </c>
      <c r="K28" s="184"/>
      <c r="L28" s="185">
        <v>265</v>
      </c>
      <c r="M28" s="184">
        <f>SUM(W28:AD28)</f>
        <v>6</v>
      </c>
      <c r="N28" s="184">
        <f>M28*I28</f>
        <v>636</v>
      </c>
      <c r="O28" s="184"/>
      <c r="P28" s="184"/>
      <c r="Q28" s="184">
        <f>P29*I28</f>
        <v>0</v>
      </c>
      <c r="R28" s="184"/>
      <c r="S28" s="184"/>
      <c r="T28" s="184">
        <f>S29*I28</f>
        <v>636</v>
      </c>
      <c r="U28" s="184"/>
      <c r="V28" s="184"/>
      <c r="W28" s="183">
        <v>1</v>
      </c>
      <c r="X28" s="183">
        <v>1</v>
      </c>
      <c r="Y28" s="183">
        <v>1</v>
      </c>
      <c r="Z28" s="183"/>
      <c r="AA28" s="183">
        <v>1</v>
      </c>
      <c r="AB28" s="183"/>
      <c r="AC28" s="183">
        <v>1</v>
      </c>
      <c r="AD28" s="183">
        <v>1</v>
      </c>
    </row>
    <row r="29" spans="1:30" ht="14.25" customHeight="1" x14ac:dyDescent="0.45">
      <c r="A29" s="36"/>
      <c r="B29" s="36"/>
      <c r="C29" s="36"/>
      <c r="D29" s="46"/>
      <c r="E29" s="36"/>
      <c r="F29" s="36"/>
      <c r="G29" s="36"/>
      <c r="H29" s="36"/>
      <c r="I29" s="48"/>
      <c r="J29" s="41"/>
      <c r="K29" s="41"/>
      <c r="L29" s="41"/>
      <c r="M29" s="41"/>
      <c r="N29" s="41"/>
      <c r="O29" s="41">
        <f>M28*J28</f>
        <v>1710</v>
      </c>
      <c r="P29" s="47">
        <f>SUM(W29:AD29)</f>
        <v>0</v>
      </c>
      <c r="Q29" s="41"/>
      <c r="R29" s="41">
        <f>P29*J28</f>
        <v>0</v>
      </c>
      <c r="S29" s="41">
        <f>M28-P29</f>
        <v>6</v>
      </c>
      <c r="T29" s="41"/>
      <c r="U29" s="41">
        <f>S29*J28</f>
        <v>1710</v>
      </c>
      <c r="V29" s="41"/>
      <c r="W29" s="68">
        <v>0</v>
      </c>
      <c r="X29" s="68">
        <v>0</v>
      </c>
      <c r="Y29" s="68">
        <v>0</v>
      </c>
      <c r="Z29" s="68"/>
      <c r="AA29" s="68">
        <v>0</v>
      </c>
      <c r="AB29" s="68"/>
      <c r="AC29" s="68">
        <v>0</v>
      </c>
      <c r="AD29" s="68">
        <v>0</v>
      </c>
    </row>
    <row r="30" spans="1:30" ht="14.25" customHeight="1" x14ac:dyDescent="0.45">
      <c r="A30" s="36"/>
      <c r="B30" s="36"/>
      <c r="C30" s="36"/>
      <c r="D30" s="36"/>
      <c r="E30" s="36"/>
      <c r="F30" s="36"/>
      <c r="G30" s="36"/>
      <c r="H30" s="36"/>
      <c r="I30" s="48"/>
      <c r="J30" s="41"/>
      <c r="K30" s="41"/>
      <c r="L30" s="41"/>
      <c r="M30" s="41"/>
      <c r="N30" s="41"/>
      <c r="O30" s="41"/>
      <c r="P30" s="51"/>
      <c r="Q30" s="41"/>
      <c r="R30" s="41"/>
      <c r="S30" s="41"/>
      <c r="T30" s="41"/>
      <c r="U30" s="41"/>
      <c r="V30" s="41">
        <f>S30*K30</f>
        <v>0</v>
      </c>
      <c r="W30" s="38"/>
      <c r="X30" s="38"/>
      <c r="Y30" s="38"/>
      <c r="Z30" s="38"/>
      <c r="AA30" s="38"/>
      <c r="AB30" s="38"/>
      <c r="AC30" s="38"/>
      <c r="AD30" s="38"/>
    </row>
    <row r="31" spans="1:30" ht="14.25" customHeight="1" x14ac:dyDescent="0.45">
      <c r="A31" s="92"/>
      <c r="B31" s="92"/>
      <c r="C31" s="92"/>
      <c r="D31" s="92"/>
      <c r="E31" s="92"/>
      <c r="F31" s="92"/>
      <c r="G31" s="92"/>
      <c r="H31" s="92"/>
      <c r="I31" s="93"/>
      <c r="J31" s="93"/>
      <c r="K31" s="93"/>
      <c r="L31" s="93"/>
      <c r="M31" s="427">
        <f t="shared" ref="M31:V31" si="1">SUM(M13:M30)</f>
        <v>32</v>
      </c>
      <c r="N31" s="427">
        <f t="shared" si="1"/>
        <v>2780</v>
      </c>
      <c r="O31" s="427">
        <f t="shared" si="1"/>
        <v>7394</v>
      </c>
      <c r="P31" s="716">
        <f t="shared" si="1"/>
        <v>1</v>
      </c>
      <c r="Q31" s="716">
        <f t="shared" si="1"/>
        <v>104</v>
      </c>
      <c r="R31" s="427">
        <f t="shared" si="1"/>
        <v>269</v>
      </c>
      <c r="S31" s="427">
        <f t="shared" si="1"/>
        <v>31</v>
      </c>
      <c r="T31" s="427">
        <f t="shared" si="1"/>
        <v>2676</v>
      </c>
      <c r="U31" s="427">
        <f t="shared" si="1"/>
        <v>7125</v>
      </c>
      <c r="V31" s="427">
        <f t="shared" si="1"/>
        <v>0</v>
      </c>
      <c r="W31" s="412"/>
      <c r="X31" s="412"/>
      <c r="Y31" s="412"/>
      <c r="Z31" s="412"/>
      <c r="AA31" s="412"/>
      <c r="AB31" s="412"/>
      <c r="AC31" s="412"/>
      <c r="AD31" s="412"/>
    </row>
    <row r="32" spans="1:30" ht="14.25" customHeight="1" x14ac:dyDescent="0.45">
      <c r="A32" s="95"/>
      <c r="B32" s="95"/>
      <c r="C32" s="95"/>
      <c r="D32" s="95"/>
      <c r="E32" s="95"/>
      <c r="F32" s="95"/>
      <c r="G32" s="95"/>
      <c r="H32" s="95"/>
      <c r="I32" s="9"/>
      <c r="J32" s="9"/>
      <c r="K32" s="9"/>
      <c r="L32" s="9"/>
      <c r="M32" s="9"/>
      <c r="N32" s="98">
        <f>N31/M31</f>
        <v>86.875</v>
      </c>
      <c r="O32" s="9"/>
      <c r="P32" s="9"/>
      <c r="Q32" s="9"/>
      <c r="R32" s="9"/>
      <c r="S32" s="9"/>
      <c r="T32" s="9"/>
      <c r="U32" s="9"/>
      <c r="V32" s="9"/>
    </row>
    <row r="33" spans="1:30" ht="14.25" customHeight="1" x14ac:dyDescent="0.45"/>
    <row r="34" spans="1:30" ht="14.25" customHeight="1" x14ac:dyDescent="0.45">
      <c r="N34" s="6">
        <f t="shared" ref="N34:O34" si="2">Q31+T31</f>
        <v>2780</v>
      </c>
      <c r="O34" s="6">
        <f t="shared" si="2"/>
        <v>7394</v>
      </c>
    </row>
    <row r="35" spans="1:30" ht="14.25" customHeight="1" x14ac:dyDescent="0.45"/>
    <row r="36" spans="1:30" ht="14.25" customHeight="1" x14ac:dyDescent="0.45"/>
    <row r="37" spans="1:30" ht="14.25" customHeight="1" x14ac:dyDescent="0.45">
      <c r="A37" s="32" t="s">
        <v>117</v>
      </c>
      <c r="B37" s="32" t="s">
        <v>118</v>
      </c>
      <c r="C37" s="33" t="s">
        <v>1505</v>
      </c>
      <c r="D37" s="32" t="s">
        <v>120</v>
      </c>
      <c r="E37" s="32" t="s">
        <v>121</v>
      </c>
      <c r="F37" s="32" t="s">
        <v>122</v>
      </c>
      <c r="G37" s="32" t="s">
        <v>123</v>
      </c>
      <c r="H37" s="32" t="s">
        <v>124</v>
      </c>
      <c r="I37" s="32" t="s">
        <v>125</v>
      </c>
      <c r="J37" s="32" t="s">
        <v>126</v>
      </c>
      <c r="K37" s="32" t="s">
        <v>127</v>
      </c>
      <c r="L37" s="162" t="s">
        <v>706</v>
      </c>
      <c r="M37" s="34" t="s">
        <v>128</v>
      </c>
      <c r="N37" s="33" t="s">
        <v>129</v>
      </c>
      <c r="O37" s="33" t="s">
        <v>933</v>
      </c>
      <c r="P37" s="52" t="s">
        <v>131</v>
      </c>
      <c r="Q37" s="829" t="s">
        <v>132</v>
      </c>
      <c r="R37" s="828"/>
      <c r="S37" s="33" t="s">
        <v>133</v>
      </c>
      <c r="T37" s="830" t="s">
        <v>134</v>
      </c>
      <c r="U37" s="827"/>
      <c r="V37" s="828"/>
      <c r="W37" s="32" t="s">
        <v>2451</v>
      </c>
      <c r="X37" s="32" t="s">
        <v>2452</v>
      </c>
      <c r="Y37" s="32" t="s">
        <v>2453</v>
      </c>
      <c r="Z37" s="32" t="s">
        <v>2933</v>
      </c>
      <c r="AA37" s="32" t="s">
        <v>2454</v>
      </c>
      <c r="AB37" s="32" t="s">
        <v>2934</v>
      </c>
      <c r="AC37" s="32" t="s">
        <v>2455</v>
      </c>
      <c r="AD37" s="32" t="s">
        <v>2456</v>
      </c>
    </row>
    <row r="38" spans="1:30" ht="14.25" customHeight="1" x14ac:dyDescent="0.45">
      <c r="A38" s="77" t="s">
        <v>2905</v>
      </c>
      <c r="B38" s="77" t="s">
        <v>10</v>
      </c>
      <c r="C38" s="122">
        <v>45526</v>
      </c>
      <c r="D38" s="105" t="s">
        <v>2930</v>
      </c>
      <c r="E38" s="77" t="s">
        <v>2931</v>
      </c>
      <c r="F38" s="77" t="s">
        <v>690</v>
      </c>
      <c r="G38" s="77" t="s">
        <v>2482</v>
      </c>
      <c r="H38" s="77"/>
      <c r="I38" s="80">
        <v>114</v>
      </c>
      <c r="J38" s="82">
        <v>299</v>
      </c>
      <c r="K38" s="82"/>
      <c r="L38" s="82"/>
      <c r="M38" s="82">
        <f>SUM(W38:AD38)</f>
        <v>8</v>
      </c>
      <c r="N38" s="82">
        <f>M38*I38</f>
        <v>912</v>
      </c>
      <c r="O38" s="82"/>
      <c r="P38" s="82"/>
      <c r="Q38" s="82">
        <f>P39*I38</f>
        <v>0</v>
      </c>
      <c r="R38" s="82"/>
      <c r="S38" s="82"/>
      <c r="T38" s="82">
        <f>S39*I38</f>
        <v>912</v>
      </c>
      <c r="U38" s="82"/>
      <c r="V38" s="82"/>
      <c r="W38" s="81">
        <v>1</v>
      </c>
      <c r="X38" s="81">
        <v>1</v>
      </c>
      <c r="Y38" s="81">
        <v>1</v>
      </c>
      <c r="Z38" s="81">
        <v>1</v>
      </c>
      <c r="AA38" s="81">
        <v>1</v>
      </c>
      <c r="AB38" s="81">
        <v>1</v>
      </c>
      <c r="AC38" s="81">
        <v>1</v>
      </c>
      <c r="AD38" s="81">
        <v>1</v>
      </c>
    </row>
    <row r="39" spans="1:30" ht="14.25" customHeight="1" x14ac:dyDescent="0.45">
      <c r="A39" s="36"/>
      <c r="B39" s="36"/>
      <c r="C39" s="36"/>
      <c r="D39" s="46"/>
      <c r="E39" s="36"/>
      <c r="F39" s="36"/>
      <c r="G39" s="36"/>
      <c r="H39" s="36"/>
      <c r="I39" s="48"/>
      <c r="J39" s="41"/>
      <c r="K39" s="41"/>
      <c r="L39" s="41"/>
      <c r="M39" s="41"/>
      <c r="N39" s="41"/>
      <c r="O39" s="41">
        <f>M38*J38</f>
        <v>2392</v>
      </c>
      <c r="P39" s="47">
        <f>SUM(W39:AD39)</f>
        <v>0</v>
      </c>
      <c r="Q39" s="41"/>
      <c r="R39" s="41">
        <f>P39*J38</f>
        <v>0</v>
      </c>
      <c r="S39" s="41">
        <f>M38-P39</f>
        <v>8</v>
      </c>
      <c r="T39" s="41"/>
      <c r="U39" s="41">
        <f>S39*J38</f>
        <v>2392</v>
      </c>
      <c r="V39" s="41"/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32">
        <v>0</v>
      </c>
      <c r="AC39" s="132">
        <v>0</v>
      </c>
      <c r="AD39" s="132">
        <v>0</v>
      </c>
    </row>
    <row r="40" spans="1:30" ht="14.25" customHeight="1" x14ac:dyDescent="0.45">
      <c r="A40" s="36"/>
      <c r="B40" s="36"/>
      <c r="C40" s="36"/>
      <c r="D40" s="36"/>
      <c r="E40" s="36"/>
      <c r="F40" s="36"/>
      <c r="G40" s="36"/>
      <c r="H40" s="36"/>
      <c r="I40" s="48"/>
      <c r="J40" s="41"/>
      <c r="K40" s="41"/>
      <c r="L40" s="41"/>
      <c r="M40" s="41"/>
      <c r="N40" s="41"/>
      <c r="O40" s="41"/>
      <c r="P40" s="51"/>
      <c r="Q40" s="41"/>
      <c r="R40" s="41"/>
      <c r="S40" s="41"/>
      <c r="T40" s="41"/>
      <c r="U40" s="41"/>
      <c r="V40" s="41">
        <f>S40*K40</f>
        <v>0</v>
      </c>
      <c r="W40" s="19"/>
      <c r="X40" s="19"/>
      <c r="Y40" s="19"/>
      <c r="Z40" s="19"/>
      <c r="AA40" s="19"/>
      <c r="AB40" s="19"/>
      <c r="AC40" s="19"/>
      <c r="AD40" s="19"/>
    </row>
    <row r="41" spans="1:30" ht="14.25" customHeight="1" x14ac:dyDescent="0.45">
      <c r="A41" s="77" t="s">
        <v>2905</v>
      </c>
      <c r="B41" s="77" t="s">
        <v>10</v>
      </c>
      <c r="C41" s="428" t="s">
        <v>1568</v>
      </c>
      <c r="D41" s="230" t="s">
        <v>2935</v>
      </c>
      <c r="E41" s="77" t="s">
        <v>2936</v>
      </c>
      <c r="F41" s="77" t="s">
        <v>158</v>
      </c>
      <c r="G41" s="77" t="s">
        <v>710</v>
      </c>
      <c r="H41" s="77"/>
      <c r="I41" s="80"/>
      <c r="J41" s="82"/>
      <c r="K41" s="82"/>
      <c r="L41" s="187"/>
      <c r="M41" s="82"/>
      <c r="N41" s="82">
        <f>M41*I41</f>
        <v>0</v>
      </c>
      <c r="O41" s="82"/>
      <c r="P41" s="82"/>
      <c r="Q41" s="82">
        <f>P42*I41</f>
        <v>0</v>
      </c>
      <c r="R41" s="82"/>
      <c r="S41" s="82"/>
      <c r="T41" s="82">
        <f>S42*I41</f>
        <v>0</v>
      </c>
      <c r="U41" s="82"/>
      <c r="V41" s="82"/>
      <c r="W41" s="81"/>
      <c r="X41" s="81">
        <v>1</v>
      </c>
      <c r="Y41" s="81">
        <v>2</v>
      </c>
      <c r="Z41" s="81"/>
      <c r="AA41" s="81">
        <v>2</v>
      </c>
      <c r="AB41" s="81"/>
      <c r="AC41" s="81">
        <v>1</v>
      </c>
      <c r="AD41" s="81">
        <v>2</v>
      </c>
    </row>
    <row r="42" spans="1:30" ht="14.25" customHeight="1" x14ac:dyDescent="0.45">
      <c r="A42" s="36"/>
      <c r="B42" s="36"/>
      <c r="C42" s="36"/>
      <c r="D42" s="36"/>
      <c r="E42" s="36"/>
      <c r="F42" s="36"/>
      <c r="G42" s="36"/>
      <c r="H42" s="36"/>
      <c r="I42" s="48"/>
      <c r="J42" s="41"/>
      <c r="K42" s="41"/>
      <c r="L42" s="41"/>
      <c r="M42" s="41"/>
      <c r="N42" s="41"/>
      <c r="O42" s="41">
        <f>M41*J41</f>
        <v>0</v>
      </c>
      <c r="P42" s="47">
        <f>SUM(W42:AD42)</f>
        <v>0</v>
      </c>
      <c r="Q42" s="41"/>
      <c r="R42" s="41">
        <f>P42*J41</f>
        <v>0</v>
      </c>
      <c r="S42" s="41">
        <f>M41-P42</f>
        <v>0</v>
      </c>
      <c r="T42" s="41"/>
      <c r="U42" s="41">
        <f>S42*J41</f>
        <v>0</v>
      </c>
      <c r="V42" s="41"/>
      <c r="W42" s="429"/>
      <c r="X42" s="429"/>
      <c r="Y42" s="429"/>
      <c r="Z42" s="429"/>
      <c r="AA42" s="429"/>
      <c r="AB42" s="429"/>
      <c r="AC42" s="429"/>
      <c r="AD42" s="429"/>
    </row>
    <row r="43" spans="1:30" ht="14.25" customHeight="1" x14ac:dyDescent="0.45">
      <c r="A43" s="36"/>
      <c r="B43" s="36"/>
      <c r="C43" s="36"/>
      <c r="D43" s="36"/>
      <c r="E43" s="36"/>
      <c r="F43" s="36"/>
      <c r="G43" s="36"/>
      <c r="H43" s="36"/>
      <c r="I43" s="48"/>
      <c r="J43" s="41"/>
      <c r="K43" s="41"/>
      <c r="L43" s="41"/>
      <c r="M43" s="41"/>
      <c r="N43" s="41"/>
      <c r="O43" s="41"/>
      <c r="P43" s="51"/>
      <c r="Q43" s="41"/>
      <c r="R43" s="41"/>
      <c r="S43" s="41"/>
      <c r="T43" s="41"/>
      <c r="U43" s="41"/>
      <c r="V43" s="41">
        <f>S43*K43</f>
        <v>0</v>
      </c>
      <c r="W43" s="19"/>
      <c r="X43" s="19"/>
      <c r="Y43" s="19"/>
      <c r="Z43" s="19"/>
      <c r="AA43" s="19"/>
      <c r="AB43" s="19"/>
      <c r="AC43" s="19"/>
      <c r="AD43" s="19"/>
    </row>
    <row r="44" spans="1:30" ht="14.25" customHeight="1" x14ac:dyDescent="0.45">
      <c r="A44" s="77" t="s">
        <v>2905</v>
      </c>
      <c r="B44" s="77" t="s">
        <v>10</v>
      </c>
      <c r="C44" s="122">
        <v>45526</v>
      </c>
      <c r="D44" s="389">
        <v>7513</v>
      </c>
      <c r="E44" s="77" t="s">
        <v>2936</v>
      </c>
      <c r="F44" s="77" t="s">
        <v>2937</v>
      </c>
      <c r="G44" s="77" t="s">
        <v>2482</v>
      </c>
      <c r="H44" s="77" t="s">
        <v>2938</v>
      </c>
      <c r="I44" s="80">
        <v>122</v>
      </c>
      <c r="J44" s="82">
        <v>329</v>
      </c>
      <c r="K44" s="82"/>
      <c r="L44" s="187"/>
      <c r="M44" s="82">
        <f>SUM(W44:AD44)</f>
        <v>8</v>
      </c>
      <c r="N44" s="82">
        <f>M44*I44</f>
        <v>976</v>
      </c>
      <c r="O44" s="82"/>
      <c r="P44" s="82"/>
      <c r="Q44" s="82">
        <f>P45*I44</f>
        <v>244</v>
      </c>
      <c r="R44" s="82"/>
      <c r="S44" s="82"/>
      <c r="T44" s="82">
        <f>S45*I44</f>
        <v>732</v>
      </c>
      <c r="U44" s="82"/>
      <c r="V44" s="82"/>
      <c r="W44" s="81">
        <v>1</v>
      </c>
      <c r="X44" s="81">
        <v>1</v>
      </c>
      <c r="Y44" s="81">
        <v>2</v>
      </c>
      <c r="Z44" s="81"/>
      <c r="AA44" s="81">
        <v>2</v>
      </c>
      <c r="AB44" s="81"/>
      <c r="AC44" s="81">
        <v>1</v>
      </c>
      <c r="AD44" s="81">
        <v>1</v>
      </c>
    </row>
    <row r="45" spans="1:30" ht="14.25" customHeight="1" x14ac:dyDescent="0.45">
      <c r="A45" s="36"/>
      <c r="B45" s="36"/>
      <c r="C45" s="36"/>
      <c r="D45" s="844"/>
      <c r="E45" s="36"/>
      <c r="F45" s="36"/>
      <c r="G45" s="36"/>
      <c r="H45" s="36"/>
      <c r="I45" s="48"/>
      <c r="J45" s="41"/>
      <c r="K45" s="41"/>
      <c r="L45" s="41"/>
      <c r="M45" s="41"/>
      <c r="N45" s="41"/>
      <c r="O45" s="41">
        <f>M44*J44</f>
        <v>2632</v>
      </c>
      <c r="P45" s="665">
        <f>SUM(W45:AD45)</f>
        <v>2</v>
      </c>
      <c r="Q45" s="41"/>
      <c r="R45" s="41">
        <f>P45*J44</f>
        <v>658</v>
      </c>
      <c r="S45" s="41">
        <f>M44-P45</f>
        <v>6</v>
      </c>
      <c r="T45" s="41"/>
      <c r="U45" s="41">
        <f>S45*J44</f>
        <v>1974</v>
      </c>
      <c r="V45" s="41"/>
      <c r="W45" s="677">
        <v>1</v>
      </c>
      <c r="X45" s="132">
        <v>0</v>
      </c>
      <c r="Y45" s="132">
        <v>0</v>
      </c>
      <c r="Z45" s="137"/>
      <c r="AA45" s="132">
        <v>0</v>
      </c>
      <c r="AB45" s="137"/>
      <c r="AC45" s="132">
        <v>0</v>
      </c>
      <c r="AD45" s="677">
        <v>1</v>
      </c>
    </row>
    <row r="46" spans="1:30" ht="14.25" customHeight="1" x14ac:dyDescent="0.45">
      <c r="A46" s="36"/>
      <c r="B46" s="36"/>
      <c r="C46" s="36"/>
      <c r="D46" s="36"/>
      <c r="E46" s="36"/>
      <c r="F46" s="36"/>
      <c r="G46" s="36"/>
      <c r="H46" s="36"/>
      <c r="I46" s="48"/>
      <c r="J46" s="41"/>
      <c r="K46" s="41"/>
      <c r="L46" s="41"/>
      <c r="M46" s="41"/>
      <c r="N46" s="41"/>
      <c r="O46" s="41"/>
      <c r="P46" s="51"/>
      <c r="Q46" s="41"/>
      <c r="R46" s="41"/>
      <c r="S46" s="41"/>
      <c r="T46" s="41"/>
      <c r="U46" s="41"/>
      <c r="V46" s="41">
        <f>S46*K46</f>
        <v>0</v>
      </c>
      <c r="W46" s="19"/>
      <c r="X46" s="19"/>
      <c r="Y46" s="19"/>
      <c r="Z46" s="19"/>
      <c r="AA46" s="19"/>
      <c r="AB46" s="19"/>
      <c r="AC46" s="19"/>
      <c r="AD46" s="19"/>
    </row>
    <row r="47" spans="1:30" ht="14.25" customHeight="1" x14ac:dyDescent="0.45">
      <c r="A47" s="77" t="s">
        <v>2905</v>
      </c>
      <c r="B47" s="77" t="s">
        <v>10</v>
      </c>
      <c r="C47" s="122">
        <v>45574</v>
      </c>
      <c r="D47" s="389">
        <v>7545</v>
      </c>
      <c r="E47" s="77" t="s">
        <v>2936</v>
      </c>
      <c r="F47" s="77" t="s">
        <v>690</v>
      </c>
      <c r="G47" s="77" t="s">
        <v>2482</v>
      </c>
      <c r="H47" s="77" t="s">
        <v>2939</v>
      </c>
      <c r="I47" s="80">
        <v>128</v>
      </c>
      <c r="J47" s="82">
        <v>349</v>
      </c>
      <c r="K47" s="82"/>
      <c r="L47" s="82"/>
      <c r="M47" s="82">
        <f>SUM(W47:AD47)</f>
        <v>8</v>
      </c>
      <c r="N47" s="82">
        <f>M47*I47</f>
        <v>1024</v>
      </c>
      <c r="O47" s="82"/>
      <c r="P47" s="82"/>
      <c r="Q47" s="82">
        <f>P48*I47</f>
        <v>0</v>
      </c>
      <c r="R47" s="82"/>
      <c r="S47" s="82"/>
      <c r="T47" s="82">
        <f>S48*I47</f>
        <v>1024</v>
      </c>
      <c r="U47" s="82"/>
      <c r="V47" s="82"/>
      <c r="W47" s="81">
        <v>1</v>
      </c>
      <c r="X47" s="81">
        <v>1</v>
      </c>
      <c r="Y47" s="81">
        <v>2</v>
      </c>
      <c r="Z47" s="81"/>
      <c r="AA47" s="81">
        <v>2</v>
      </c>
      <c r="AB47" s="81"/>
      <c r="AC47" s="81">
        <v>1</v>
      </c>
      <c r="AD47" s="81">
        <v>1</v>
      </c>
    </row>
    <row r="48" spans="1:30" ht="14.25" customHeight="1" x14ac:dyDescent="0.45">
      <c r="A48" s="36"/>
      <c r="B48" s="36"/>
      <c r="C48" s="36"/>
      <c r="D48" s="46"/>
      <c r="E48" s="36"/>
      <c r="F48" s="36"/>
      <c r="G48" s="36"/>
      <c r="H48" s="36"/>
      <c r="I48" s="48"/>
      <c r="J48" s="41"/>
      <c r="K48" s="41"/>
      <c r="L48" s="41"/>
      <c r="M48" s="41"/>
      <c r="N48" s="41"/>
      <c r="O48" s="41">
        <f>M47*J47</f>
        <v>2792</v>
      </c>
      <c r="P48" s="47">
        <f>SUM(W48:AD48)</f>
        <v>0</v>
      </c>
      <c r="Q48" s="41"/>
      <c r="R48" s="41">
        <f>P48*J47</f>
        <v>0</v>
      </c>
      <c r="S48" s="41">
        <f>M47-P48</f>
        <v>8</v>
      </c>
      <c r="T48" s="41"/>
      <c r="U48" s="41">
        <f>S48*J47</f>
        <v>2792</v>
      </c>
      <c r="V48" s="41"/>
      <c r="W48" s="68">
        <v>0</v>
      </c>
      <c r="X48" s="68">
        <v>0</v>
      </c>
      <c r="Y48" s="68">
        <v>0</v>
      </c>
      <c r="Z48" s="42"/>
      <c r="AA48" s="68">
        <v>0</v>
      </c>
      <c r="AB48" s="42"/>
      <c r="AC48" s="68">
        <v>0</v>
      </c>
      <c r="AD48" s="68">
        <v>0</v>
      </c>
    </row>
    <row r="49" spans="1:30" ht="14.25" customHeight="1" x14ac:dyDescent="0.45">
      <c r="A49" s="36"/>
      <c r="B49" s="36"/>
      <c r="C49" s="36"/>
      <c r="D49" s="36"/>
      <c r="E49" s="36"/>
      <c r="F49" s="36"/>
      <c r="G49" s="36"/>
      <c r="H49" s="36"/>
      <c r="I49" s="48"/>
      <c r="J49" s="41"/>
      <c r="K49" s="41"/>
      <c r="L49" s="41"/>
      <c r="M49" s="41"/>
      <c r="N49" s="41"/>
      <c r="O49" s="41"/>
      <c r="P49" s="51"/>
      <c r="Q49" s="41"/>
      <c r="R49" s="41"/>
      <c r="S49" s="41"/>
      <c r="T49" s="41"/>
      <c r="U49" s="41"/>
      <c r="V49" s="41">
        <f>S49*K49</f>
        <v>0</v>
      </c>
      <c r="W49" s="38"/>
      <c r="X49" s="38"/>
      <c r="Y49" s="38"/>
      <c r="Z49" s="38"/>
      <c r="AA49" s="38"/>
      <c r="AB49" s="38"/>
      <c r="AC49" s="38"/>
      <c r="AD49" s="845"/>
    </row>
    <row r="50" spans="1:30" ht="14.25" customHeight="1" x14ac:dyDescent="0.45">
      <c r="A50" s="36" t="s">
        <v>2905</v>
      </c>
      <c r="B50" s="36"/>
      <c r="C50" s="114"/>
      <c r="D50" s="36"/>
      <c r="E50" s="36"/>
      <c r="F50" s="36"/>
      <c r="G50" s="36"/>
      <c r="H50" s="36"/>
      <c r="I50" s="48"/>
      <c r="J50" s="41"/>
      <c r="K50" s="41"/>
      <c r="L50" s="41"/>
      <c r="M50" s="41">
        <f>SUM(W50:AD50)</f>
        <v>0</v>
      </c>
      <c r="N50" s="41">
        <f>M50*I50</f>
        <v>0</v>
      </c>
      <c r="O50" s="41"/>
      <c r="P50" s="41"/>
      <c r="Q50" s="41">
        <f>P51*I50</f>
        <v>0</v>
      </c>
      <c r="R50" s="41"/>
      <c r="S50" s="41"/>
      <c r="T50" s="41">
        <f>S51*I50</f>
        <v>0</v>
      </c>
      <c r="U50" s="41"/>
      <c r="V50" s="41"/>
      <c r="W50" s="38"/>
      <c r="X50" s="38"/>
      <c r="Y50" s="38"/>
      <c r="Z50" s="38"/>
      <c r="AA50" s="38"/>
      <c r="AB50" s="38"/>
      <c r="AC50" s="38"/>
      <c r="AD50" s="38"/>
    </row>
    <row r="51" spans="1:30" ht="14.25" customHeight="1" x14ac:dyDescent="0.45">
      <c r="A51" s="36"/>
      <c r="B51" s="36"/>
      <c r="C51" s="36"/>
      <c r="D51" s="36"/>
      <c r="E51" s="36"/>
      <c r="F51" s="36"/>
      <c r="G51" s="36"/>
      <c r="H51" s="36"/>
      <c r="I51" s="48"/>
      <c r="J51" s="41"/>
      <c r="K51" s="41"/>
      <c r="L51" s="41"/>
      <c r="M51" s="41"/>
      <c r="N51" s="41"/>
      <c r="O51" s="41">
        <f>M50*J50</f>
        <v>0</v>
      </c>
      <c r="P51" s="41">
        <f>SUM(W51:AD51)</f>
        <v>0</v>
      </c>
      <c r="Q51" s="41"/>
      <c r="R51" s="41">
        <f>P51*J50</f>
        <v>0</v>
      </c>
      <c r="S51" s="41">
        <f>M50-P51</f>
        <v>0</v>
      </c>
      <c r="T51" s="41"/>
      <c r="U51" s="41">
        <f>S51*J50</f>
        <v>0</v>
      </c>
      <c r="V51" s="41"/>
      <c r="W51" s="38"/>
      <c r="X51" s="38"/>
      <c r="Y51" s="38"/>
      <c r="Z51" s="38"/>
      <c r="AA51" s="38"/>
      <c r="AB51" s="38"/>
      <c r="AC51" s="38"/>
      <c r="AD51" s="38"/>
    </row>
    <row r="52" spans="1:30" ht="14.25" customHeight="1" x14ac:dyDescent="0.45">
      <c r="A52" s="36"/>
      <c r="B52" s="36"/>
      <c r="C52" s="36"/>
      <c r="D52" s="36"/>
      <c r="E52" s="36"/>
      <c r="F52" s="36"/>
      <c r="G52" s="36"/>
      <c r="H52" s="36"/>
      <c r="I52" s="48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>
        <f>S52*K52</f>
        <v>0</v>
      </c>
      <c r="W52" s="38"/>
      <c r="X52" s="38"/>
      <c r="Y52" s="38"/>
      <c r="Z52" s="38"/>
      <c r="AA52" s="38"/>
      <c r="AB52" s="38"/>
      <c r="AC52" s="38"/>
      <c r="AD52" s="38"/>
    </row>
    <row r="53" spans="1:30" ht="14.25" customHeight="1" x14ac:dyDescent="0.45">
      <c r="A53" s="36" t="s">
        <v>2905</v>
      </c>
      <c r="B53" s="36"/>
      <c r="C53" s="114"/>
      <c r="D53" s="36"/>
      <c r="E53" s="36"/>
      <c r="F53" s="36"/>
      <c r="G53" s="36"/>
      <c r="H53" s="36"/>
      <c r="I53" s="48"/>
      <c r="J53" s="41"/>
      <c r="K53" s="41"/>
      <c r="L53" s="163"/>
      <c r="M53" s="41">
        <f>SUM(W53:AD53)</f>
        <v>0</v>
      </c>
      <c r="N53" s="41">
        <f>M53*I53</f>
        <v>0</v>
      </c>
      <c r="O53" s="41"/>
      <c r="P53" s="41"/>
      <c r="Q53" s="41">
        <f>P54*I53</f>
        <v>0</v>
      </c>
      <c r="R53" s="41"/>
      <c r="S53" s="41"/>
      <c r="T53" s="41">
        <f>S54*I53</f>
        <v>0</v>
      </c>
      <c r="U53" s="41"/>
      <c r="V53" s="41"/>
      <c r="W53" s="38"/>
      <c r="X53" s="38"/>
      <c r="Y53" s="38"/>
      <c r="Z53" s="38"/>
      <c r="AA53" s="38"/>
      <c r="AB53" s="38"/>
      <c r="AC53" s="38"/>
      <c r="AD53" s="38"/>
    </row>
    <row r="54" spans="1:30" ht="14.25" customHeight="1" x14ac:dyDescent="0.45">
      <c r="A54" s="36"/>
      <c r="B54" s="36"/>
      <c r="C54" s="36"/>
      <c r="D54" s="36"/>
      <c r="E54" s="36"/>
      <c r="F54" s="36"/>
      <c r="G54" s="36"/>
      <c r="H54" s="36"/>
      <c r="I54" s="48"/>
      <c r="J54" s="41"/>
      <c r="K54" s="41"/>
      <c r="L54" s="41"/>
      <c r="M54" s="41"/>
      <c r="N54" s="41"/>
      <c r="O54" s="41">
        <f>M53*J53</f>
        <v>0</v>
      </c>
      <c r="P54" s="41">
        <f>SUM(W54:AD54)</f>
        <v>0</v>
      </c>
      <c r="Q54" s="41"/>
      <c r="R54" s="41">
        <f>P54*J53</f>
        <v>0</v>
      </c>
      <c r="S54" s="41">
        <f>M53-P54</f>
        <v>0</v>
      </c>
      <c r="T54" s="41"/>
      <c r="U54" s="41">
        <f>S54*J53</f>
        <v>0</v>
      </c>
      <c r="V54" s="41"/>
      <c r="W54" s="38"/>
      <c r="X54" s="38"/>
      <c r="Y54" s="38"/>
      <c r="Z54" s="38"/>
      <c r="AA54" s="38"/>
      <c r="AB54" s="38"/>
      <c r="AC54" s="38"/>
      <c r="AD54" s="38"/>
    </row>
    <row r="55" spans="1:30" ht="14.25" customHeight="1" x14ac:dyDescent="0.45">
      <c r="A55" s="36"/>
      <c r="B55" s="36"/>
      <c r="C55" s="36"/>
      <c r="D55" s="36"/>
      <c r="E55" s="36"/>
      <c r="F55" s="36"/>
      <c r="G55" s="36"/>
      <c r="H55" s="36"/>
      <c r="I55" s="48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>
        <f>S55*K55</f>
        <v>0</v>
      </c>
      <c r="W55" s="38"/>
      <c r="X55" s="38"/>
      <c r="Y55" s="38"/>
      <c r="Z55" s="38"/>
      <c r="AA55" s="38"/>
      <c r="AB55" s="38"/>
      <c r="AC55" s="38"/>
      <c r="AD55" s="38"/>
    </row>
    <row r="56" spans="1:30" ht="14.25" customHeight="1" x14ac:dyDescent="0.45">
      <c r="A56" s="92"/>
      <c r="B56" s="92"/>
      <c r="C56" s="92"/>
      <c r="D56" s="92"/>
      <c r="E56" s="92"/>
      <c r="F56" s="92"/>
      <c r="G56" s="92"/>
      <c r="H56" s="92"/>
      <c r="I56" s="93"/>
      <c r="J56" s="93"/>
      <c r="K56" s="93"/>
      <c r="L56" s="93"/>
      <c r="M56" s="427">
        <f t="shared" ref="M56:V56" si="3">SUM(M38:M55)</f>
        <v>24</v>
      </c>
      <c r="N56" s="427">
        <f t="shared" si="3"/>
        <v>2912</v>
      </c>
      <c r="O56" s="427">
        <f t="shared" si="3"/>
        <v>7816</v>
      </c>
      <c r="P56" s="716">
        <f t="shared" si="3"/>
        <v>2</v>
      </c>
      <c r="Q56" s="716">
        <f t="shared" si="3"/>
        <v>244</v>
      </c>
      <c r="R56" s="427">
        <f t="shared" si="3"/>
        <v>658</v>
      </c>
      <c r="S56" s="427">
        <f t="shared" si="3"/>
        <v>22</v>
      </c>
      <c r="T56" s="427">
        <f t="shared" si="3"/>
        <v>2668</v>
      </c>
      <c r="U56" s="427">
        <f t="shared" si="3"/>
        <v>7158</v>
      </c>
      <c r="V56" s="427">
        <f t="shared" si="3"/>
        <v>0</v>
      </c>
      <c r="W56" s="412"/>
      <c r="X56" s="412"/>
      <c r="Y56" s="412"/>
      <c r="Z56" s="412"/>
      <c r="AA56" s="412"/>
      <c r="AB56" s="412"/>
      <c r="AC56" s="412"/>
      <c r="AD56" s="412"/>
    </row>
    <row r="57" spans="1:30" ht="14.25" customHeight="1" x14ac:dyDescent="0.45">
      <c r="A57" s="95"/>
      <c r="B57" s="95"/>
      <c r="C57" s="95"/>
      <c r="D57" s="95"/>
      <c r="E57" s="95"/>
      <c r="F57" s="95"/>
      <c r="G57" s="95"/>
      <c r="H57" s="95"/>
      <c r="I57" s="9"/>
      <c r="J57" s="9"/>
      <c r="K57" s="9"/>
      <c r="L57" s="9"/>
      <c r="M57" s="9"/>
      <c r="N57" s="98">
        <f>N56/M56</f>
        <v>121.33333333333333</v>
      </c>
      <c r="O57" s="9"/>
      <c r="P57" s="9"/>
      <c r="Q57" s="9"/>
      <c r="R57" s="9"/>
      <c r="S57" s="9"/>
      <c r="T57" s="9"/>
      <c r="U57" s="9"/>
      <c r="V57" s="9"/>
    </row>
    <row r="58" spans="1:30" ht="14.25" customHeight="1" x14ac:dyDescent="0.45">
      <c r="N58" s="6">
        <f t="shared" ref="N58:O58" si="4">Q56+T56</f>
        <v>2912</v>
      </c>
      <c r="O58" s="6">
        <f t="shared" si="4"/>
        <v>7816</v>
      </c>
    </row>
    <row r="59" spans="1:30" ht="14.25" customHeight="1" x14ac:dyDescent="0.45"/>
    <row r="60" spans="1:30" ht="14.25" customHeight="1" x14ac:dyDescent="0.45"/>
    <row r="61" spans="1:30" ht="14.25" customHeight="1" x14ac:dyDescent="0.45">
      <c r="A61" s="32" t="s">
        <v>117</v>
      </c>
      <c r="B61" s="32" t="s">
        <v>118</v>
      </c>
      <c r="C61" s="33" t="s">
        <v>1505</v>
      </c>
      <c r="D61" s="32" t="s">
        <v>120</v>
      </c>
      <c r="E61" s="32" t="s">
        <v>121</v>
      </c>
      <c r="F61" s="32" t="s">
        <v>122</v>
      </c>
      <c r="G61" s="32" t="s">
        <v>123</v>
      </c>
      <c r="H61" s="32" t="s">
        <v>124</v>
      </c>
      <c r="I61" s="32" t="s">
        <v>125</v>
      </c>
      <c r="J61" s="32" t="s">
        <v>126</v>
      </c>
      <c r="K61" s="32" t="s">
        <v>127</v>
      </c>
      <c r="L61" s="32" t="s">
        <v>706</v>
      </c>
      <c r="M61" s="34" t="s">
        <v>128</v>
      </c>
      <c r="N61" s="33" t="s">
        <v>129</v>
      </c>
      <c r="O61" s="33" t="s">
        <v>933</v>
      </c>
      <c r="P61" s="34" t="s">
        <v>131</v>
      </c>
      <c r="Q61" s="829" t="s">
        <v>132</v>
      </c>
      <c r="R61" s="828"/>
      <c r="S61" s="33" t="s">
        <v>133</v>
      </c>
      <c r="T61" s="830" t="s">
        <v>134</v>
      </c>
      <c r="U61" s="827"/>
      <c r="V61" s="828"/>
      <c r="W61" s="32" t="s">
        <v>2451</v>
      </c>
      <c r="X61" s="32" t="s">
        <v>2452</v>
      </c>
      <c r="Y61" s="32" t="s">
        <v>2453</v>
      </c>
      <c r="Z61" s="32" t="s">
        <v>2933</v>
      </c>
      <c r="AA61" s="32" t="s">
        <v>2454</v>
      </c>
      <c r="AB61" s="32" t="s">
        <v>2934</v>
      </c>
      <c r="AC61" s="32" t="s">
        <v>2455</v>
      </c>
      <c r="AD61" s="32" t="s">
        <v>2456</v>
      </c>
    </row>
    <row r="62" spans="1:30" ht="14.25" customHeight="1" x14ac:dyDescent="0.45">
      <c r="A62" s="143" t="s">
        <v>2905</v>
      </c>
      <c r="B62" s="143" t="s">
        <v>11</v>
      </c>
      <c r="C62" s="144"/>
      <c r="D62" s="143" t="s">
        <v>2940</v>
      </c>
      <c r="E62" s="143" t="s">
        <v>2941</v>
      </c>
      <c r="F62" s="143" t="s">
        <v>684</v>
      </c>
      <c r="G62" s="143" t="s">
        <v>2942</v>
      </c>
      <c r="H62" s="143"/>
      <c r="I62" s="430"/>
      <c r="J62" s="147"/>
      <c r="K62" s="147"/>
      <c r="L62" s="147"/>
      <c r="M62" s="147">
        <f>SUM(W62:AD62)</f>
        <v>8</v>
      </c>
      <c r="N62" s="147">
        <f>M62*I62</f>
        <v>0</v>
      </c>
      <c r="O62" s="147"/>
      <c r="P62" s="147"/>
      <c r="Q62" s="147">
        <f>P63*I62</f>
        <v>0</v>
      </c>
      <c r="R62" s="147"/>
      <c r="S62" s="147"/>
      <c r="T62" s="147">
        <f>S63*I62</f>
        <v>0</v>
      </c>
      <c r="U62" s="147"/>
      <c r="V62" s="147"/>
      <c r="W62" s="145">
        <v>1</v>
      </c>
      <c r="X62" s="145">
        <v>1</v>
      </c>
      <c r="Y62" s="145">
        <v>2</v>
      </c>
      <c r="Z62" s="145"/>
      <c r="AA62" s="145">
        <v>2</v>
      </c>
      <c r="AB62" s="145"/>
      <c r="AC62" s="145">
        <v>1</v>
      </c>
      <c r="AD62" s="145">
        <v>1</v>
      </c>
    </row>
    <row r="63" spans="1:30" ht="14.25" customHeight="1" x14ac:dyDescent="0.45">
      <c r="A63" s="36"/>
      <c r="B63" s="36"/>
      <c r="C63" s="36"/>
      <c r="D63" s="36"/>
      <c r="E63" s="36"/>
      <c r="F63" s="36"/>
      <c r="G63" s="36"/>
      <c r="H63" s="36"/>
      <c r="I63" s="48"/>
      <c r="J63" s="41"/>
      <c r="K63" s="41"/>
      <c r="L63" s="41"/>
      <c r="M63" s="41"/>
      <c r="N63" s="41"/>
      <c r="O63" s="41">
        <f>M62*J62</f>
        <v>0</v>
      </c>
      <c r="P63" s="41">
        <f>SUM(W63:AD63)</f>
        <v>0</v>
      </c>
      <c r="Q63" s="41"/>
      <c r="R63" s="41">
        <f>P63*J62</f>
        <v>0</v>
      </c>
      <c r="S63" s="41">
        <f>M62-P63</f>
        <v>8</v>
      </c>
      <c r="T63" s="41"/>
      <c r="U63" s="41">
        <f>S63*J62</f>
        <v>0</v>
      </c>
      <c r="V63" s="41"/>
      <c r="W63" s="19"/>
      <c r="X63" s="19"/>
      <c r="Y63" s="19"/>
      <c r="Z63" s="19"/>
      <c r="AA63" s="19"/>
      <c r="AB63" s="19"/>
      <c r="AC63" s="19"/>
      <c r="AD63" s="19"/>
    </row>
    <row r="64" spans="1:30" ht="14.25" customHeight="1" x14ac:dyDescent="0.45">
      <c r="A64" s="36"/>
      <c r="B64" s="36"/>
      <c r="C64" s="36"/>
      <c r="D64" s="36"/>
      <c r="E64" s="36"/>
      <c r="F64" s="36"/>
      <c r="G64" s="36"/>
      <c r="H64" s="36"/>
      <c r="I64" s="48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>
        <f>S64*K64</f>
        <v>0</v>
      </c>
      <c r="W64" s="19"/>
      <c r="X64" s="19"/>
      <c r="Y64" s="19"/>
      <c r="Z64" s="19"/>
      <c r="AA64" s="19"/>
      <c r="AB64" s="19"/>
      <c r="AC64" s="19"/>
      <c r="AD64" s="19"/>
    </row>
    <row r="65" spans="1:30" ht="14.25" customHeight="1" x14ac:dyDescent="0.45">
      <c r="A65" s="143" t="s">
        <v>2905</v>
      </c>
      <c r="B65" s="143" t="s">
        <v>11</v>
      </c>
      <c r="C65" s="144"/>
      <c r="D65" s="143" t="s">
        <v>2943</v>
      </c>
      <c r="E65" s="143" t="s">
        <v>2944</v>
      </c>
      <c r="F65" s="143" t="s">
        <v>2945</v>
      </c>
      <c r="G65" s="143" t="s">
        <v>710</v>
      </c>
      <c r="H65" s="143"/>
      <c r="I65" s="430"/>
      <c r="J65" s="147"/>
      <c r="K65" s="147"/>
      <c r="L65" s="147"/>
      <c r="M65" s="147">
        <f>SUM(W65:AD65)</f>
        <v>7</v>
      </c>
      <c r="N65" s="147">
        <f>M65*I65</f>
        <v>0</v>
      </c>
      <c r="O65" s="147"/>
      <c r="P65" s="147"/>
      <c r="Q65" s="147">
        <f>P66*I65</f>
        <v>0</v>
      </c>
      <c r="R65" s="147"/>
      <c r="S65" s="147"/>
      <c r="T65" s="147">
        <f>S66*I65</f>
        <v>0</v>
      </c>
      <c r="U65" s="147"/>
      <c r="V65" s="147"/>
      <c r="W65" s="145">
        <v>1</v>
      </c>
      <c r="X65" s="145">
        <v>1</v>
      </c>
      <c r="Y65" s="145">
        <v>2</v>
      </c>
      <c r="Z65" s="145"/>
      <c r="AA65" s="145">
        <v>2</v>
      </c>
      <c r="AB65" s="145"/>
      <c r="AC65" s="145">
        <v>1</v>
      </c>
      <c r="AD65" s="145"/>
    </row>
    <row r="66" spans="1:30" ht="14.25" customHeight="1" x14ac:dyDescent="0.45">
      <c r="A66" s="36"/>
      <c r="B66" s="36"/>
      <c r="C66" s="36"/>
      <c r="D66" s="36"/>
      <c r="E66" s="36"/>
      <c r="F66" s="36"/>
      <c r="G66" s="36"/>
      <c r="H66" s="36"/>
      <c r="I66" s="48"/>
      <c r="J66" s="41"/>
      <c r="K66" s="41"/>
      <c r="L66" s="41"/>
      <c r="M66" s="41"/>
      <c r="N66" s="41"/>
      <c r="O66" s="41">
        <f>M65*J65</f>
        <v>0</v>
      </c>
      <c r="P66" s="41">
        <f>SUM(W66:AD66)</f>
        <v>0</v>
      </c>
      <c r="Q66" s="41"/>
      <c r="R66" s="41">
        <f>P66*J65</f>
        <v>0</v>
      </c>
      <c r="S66" s="41">
        <f>M65-P66</f>
        <v>7</v>
      </c>
      <c r="T66" s="41"/>
      <c r="U66" s="41">
        <f>S66*J65</f>
        <v>0</v>
      </c>
      <c r="V66" s="41"/>
      <c r="W66" s="19"/>
      <c r="X66" s="19"/>
      <c r="Y66" s="19"/>
      <c r="Z66" s="19"/>
      <c r="AA66" s="19"/>
      <c r="AB66" s="19"/>
      <c r="AC66" s="19"/>
      <c r="AD66" s="19"/>
    </row>
    <row r="67" spans="1:30" ht="14.25" customHeight="1" x14ac:dyDescent="0.45">
      <c r="A67" s="36"/>
      <c r="B67" s="36"/>
      <c r="C67" s="36"/>
      <c r="D67" s="36"/>
      <c r="E67" s="36"/>
      <c r="F67" s="36"/>
      <c r="G67" s="36"/>
      <c r="H67" s="36"/>
      <c r="I67" s="48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>
        <f>S67*K67</f>
        <v>0</v>
      </c>
      <c r="W67" s="19"/>
      <c r="X67" s="19"/>
      <c r="Y67" s="19"/>
      <c r="Z67" s="19"/>
      <c r="AA67" s="19"/>
      <c r="AB67" s="19"/>
      <c r="AC67" s="19"/>
      <c r="AD67" s="19"/>
    </row>
    <row r="68" spans="1:30" ht="14.25" customHeight="1" x14ac:dyDescent="0.45">
      <c r="A68" s="143" t="s">
        <v>2905</v>
      </c>
      <c r="B68" s="143" t="s">
        <v>11</v>
      </c>
      <c r="C68" s="144"/>
      <c r="D68" s="1000" t="s">
        <v>2946</v>
      </c>
      <c r="E68" s="143" t="s">
        <v>2947</v>
      </c>
      <c r="F68" s="143" t="s">
        <v>2945</v>
      </c>
      <c r="G68" s="143" t="s">
        <v>710</v>
      </c>
      <c r="H68" s="143"/>
      <c r="I68" s="430">
        <v>108</v>
      </c>
      <c r="J68" s="147">
        <v>270</v>
      </c>
      <c r="K68" s="147"/>
      <c r="L68" s="188">
        <v>270</v>
      </c>
      <c r="M68" s="147">
        <f>SUM(W68:AD68)</f>
        <v>8</v>
      </c>
      <c r="N68" s="147">
        <f>M68*I68</f>
        <v>864</v>
      </c>
      <c r="O68" s="147"/>
      <c r="P68" s="147"/>
      <c r="Q68" s="147">
        <f>P69*I68</f>
        <v>648</v>
      </c>
      <c r="R68" s="147"/>
      <c r="S68" s="147"/>
      <c r="T68" s="147">
        <f>S69*I68</f>
        <v>216</v>
      </c>
      <c r="U68" s="147"/>
      <c r="V68" s="147"/>
      <c r="W68" s="145">
        <v>1</v>
      </c>
      <c r="X68" s="145">
        <v>1</v>
      </c>
      <c r="Y68" s="145">
        <v>2</v>
      </c>
      <c r="Z68" s="145"/>
      <c r="AA68" s="145">
        <v>2</v>
      </c>
      <c r="AB68" s="145"/>
      <c r="AC68" s="145">
        <v>1</v>
      </c>
      <c r="AD68" s="145">
        <v>1</v>
      </c>
    </row>
    <row r="69" spans="1:30" ht="14.25" customHeight="1" x14ac:dyDescent="0.45">
      <c r="A69" s="36"/>
      <c r="B69" s="36"/>
      <c r="C69" s="36"/>
      <c r="D69" s="36"/>
      <c r="E69" s="36"/>
      <c r="F69" s="36"/>
      <c r="G69" s="36"/>
      <c r="H69" s="36"/>
      <c r="I69" s="48"/>
      <c r="J69" s="41"/>
      <c r="K69" s="41"/>
      <c r="L69" s="41"/>
      <c r="M69" s="41"/>
      <c r="N69" s="41"/>
      <c r="O69" s="41">
        <f>M68*J68</f>
        <v>2160</v>
      </c>
      <c r="P69" s="668">
        <f>SUM(W69:AD69)</f>
        <v>6</v>
      </c>
      <c r="Q69" s="41"/>
      <c r="R69" s="41">
        <f>P69*J68</f>
        <v>1620</v>
      </c>
      <c r="S69" s="41">
        <f>M68-P69</f>
        <v>2</v>
      </c>
      <c r="T69" s="41"/>
      <c r="U69" s="41">
        <f>S69*J68</f>
        <v>540</v>
      </c>
      <c r="V69" s="41"/>
      <c r="W69" s="674">
        <v>1</v>
      </c>
      <c r="X69" s="674">
        <v>1</v>
      </c>
      <c r="Y69" s="674">
        <v>1</v>
      </c>
      <c r="Z69" s="19"/>
      <c r="AA69" s="674">
        <v>2</v>
      </c>
      <c r="AB69" s="19"/>
      <c r="AC69" s="19">
        <v>0</v>
      </c>
      <c r="AD69" s="674">
        <v>1</v>
      </c>
    </row>
    <row r="70" spans="1:30" ht="14.25" customHeight="1" x14ac:dyDescent="0.45">
      <c r="A70" s="36"/>
      <c r="B70" s="36"/>
      <c r="C70" s="36"/>
      <c r="D70" s="36"/>
      <c r="E70" s="36"/>
      <c r="F70" s="36"/>
      <c r="G70" s="36"/>
      <c r="H70" s="36"/>
      <c r="I70" s="48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>
        <f>S70*K70</f>
        <v>0</v>
      </c>
      <c r="W70" s="19"/>
      <c r="X70" s="19"/>
      <c r="Y70" s="19"/>
      <c r="Z70" s="19"/>
      <c r="AA70" s="19"/>
      <c r="AB70" s="19"/>
      <c r="AC70" s="19"/>
      <c r="AD70" s="19"/>
    </row>
    <row r="71" spans="1:30" ht="14.25" customHeight="1" x14ac:dyDescent="0.45">
      <c r="A71" s="143" t="s">
        <v>2905</v>
      </c>
      <c r="B71" s="143" t="s">
        <v>11</v>
      </c>
      <c r="C71" s="144"/>
      <c r="D71" s="431" t="s">
        <v>2948</v>
      </c>
      <c r="E71" s="143" t="s">
        <v>2914</v>
      </c>
      <c r="F71" s="143" t="s">
        <v>347</v>
      </c>
      <c r="G71" s="143" t="s">
        <v>710</v>
      </c>
      <c r="H71" s="143"/>
      <c r="I71" s="430"/>
      <c r="J71" s="147"/>
      <c r="K71" s="147"/>
      <c r="L71" s="147"/>
      <c r="M71" s="147">
        <f>SUM(W71:AD71)</f>
        <v>8</v>
      </c>
      <c r="N71" s="147">
        <f>M71*I71</f>
        <v>0</v>
      </c>
      <c r="O71" s="147"/>
      <c r="P71" s="147"/>
      <c r="Q71" s="147">
        <f>P72*I71</f>
        <v>0</v>
      </c>
      <c r="R71" s="147"/>
      <c r="S71" s="147"/>
      <c r="T71" s="147">
        <f>S72*I71</f>
        <v>0</v>
      </c>
      <c r="U71" s="147"/>
      <c r="V71" s="147"/>
      <c r="W71" s="145">
        <v>1</v>
      </c>
      <c r="X71" s="145">
        <v>1</v>
      </c>
      <c r="Y71" s="145">
        <v>2</v>
      </c>
      <c r="Z71" s="145"/>
      <c r="AA71" s="145">
        <v>2</v>
      </c>
      <c r="AB71" s="145"/>
      <c r="AC71" s="145">
        <v>1</v>
      </c>
      <c r="AD71" s="145">
        <v>1</v>
      </c>
    </row>
    <row r="72" spans="1:30" ht="14.25" customHeight="1" x14ac:dyDescent="0.45">
      <c r="A72" s="36"/>
      <c r="B72" s="36"/>
      <c r="C72" s="36"/>
      <c r="D72" s="36"/>
      <c r="E72" s="36"/>
      <c r="F72" s="36"/>
      <c r="G72" s="36"/>
      <c r="H72" s="36"/>
      <c r="I72" s="48"/>
      <c r="J72" s="41"/>
      <c r="K72" s="41"/>
      <c r="L72" s="41"/>
      <c r="M72" s="41"/>
      <c r="N72" s="41"/>
      <c r="O72" s="41">
        <f>M71*J71</f>
        <v>0</v>
      </c>
      <c r="P72" s="41">
        <f>SUM(W72:AD72)</f>
        <v>0</v>
      </c>
      <c r="Q72" s="41"/>
      <c r="R72" s="41">
        <f>P72*J71</f>
        <v>0</v>
      </c>
      <c r="S72" s="41">
        <f>M71-P72</f>
        <v>8</v>
      </c>
      <c r="T72" s="41"/>
      <c r="U72" s="41">
        <f>S72*J71</f>
        <v>0</v>
      </c>
      <c r="V72" s="41"/>
      <c r="W72" s="38"/>
      <c r="X72" s="38"/>
      <c r="Y72" s="38"/>
      <c r="Z72" s="38"/>
      <c r="AA72" s="38"/>
      <c r="AB72" s="38"/>
      <c r="AC72" s="38"/>
      <c r="AD72" s="38"/>
    </row>
    <row r="73" spans="1:30" ht="14.25" customHeight="1" x14ac:dyDescent="0.45">
      <c r="A73" s="36"/>
      <c r="B73" s="36"/>
      <c r="C73" s="36"/>
      <c r="D73" s="36"/>
      <c r="E73" s="36"/>
      <c r="F73" s="36"/>
      <c r="G73" s="36"/>
      <c r="H73" s="36"/>
      <c r="I73" s="48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>
        <f>S73*K73</f>
        <v>0</v>
      </c>
      <c r="W73" s="38"/>
      <c r="X73" s="38"/>
      <c r="Y73" s="38"/>
      <c r="Z73" s="38"/>
      <c r="AA73" s="38"/>
      <c r="AB73" s="38"/>
      <c r="AC73" s="38"/>
      <c r="AD73" s="38"/>
    </row>
    <row r="74" spans="1:30" ht="14.25" customHeight="1" x14ac:dyDescent="0.45">
      <c r="A74" s="143" t="s">
        <v>2905</v>
      </c>
      <c r="B74" s="143" t="s">
        <v>11</v>
      </c>
      <c r="C74" s="144"/>
      <c r="D74" s="143" t="s">
        <v>2949</v>
      </c>
      <c r="E74" s="143" t="s">
        <v>2914</v>
      </c>
      <c r="F74" s="143" t="s">
        <v>2950</v>
      </c>
      <c r="G74" s="143" t="s">
        <v>2482</v>
      </c>
      <c r="H74" s="143"/>
      <c r="I74" s="430"/>
      <c r="J74" s="147"/>
      <c r="K74" s="147"/>
      <c r="L74" s="147"/>
      <c r="M74" s="147">
        <f>SUM(W74:AD74)</f>
        <v>8</v>
      </c>
      <c r="N74" s="147">
        <f>M74*I74</f>
        <v>0</v>
      </c>
      <c r="O74" s="147"/>
      <c r="P74" s="147"/>
      <c r="Q74" s="147">
        <f>P75*I74</f>
        <v>0</v>
      </c>
      <c r="R74" s="147"/>
      <c r="S74" s="147"/>
      <c r="T74" s="147">
        <f>S75*I74</f>
        <v>0</v>
      </c>
      <c r="U74" s="147"/>
      <c r="V74" s="147"/>
      <c r="W74" s="145">
        <v>1</v>
      </c>
      <c r="X74" s="145">
        <v>1</v>
      </c>
      <c r="Y74" s="145">
        <v>2</v>
      </c>
      <c r="Z74" s="145"/>
      <c r="AA74" s="145">
        <v>2</v>
      </c>
      <c r="AB74" s="145"/>
      <c r="AC74" s="145">
        <v>1</v>
      </c>
      <c r="AD74" s="145">
        <v>1</v>
      </c>
    </row>
    <row r="75" spans="1:30" ht="14.25" customHeight="1" x14ac:dyDescent="0.45">
      <c r="A75" s="36"/>
      <c r="B75" s="36"/>
      <c r="C75" s="36"/>
      <c r="D75" s="36"/>
      <c r="E75" s="36"/>
      <c r="F75" s="36"/>
      <c r="G75" s="36"/>
      <c r="H75" s="36"/>
      <c r="I75" s="48"/>
      <c r="J75" s="41"/>
      <c r="K75" s="41"/>
      <c r="L75" s="41"/>
      <c r="M75" s="41"/>
      <c r="N75" s="41"/>
      <c r="O75" s="41">
        <f>M74*J74</f>
        <v>0</v>
      </c>
      <c r="P75" s="41">
        <f>SUM(W75:AD75)</f>
        <v>0</v>
      </c>
      <c r="Q75" s="41"/>
      <c r="R75" s="41">
        <f>P75*J74</f>
        <v>0</v>
      </c>
      <c r="S75" s="41">
        <f>M74-P75</f>
        <v>8</v>
      </c>
      <c r="T75" s="41"/>
      <c r="U75" s="41">
        <f>S75*J74</f>
        <v>0</v>
      </c>
      <c r="V75" s="41"/>
      <c r="W75" s="38"/>
      <c r="X75" s="38"/>
      <c r="Y75" s="38"/>
      <c r="Z75" s="38"/>
      <c r="AA75" s="38"/>
      <c r="AB75" s="38"/>
      <c r="AC75" s="38"/>
      <c r="AD75" s="38"/>
    </row>
    <row r="76" spans="1:30" ht="14.25" customHeight="1" x14ac:dyDescent="0.45">
      <c r="A76" s="36"/>
      <c r="B76" s="36"/>
      <c r="C76" s="36"/>
      <c r="D76" s="36"/>
      <c r="E76" s="36"/>
      <c r="F76" s="36"/>
      <c r="G76" s="36"/>
      <c r="H76" s="36"/>
      <c r="I76" s="48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>
        <f>S76*K76</f>
        <v>0</v>
      </c>
      <c r="W76" s="38"/>
      <c r="X76" s="38"/>
      <c r="Y76" s="38"/>
      <c r="Z76" s="38"/>
      <c r="AA76" s="38"/>
      <c r="AB76" s="38"/>
      <c r="AC76" s="38"/>
      <c r="AD76" s="38"/>
    </row>
    <row r="77" spans="1:30" ht="14.25" customHeight="1" x14ac:dyDescent="0.45">
      <c r="A77" s="36" t="s">
        <v>2905</v>
      </c>
      <c r="B77" s="36"/>
      <c r="C77" s="114"/>
      <c r="D77" s="36"/>
      <c r="E77" s="36"/>
      <c r="F77" s="36"/>
      <c r="G77" s="36"/>
      <c r="H77" s="36"/>
      <c r="I77" s="48"/>
      <c r="J77" s="41"/>
      <c r="K77" s="41"/>
      <c r="L77" s="41"/>
      <c r="M77" s="41">
        <f>SUM(W77:AD77)</f>
        <v>0</v>
      </c>
      <c r="N77" s="41">
        <f>M77*I77</f>
        <v>0</v>
      </c>
      <c r="O77" s="41"/>
      <c r="P77" s="41"/>
      <c r="Q77" s="41">
        <f>P78*I77</f>
        <v>0</v>
      </c>
      <c r="R77" s="41"/>
      <c r="S77" s="41"/>
      <c r="T77" s="41">
        <f>S78*I77</f>
        <v>0</v>
      </c>
      <c r="U77" s="41"/>
      <c r="V77" s="41"/>
      <c r="W77" s="38"/>
      <c r="X77" s="38"/>
      <c r="Y77" s="38"/>
      <c r="Z77" s="38"/>
      <c r="AA77" s="38"/>
      <c r="AB77" s="38"/>
      <c r="AC77" s="38"/>
      <c r="AD77" s="38"/>
    </row>
    <row r="78" spans="1:30" ht="14.25" customHeight="1" x14ac:dyDescent="0.45">
      <c r="A78" s="36"/>
      <c r="B78" s="36"/>
      <c r="C78" s="36"/>
      <c r="D78" s="36"/>
      <c r="E78" s="36"/>
      <c r="F78" s="36"/>
      <c r="G78" s="36"/>
      <c r="H78" s="36"/>
      <c r="I78" s="48"/>
      <c r="J78" s="41"/>
      <c r="K78" s="41"/>
      <c r="L78" s="41"/>
      <c r="M78" s="41"/>
      <c r="N78" s="41"/>
      <c r="O78" s="41">
        <f>M77*J77</f>
        <v>0</v>
      </c>
      <c r="P78" s="41">
        <f>SUM(W78:AD78)</f>
        <v>0</v>
      </c>
      <c r="Q78" s="41"/>
      <c r="R78" s="41">
        <f>P78*J77</f>
        <v>0</v>
      </c>
      <c r="S78" s="41">
        <f>M77-P78</f>
        <v>0</v>
      </c>
      <c r="T78" s="41"/>
      <c r="U78" s="41">
        <f>S78*J77</f>
        <v>0</v>
      </c>
      <c r="V78" s="41"/>
      <c r="W78" s="38"/>
      <c r="X78" s="38"/>
      <c r="Y78" s="38"/>
      <c r="Z78" s="38"/>
      <c r="AA78" s="38"/>
      <c r="AB78" s="38"/>
      <c r="AC78" s="38"/>
      <c r="AD78" s="38"/>
    </row>
    <row r="79" spans="1:30" ht="14.25" customHeight="1" x14ac:dyDescent="0.45">
      <c r="A79" s="36"/>
      <c r="B79" s="36"/>
      <c r="C79" s="36"/>
      <c r="D79" s="36"/>
      <c r="E79" s="36"/>
      <c r="F79" s="36"/>
      <c r="G79" s="36"/>
      <c r="H79" s="36"/>
      <c r="I79" s="48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>
        <f>S79*K79</f>
        <v>0</v>
      </c>
      <c r="W79" s="38"/>
      <c r="X79" s="38"/>
      <c r="Y79" s="38"/>
      <c r="Z79" s="38"/>
      <c r="AA79" s="38"/>
      <c r="AB79" s="38"/>
      <c r="AC79" s="38"/>
      <c r="AD79" s="38"/>
    </row>
    <row r="80" spans="1:30" ht="14.25" customHeight="1" x14ac:dyDescent="0.45">
      <c r="A80" s="36"/>
      <c r="B80" s="36"/>
      <c r="C80" s="36"/>
      <c r="D80" s="36"/>
      <c r="E80" s="36"/>
      <c r="F80" s="36"/>
      <c r="G80" s="36"/>
      <c r="H80" s="36"/>
      <c r="I80" s="38"/>
      <c r="J80" s="38"/>
      <c r="K80" s="38"/>
      <c r="L80" s="38"/>
      <c r="M80" s="8">
        <f t="shared" ref="M80:V80" si="5">SUM(M62:M79)</f>
        <v>39</v>
      </c>
      <c r="N80" s="8">
        <f t="shared" si="5"/>
        <v>864</v>
      </c>
      <c r="O80" s="8">
        <f t="shared" si="5"/>
        <v>2160</v>
      </c>
      <c r="P80" s="717">
        <f t="shared" si="5"/>
        <v>6</v>
      </c>
      <c r="Q80" s="717">
        <f t="shared" si="5"/>
        <v>648</v>
      </c>
      <c r="R80" s="8">
        <f t="shared" si="5"/>
        <v>1620</v>
      </c>
      <c r="S80" s="8">
        <f t="shared" si="5"/>
        <v>33</v>
      </c>
      <c r="T80" s="8">
        <f t="shared" si="5"/>
        <v>216</v>
      </c>
      <c r="U80" s="8">
        <f t="shared" si="5"/>
        <v>540</v>
      </c>
      <c r="V80" s="8">
        <f t="shared" si="5"/>
        <v>0</v>
      </c>
      <c r="W80" s="19"/>
      <c r="X80" s="19"/>
      <c r="Y80" s="19"/>
      <c r="Z80" s="19"/>
      <c r="AA80" s="19"/>
      <c r="AB80" s="19"/>
      <c r="AC80" s="19"/>
      <c r="AD80" s="19"/>
    </row>
    <row r="81" spans="1:30" ht="14.25" customHeight="1" x14ac:dyDescent="0.45">
      <c r="A81" s="95"/>
      <c r="B81" s="95"/>
      <c r="C81" s="95"/>
      <c r="D81" s="95"/>
      <c r="E81" s="95"/>
      <c r="F81" s="95"/>
      <c r="G81" s="95"/>
      <c r="H81" s="95"/>
      <c r="I81" s="9"/>
      <c r="J81" s="9"/>
      <c r="K81" s="9"/>
      <c r="L81" s="9"/>
      <c r="M81" s="9"/>
      <c r="N81" s="98">
        <f>N80/M80</f>
        <v>22.153846153846153</v>
      </c>
      <c r="O81" s="9"/>
      <c r="P81" s="9"/>
      <c r="Q81" s="9"/>
      <c r="R81" s="9"/>
      <c r="S81" s="9"/>
      <c r="T81" s="9"/>
      <c r="U81" s="9"/>
      <c r="V81" s="9"/>
      <c r="W81" s="153"/>
      <c r="X81" s="153"/>
      <c r="Y81" s="153"/>
      <c r="Z81" s="153"/>
      <c r="AA81" s="153"/>
      <c r="AB81" s="153"/>
      <c r="AC81" s="153"/>
      <c r="AD81" s="153"/>
    </row>
    <row r="82" spans="1:30" ht="14.25" customHeight="1" x14ac:dyDescent="0.4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6">
        <f t="shared" ref="N82:O82" si="6">Q80+T80</f>
        <v>864</v>
      </c>
      <c r="O82" s="6">
        <f t="shared" si="6"/>
        <v>2160</v>
      </c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</row>
    <row r="83" spans="1:30" ht="14.25" customHeight="1" x14ac:dyDescent="0.4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</row>
    <row r="84" spans="1:30" ht="14.25" customHeight="1" x14ac:dyDescent="0.45"/>
    <row r="85" spans="1:30" ht="14.25" customHeight="1" x14ac:dyDescent="0.45"/>
    <row r="86" spans="1:30" ht="14.25" customHeight="1" x14ac:dyDescent="0.45"/>
    <row r="87" spans="1:30" ht="14.25" customHeight="1" x14ac:dyDescent="0.45"/>
    <row r="88" spans="1:30" ht="14.25" customHeight="1" x14ac:dyDescent="0.45"/>
    <row r="89" spans="1:30" ht="14.25" customHeight="1" x14ac:dyDescent="0.45"/>
    <row r="90" spans="1:30" ht="14.25" customHeight="1" x14ac:dyDescent="0.45"/>
    <row r="91" spans="1:30" ht="14.25" customHeight="1" x14ac:dyDescent="0.45"/>
    <row r="92" spans="1:30" ht="14.25" customHeight="1" x14ac:dyDescent="0.45"/>
    <row r="93" spans="1:30" ht="14.25" customHeight="1" x14ac:dyDescent="0.45"/>
    <row r="94" spans="1:30" ht="14.25" customHeight="1" x14ac:dyDescent="0.45"/>
    <row r="95" spans="1:30" ht="14.25" customHeight="1" x14ac:dyDescent="0.45"/>
    <row r="96" spans="1:30" ht="14.25" customHeight="1" x14ac:dyDescent="0.45"/>
    <row r="97" ht="14.25" customHeight="1" x14ac:dyDescent="0.45"/>
    <row r="98" ht="14.25" customHeight="1" x14ac:dyDescent="0.45"/>
    <row r="99" ht="14.25" customHeight="1" x14ac:dyDescent="0.45"/>
    <row r="100" ht="14.25" customHeight="1" x14ac:dyDescent="0.45"/>
    <row r="101" ht="14.25" customHeight="1" x14ac:dyDescent="0.45"/>
    <row r="102" ht="14.25" customHeight="1" x14ac:dyDescent="0.45"/>
    <row r="103" ht="14.25" customHeight="1" x14ac:dyDescent="0.45"/>
    <row r="104" ht="14.25" customHeight="1" x14ac:dyDescent="0.45"/>
    <row r="105" ht="14.25" customHeight="1" x14ac:dyDescent="0.45"/>
    <row r="106" ht="14.25" customHeight="1" x14ac:dyDescent="0.45"/>
    <row r="107" ht="14.25" customHeight="1" x14ac:dyDescent="0.45"/>
    <row r="108" ht="14.25" customHeight="1" x14ac:dyDescent="0.45"/>
    <row r="109" ht="14.25" customHeight="1" x14ac:dyDescent="0.45"/>
    <row r="110" ht="14.25" customHeight="1" x14ac:dyDescent="0.45"/>
    <row r="111" ht="14.25" customHeight="1" x14ac:dyDescent="0.45"/>
    <row r="11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</sheetData>
  <mergeCells count="6">
    <mergeCell ref="Q12:R12"/>
    <mergeCell ref="T12:V12"/>
    <mergeCell ref="Q37:R37"/>
    <mergeCell ref="T37:V37"/>
    <mergeCell ref="Q61:R61"/>
    <mergeCell ref="T61:V61"/>
  </mergeCells>
  <pageMargins left="0.23622047244094491" right="0.23622047244094491" top="0.74803149606299213" bottom="0.74803149606299213" header="0" footer="0"/>
  <pageSetup paperSize="9" scale="40" orientation="landscape" r:id="rId1"/>
  <headerFooter>
    <oddFooter>&amp;Rpage &amp;P sur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G996"/>
  <sheetViews>
    <sheetView workbookViewId="0">
      <pane ySplit="1" topLeftCell="A2" activePane="bottomLeft" state="frozen"/>
      <selection activeCell="M12" sqref="M12"/>
      <selection pane="bottomLeft" activeCell="C1" sqref="C1:C4"/>
    </sheetView>
  </sheetViews>
  <sheetFormatPr baseColWidth="10" defaultColWidth="14.3984375" defaultRowHeight="15" customHeight="1" x14ac:dyDescent="0.45"/>
  <cols>
    <col min="1" max="1" width="20.265625" customWidth="1"/>
    <col min="2" max="3" width="11.1328125" customWidth="1"/>
    <col min="4" max="4" width="25.86328125" customWidth="1"/>
    <col min="5" max="7" width="17.1328125" customWidth="1"/>
    <col min="8" max="8" width="19.265625" customWidth="1"/>
    <col min="9" max="33" width="9" customWidth="1"/>
  </cols>
  <sheetData>
    <row r="1" spans="1:32" ht="52.5" customHeight="1" thickBot="1" x14ac:dyDescent="0.5">
      <c r="A1" s="32" t="s">
        <v>117</v>
      </c>
      <c r="B1" s="32" t="s">
        <v>118</v>
      </c>
      <c r="C1" s="32"/>
      <c r="D1" s="32" t="s">
        <v>120</v>
      </c>
      <c r="E1" s="32" t="s">
        <v>121</v>
      </c>
      <c r="F1" s="32" t="s">
        <v>122</v>
      </c>
      <c r="G1" s="32" t="s">
        <v>123</v>
      </c>
      <c r="H1" s="32" t="s">
        <v>124</v>
      </c>
      <c r="I1" s="32" t="s">
        <v>125</v>
      </c>
      <c r="J1" s="32" t="s">
        <v>126</v>
      </c>
      <c r="K1" s="286" t="s">
        <v>127</v>
      </c>
      <c r="L1" s="2"/>
      <c r="M1" s="432" t="s">
        <v>128</v>
      </c>
      <c r="N1" s="433" t="s">
        <v>129</v>
      </c>
      <c r="O1" s="434" t="s">
        <v>130</v>
      </c>
      <c r="P1" s="435" t="s">
        <v>131</v>
      </c>
      <c r="Q1" s="833" t="s">
        <v>132</v>
      </c>
      <c r="R1" s="834"/>
      <c r="S1" s="436" t="s">
        <v>133</v>
      </c>
      <c r="T1" s="833" t="s">
        <v>201</v>
      </c>
      <c r="U1" s="834"/>
      <c r="V1" s="437" t="s">
        <v>2951</v>
      </c>
      <c r="W1" s="32" t="s">
        <v>2952</v>
      </c>
      <c r="X1" s="32" t="s">
        <v>2953</v>
      </c>
      <c r="Y1" s="32" t="s">
        <v>2954</v>
      </c>
      <c r="Z1" s="32" t="s">
        <v>2955</v>
      </c>
      <c r="AA1" s="32" t="s">
        <v>2956</v>
      </c>
      <c r="AB1" s="32" t="s">
        <v>140</v>
      </c>
      <c r="AC1" s="32" t="s">
        <v>593</v>
      </c>
      <c r="AD1" s="32" t="s">
        <v>594</v>
      </c>
      <c r="AE1" s="32" t="s">
        <v>595</v>
      </c>
      <c r="AF1" s="32" t="s">
        <v>596</v>
      </c>
    </row>
    <row r="2" spans="1:32" ht="15" customHeight="1" x14ac:dyDescent="0.45">
      <c r="A2" s="54" t="s">
        <v>2957</v>
      </c>
      <c r="B2" s="54" t="s">
        <v>203</v>
      </c>
      <c r="C2" s="54"/>
      <c r="D2" s="54" t="s">
        <v>2958</v>
      </c>
      <c r="E2" s="54" t="s">
        <v>278</v>
      </c>
      <c r="F2" s="54" t="s">
        <v>659</v>
      </c>
      <c r="G2" s="54" t="s">
        <v>166</v>
      </c>
      <c r="H2" s="54" t="s">
        <v>486</v>
      </c>
      <c r="I2" s="49">
        <v>55</v>
      </c>
      <c r="J2" s="38">
        <v>149</v>
      </c>
      <c r="K2" s="56"/>
      <c r="L2" s="248"/>
      <c r="M2" s="248">
        <f>SUM(V2:AF2)</f>
        <v>4</v>
      </c>
      <c r="N2" s="248">
        <f>I2*M2</f>
        <v>220</v>
      </c>
      <c r="O2" s="248"/>
      <c r="P2" s="39"/>
      <c r="Q2" s="438">
        <f>P3*I2</f>
        <v>0</v>
      </c>
      <c r="R2" s="438"/>
      <c r="S2" s="56"/>
      <c r="T2" s="248">
        <f>S3*I2</f>
        <v>220</v>
      </c>
      <c r="U2" s="248"/>
      <c r="V2" s="56"/>
      <c r="W2" s="56">
        <v>1</v>
      </c>
      <c r="X2" s="250">
        <v>2</v>
      </c>
      <c r="Y2" s="250">
        <v>1</v>
      </c>
      <c r="Z2" s="250"/>
      <c r="AA2" s="250"/>
      <c r="AB2" s="250"/>
      <c r="AC2" s="250"/>
      <c r="AD2" s="250"/>
      <c r="AE2" s="250"/>
      <c r="AF2" s="250"/>
    </row>
    <row r="3" spans="1:32" ht="15" customHeight="1" x14ac:dyDescent="0.45">
      <c r="A3" s="36"/>
      <c r="B3" s="36"/>
      <c r="C3" s="36"/>
      <c r="D3" s="36"/>
      <c r="E3" s="36"/>
      <c r="F3" s="36"/>
      <c r="G3" s="36"/>
      <c r="H3" s="36"/>
      <c r="I3" s="38"/>
      <c r="J3" s="38"/>
      <c r="K3" s="38"/>
      <c r="L3" s="9"/>
      <c r="N3" s="38"/>
      <c r="O3" s="38">
        <f>M2*J2</f>
        <v>596</v>
      </c>
      <c r="P3" s="42">
        <f>SUM(V3:AF3)</f>
        <v>0</v>
      </c>
      <c r="Q3" s="19"/>
      <c r="R3" s="19">
        <f>J2*P3</f>
        <v>0</v>
      </c>
      <c r="S3" s="38">
        <f>M2-P3</f>
        <v>4</v>
      </c>
      <c r="T3" s="38"/>
      <c r="U3" s="38">
        <f>S3*J2</f>
        <v>596</v>
      </c>
      <c r="V3" s="38"/>
      <c r="W3" s="58">
        <v>0</v>
      </c>
      <c r="X3" s="258">
        <v>0</v>
      </c>
      <c r="Y3" s="258">
        <v>0</v>
      </c>
      <c r="Z3" s="19"/>
      <c r="AA3" s="19"/>
      <c r="AB3" s="19"/>
      <c r="AC3" s="19"/>
      <c r="AD3" s="19"/>
      <c r="AE3" s="19"/>
      <c r="AF3" s="19"/>
    </row>
    <row r="4" spans="1:32" ht="15" customHeight="1" x14ac:dyDescent="0.45">
      <c r="A4" s="54" t="s">
        <v>2957</v>
      </c>
      <c r="B4" s="54" t="s">
        <v>203</v>
      </c>
      <c r="C4" s="54"/>
      <c r="D4" s="105" t="s">
        <v>2959</v>
      </c>
      <c r="E4" s="54" t="s">
        <v>1132</v>
      </c>
      <c r="F4" s="54" t="s">
        <v>1212</v>
      </c>
      <c r="G4" s="54"/>
      <c r="H4" s="54" t="s">
        <v>2960</v>
      </c>
      <c r="I4" s="49">
        <v>39</v>
      </c>
      <c r="J4" s="38">
        <v>109</v>
      </c>
      <c r="K4" s="56"/>
      <c r="L4" s="56"/>
      <c r="M4" s="56">
        <f>SUM(V4:AF4)</f>
        <v>2</v>
      </c>
      <c r="N4" s="56">
        <f>I4*M4</f>
        <v>78</v>
      </c>
      <c r="O4" s="56"/>
      <c r="P4" s="39"/>
      <c r="Q4" s="438">
        <f>P5*I4</f>
        <v>0</v>
      </c>
      <c r="R4" s="19"/>
      <c r="S4" s="56"/>
      <c r="T4" s="248">
        <f>S5*I4</f>
        <v>78</v>
      </c>
      <c r="U4" s="56"/>
      <c r="V4" s="56"/>
      <c r="W4" s="56"/>
      <c r="X4" s="250"/>
      <c r="Y4" s="250"/>
      <c r="Z4" s="250"/>
      <c r="AA4" s="250"/>
      <c r="AB4" s="250">
        <v>2</v>
      </c>
      <c r="AC4" s="250"/>
      <c r="AD4" s="250"/>
      <c r="AE4" s="250"/>
      <c r="AF4" s="250"/>
    </row>
    <row r="5" spans="1:32" ht="15" customHeight="1" x14ac:dyDescent="0.45">
      <c r="A5" s="36"/>
      <c r="B5" s="36"/>
      <c r="C5" s="36"/>
      <c r="D5" s="36"/>
      <c r="E5" s="36"/>
      <c r="F5" s="36"/>
      <c r="G5" s="36"/>
      <c r="H5" s="36"/>
      <c r="I5" s="38"/>
      <c r="J5" s="38"/>
      <c r="K5" s="38"/>
      <c r="L5" s="9"/>
      <c r="N5" s="38"/>
      <c r="O5" s="38">
        <f>M4*J4</f>
        <v>218</v>
      </c>
      <c r="P5" s="578">
        <f>SUM(V5:AF5)</f>
        <v>0</v>
      </c>
      <c r="Q5" s="19"/>
      <c r="R5" s="19">
        <f>J4*P5</f>
        <v>0</v>
      </c>
      <c r="S5" s="38">
        <f>M4-P5</f>
        <v>2</v>
      </c>
      <c r="T5" s="38"/>
      <c r="U5" s="38">
        <f>S5*J4</f>
        <v>218</v>
      </c>
      <c r="V5" s="38"/>
      <c r="W5" s="38"/>
      <c r="X5" s="19"/>
      <c r="Y5" s="19"/>
      <c r="Z5" s="19"/>
      <c r="AA5" s="19"/>
      <c r="AB5" s="718">
        <v>0</v>
      </c>
      <c r="AC5" s="217" t="s">
        <v>3933</v>
      </c>
      <c r="AD5" s="19"/>
      <c r="AE5" s="19"/>
      <c r="AF5" s="19"/>
    </row>
    <row r="6" spans="1:32" ht="15" customHeight="1" x14ac:dyDescent="0.45">
      <c r="A6" s="54" t="s">
        <v>2957</v>
      </c>
      <c r="B6" s="54" t="s">
        <v>203</v>
      </c>
      <c r="C6" s="54"/>
      <c r="D6" s="54" t="s">
        <v>2961</v>
      </c>
      <c r="E6" s="54" t="s">
        <v>214</v>
      </c>
      <c r="F6" s="54" t="s">
        <v>2962</v>
      </c>
      <c r="G6" s="54" t="s">
        <v>968</v>
      </c>
      <c r="H6" s="54" t="s">
        <v>2045</v>
      </c>
      <c r="I6" s="49">
        <v>129</v>
      </c>
      <c r="J6" s="38">
        <v>349</v>
      </c>
      <c r="K6" s="39">
        <v>174</v>
      </c>
      <c r="L6" s="39"/>
      <c r="M6" s="56">
        <f>SUM(V6:AF6)</f>
        <v>6</v>
      </c>
      <c r="N6" s="56">
        <f>I6*M6</f>
        <v>774</v>
      </c>
      <c r="O6" s="56"/>
      <c r="P6" s="39"/>
      <c r="Q6" s="438">
        <f>P7*I6</f>
        <v>0</v>
      </c>
      <c r="R6" s="19"/>
      <c r="S6" s="56"/>
      <c r="T6" s="248">
        <f>S7*I6</f>
        <v>774</v>
      </c>
      <c r="U6" s="56"/>
      <c r="V6" s="56"/>
      <c r="W6" s="56"/>
      <c r="X6" s="250">
        <v>1</v>
      </c>
      <c r="Y6" s="250">
        <v>2</v>
      </c>
      <c r="Z6" s="250">
        <v>2</v>
      </c>
      <c r="AA6" s="250">
        <v>1</v>
      </c>
      <c r="AB6" s="250"/>
      <c r="AC6" s="250"/>
      <c r="AD6" s="250"/>
      <c r="AE6" s="250"/>
      <c r="AF6" s="250"/>
    </row>
    <row r="7" spans="1:32" ht="15" customHeight="1" x14ac:dyDescent="0.45">
      <c r="A7" s="36"/>
      <c r="B7" s="36"/>
      <c r="C7" s="36"/>
      <c r="D7" s="36"/>
      <c r="E7" s="36"/>
      <c r="F7" s="36"/>
      <c r="G7" s="36"/>
      <c r="H7" s="36"/>
      <c r="I7" s="38"/>
      <c r="J7" s="38"/>
      <c r="K7" s="38"/>
      <c r="L7" s="9"/>
      <c r="N7" s="38"/>
      <c r="O7" s="38">
        <f>M6*J6</f>
        <v>2094</v>
      </c>
      <c r="P7" s="42">
        <f>SUM(V7:AF7)</f>
        <v>0</v>
      </c>
      <c r="Q7" s="19"/>
      <c r="R7" s="19">
        <f>J6*P7</f>
        <v>0</v>
      </c>
      <c r="S7" s="38">
        <f>M6-P7</f>
        <v>6</v>
      </c>
      <c r="T7" s="38"/>
      <c r="U7" s="38">
        <f>S7*J6</f>
        <v>2094</v>
      </c>
      <c r="V7" s="38"/>
      <c r="W7" s="38"/>
      <c r="X7" s="137">
        <v>0</v>
      </c>
      <c r="Y7" s="137">
        <v>0</v>
      </c>
      <c r="Z7" s="137">
        <v>0</v>
      </c>
      <c r="AA7" s="137">
        <v>0</v>
      </c>
      <c r="AB7" s="19"/>
      <c r="AC7" s="19"/>
      <c r="AD7" s="19"/>
      <c r="AE7" s="19"/>
      <c r="AF7" s="19"/>
    </row>
    <row r="8" spans="1:32" ht="15" customHeight="1" x14ac:dyDescent="0.45">
      <c r="A8" s="54" t="s">
        <v>2957</v>
      </c>
      <c r="B8" s="54" t="s">
        <v>203</v>
      </c>
      <c r="C8" s="54"/>
      <c r="D8" s="844" t="s">
        <v>2963</v>
      </c>
      <c r="E8" s="54" t="s">
        <v>214</v>
      </c>
      <c r="F8" s="54" t="s">
        <v>158</v>
      </c>
      <c r="G8" s="54" t="s">
        <v>2964</v>
      </c>
      <c r="H8" s="54" t="s">
        <v>2965</v>
      </c>
      <c r="I8" s="49">
        <v>98</v>
      </c>
      <c r="J8" s="38">
        <v>269</v>
      </c>
      <c r="K8" s="39">
        <v>134.5</v>
      </c>
      <c r="L8" s="39">
        <v>0</v>
      </c>
      <c r="M8" s="56">
        <f>SUM(V8:AF8)</f>
        <v>3</v>
      </c>
      <c r="N8" s="56">
        <f>I8*M8</f>
        <v>294</v>
      </c>
      <c r="O8" s="56"/>
      <c r="P8" s="39"/>
      <c r="Q8" s="438">
        <f>P9*I8</f>
        <v>98</v>
      </c>
      <c r="R8" s="19"/>
      <c r="S8" s="56"/>
      <c r="T8" s="248">
        <f>S9*I8</f>
        <v>196</v>
      </c>
      <c r="U8" s="56"/>
      <c r="V8" s="56"/>
      <c r="W8" s="56"/>
      <c r="X8" s="250">
        <v>1</v>
      </c>
      <c r="Y8" s="250">
        <v>1</v>
      </c>
      <c r="Z8" s="250">
        <v>1</v>
      </c>
      <c r="AA8" s="250"/>
      <c r="AB8" s="250"/>
      <c r="AC8" s="250"/>
      <c r="AD8" s="250"/>
      <c r="AE8" s="250"/>
      <c r="AF8" s="250"/>
    </row>
    <row r="9" spans="1:32" ht="15" customHeight="1" x14ac:dyDescent="0.45">
      <c r="A9" s="36"/>
      <c r="B9" s="36"/>
      <c r="C9" s="36"/>
      <c r="D9" s="844"/>
      <c r="E9" s="36"/>
      <c r="F9" s="36"/>
      <c r="G9" s="36"/>
      <c r="H9" s="36"/>
      <c r="I9" s="38"/>
      <c r="J9" s="38"/>
      <c r="K9" s="38"/>
      <c r="L9" s="9"/>
      <c r="N9" s="38"/>
      <c r="O9" s="38">
        <f>M8*J8</f>
        <v>807</v>
      </c>
      <c r="P9" s="670">
        <f>SUM(V9:AF9)</f>
        <v>1</v>
      </c>
      <c r="Q9" s="19"/>
      <c r="R9" s="19">
        <f>J8*P9</f>
        <v>269</v>
      </c>
      <c r="S9" s="38">
        <f>M8-P9</f>
        <v>2</v>
      </c>
      <c r="T9" s="38"/>
      <c r="U9" s="38">
        <f>S9*J8</f>
        <v>538</v>
      </c>
      <c r="V9" s="38"/>
      <c r="W9" s="38"/>
      <c r="X9" s="132">
        <v>0</v>
      </c>
      <c r="Y9" s="132">
        <v>0</v>
      </c>
      <c r="Z9" s="677">
        <v>1</v>
      </c>
      <c r="AA9" s="883"/>
      <c r="AB9" s="19"/>
      <c r="AC9" s="19"/>
      <c r="AD9" s="19"/>
      <c r="AE9" s="19"/>
      <c r="AF9" s="19"/>
    </row>
    <row r="10" spans="1:32" ht="15" customHeight="1" x14ac:dyDescent="0.45">
      <c r="A10" s="54" t="s">
        <v>2957</v>
      </c>
      <c r="B10" s="54" t="s">
        <v>203</v>
      </c>
      <c r="C10" s="54"/>
      <c r="D10" s="844" t="s">
        <v>2966</v>
      </c>
      <c r="E10" s="54" t="s">
        <v>214</v>
      </c>
      <c r="F10" s="60" t="s">
        <v>2967</v>
      </c>
      <c r="G10" s="54" t="s">
        <v>154</v>
      </c>
      <c r="H10" s="54" t="s">
        <v>212</v>
      </c>
      <c r="I10" s="49">
        <v>79</v>
      </c>
      <c r="J10" s="38">
        <v>219</v>
      </c>
      <c r="K10" s="39">
        <v>87.6</v>
      </c>
      <c r="L10" s="439"/>
      <c r="M10" s="56">
        <f>SUM(V10:AF10)</f>
        <v>6</v>
      </c>
      <c r="N10" s="56">
        <f>I10*M10</f>
        <v>474</v>
      </c>
      <c r="O10" s="56"/>
      <c r="P10" s="39"/>
      <c r="Q10" s="438">
        <f>P11*I10</f>
        <v>158</v>
      </c>
      <c r="R10" s="19"/>
      <c r="S10" s="56"/>
      <c r="T10" s="248">
        <f>S11*I10</f>
        <v>316</v>
      </c>
      <c r="U10" s="56"/>
      <c r="V10" s="56"/>
      <c r="W10" s="56"/>
      <c r="X10" s="250">
        <v>1</v>
      </c>
      <c r="Y10" s="250">
        <v>2</v>
      </c>
      <c r="Z10" s="250">
        <v>2</v>
      </c>
      <c r="AA10" s="250">
        <v>1</v>
      </c>
      <c r="AB10" s="250"/>
      <c r="AC10" s="250"/>
      <c r="AD10" s="250"/>
      <c r="AE10" s="250"/>
      <c r="AF10" s="250"/>
    </row>
    <row r="11" spans="1:32" ht="15" customHeight="1" x14ac:dyDescent="0.45">
      <c r="A11" s="36"/>
      <c r="B11" s="36"/>
      <c r="C11" s="36"/>
      <c r="D11" s="844"/>
      <c r="E11" s="36"/>
      <c r="F11" s="36"/>
      <c r="G11" s="36"/>
      <c r="H11" s="36"/>
      <c r="I11" s="38"/>
      <c r="J11" s="38"/>
      <c r="K11" s="38"/>
      <c r="L11" s="9"/>
      <c r="N11" s="38"/>
      <c r="O11" s="38">
        <f>M10*J10</f>
        <v>1314</v>
      </c>
      <c r="P11" s="675">
        <f>SUM(V11:AF11)</f>
        <v>2</v>
      </c>
      <c r="Q11" s="19"/>
      <c r="R11" s="19">
        <f>J10*P11</f>
        <v>438</v>
      </c>
      <c r="S11" s="38">
        <f>M10-P11</f>
        <v>4</v>
      </c>
      <c r="T11" s="38"/>
      <c r="U11" s="38">
        <f>S11*J10</f>
        <v>876</v>
      </c>
      <c r="V11" s="38"/>
      <c r="W11" s="38"/>
      <c r="X11" s="697">
        <v>1</v>
      </c>
      <c r="Y11" s="137">
        <v>0</v>
      </c>
      <c r="Z11" s="697">
        <v>1</v>
      </c>
      <c r="AA11" s="137">
        <v>0</v>
      </c>
      <c r="AB11" s="19"/>
      <c r="AC11" s="19"/>
      <c r="AD11" s="19"/>
      <c r="AE11" s="19"/>
      <c r="AF11" s="19"/>
    </row>
    <row r="12" spans="1:32" ht="15" customHeight="1" x14ac:dyDescent="0.45">
      <c r="A12" s="54" t="s">
        <v>2957</v>
      </c>
      <c r="B12" s="54" t="s">
        <v>203</v>
      </c>
      <c r="C12" s="54"/>
      <c r="D12" s="844" t="s">
        <v>2968</v>
      </c>
      <c r="E12" s="54" t="s">
        <v>214</v>
      </c>
      <c r="F12" s="54" t="s">
        <v>2969</v>
      </c>
      <c r="G12" s="54"/>
      <c r="H12" s="54" t="s">
        <v>212</v>
      </c>
      <c r="I12" s="49">
        <v>129</v>
      </c>
      <c r="J12" s="38">
        <v>349</v>
      </c>
      <c r="K12" s="39">
        <v>174</v>
      </c>
      <c r="L12" s="39"/>
      <c r="M12" s="56">
        <f>SUM(V12:AF12)</f>
        <v>3</v>
      </c>
      <c r="N12" s="56">
        <f>I12*M12</f>
        <v>387</v>
      </c>
      <c r="O12" s="56"/>
      <c r="P12" s="39"/>
      <c r="Q12" s="438">
        <f>P13*I12</f>
        <v>258</v>
      </c>
      <c r="R12" s="19"/>
      <c r="S12" s="56"/>
      <c r="T12" s="248">
        <f>S13*I12</f>
        <v>129</v>
      </c>
      <c r="U12" s="56"/>
      <c r="V12" s="56"/>
      <c r="W12" s="56"/>
      <c r="X12" s="250">
        <v>1</v>
      </c>
      <c r="Y12" s="250">
        <v>1</v>
      </c>
      <c r="Z12" s="250">
        <v>1</v>
      </c>
      <c r="AA12" s="250"/>
      <c r="AB12" s="250"/>
      <c r="AC12" s="250"/>
      <c r="AD12" s="250"/>
      <c r="AE12" s="250"/>
      <c r="AF12" s="250"/>
    </row>
    <row r="13" spans="1:32" ht="15" customHeight="1" x14ac:dyDescent="0.45">
      <c r="A13" s="36"/>
      <c r="B13" s="36"/>
      <c r="C13" s="36"/>
      <c r="D13" s="36"/>
      <c r="E13" s="36"/>
      <c r="F13" s="36"/>
      <c r="G13" s="36"/>
      <c r="H13" s="36"/>
      <c r="I13" s="38"/>
      <c r="J13" s="38"/>
      <c r="K13" s="38"/>
      <c r="L13" s="9"/>
      <c r="N13" s="38"/>
      <c r="O13" s="38">
        <f>M12*J12</f>
        <v>1047</v>
      </c>
      <c r="P13" s="675">
        <f>SUM(V13:AF13)</f>
        <v>2</v>
      </c>
      <c r="Q13" s="19"/>
      <c r="R13" s="19">
        <f>J12*P13</f>
        <v>698</v>
      </c>
      <c r="S13" s="38">
        <f>M12-P13</f>
        <v>1</v>
      </c>
      <c r="T13" s="38"/>
      <c r="U13" s="38">
        <f>S13*J12</f>
        <v>349</v>
      </c>
      <c r="V13" s="38"/>
      <c r="W13" s="38"/>
      <c r="X13" s="137">
        <v>0</v>
      </c>
      <c r="Y13" s="697">
        <v>1</v>
      </c>
      <c r="Z13" s="697">
        <v>1</v>
      </c>
      <c r="AA13" s="19"/>
      <c r="AB13" s="19"/>
      <c r="AC13" s="19"/>
      <c r="AD13" s="19"/>
      <c r="AE13" s="19"/>
      <c r="AF13" s="19"/>
    </row>
    <row r="14" spans="1:32" ht="15" customHeight="1" x14ac:dyDescent="0.45">
      <c r="A14" s="54" t="s">
        <v>2957</v>
      </c>
      <c r="B14" s="54" t="s">
        <v>203</v>
      </c>
      <c r="C14" s="54"/>
      <c r="D14" s="54" t="s">
        <v>2970</v>
      </c>
      <c r="E14" s="54" t="s">
        <v>214</v>
      </c>
      <c r="F14" s="54" t="s">
        <v>2971</v>
      </c>
      <c r="G14" s="54" t="s">
        <v>154</v>
      </c>
      <c r="H14" s="54" t="s">
        <v>2972</v>
      </c>
      <c r="I14" s="49">
        <v>92</v>
      </c>
      <c r="J14" s="38">
        <v>249</v>
      </c>
      <c r="K14" s="39">
        <v>124</v>
      </c>
      <c r="L14" s="39"/>
      <c r="M14" s="56">
        <f>SUM(V14:AF14)</f>
        <v>5</v>
      </c>
      <c r="N14" s="56">
        <f>I14*M14</f>
        <v>460</v>
      </c>
      <c r="O14" s="56"/>
      <c r="P14" s="39"/>
      <c r="Q14" s="438">
        <f>P15*I14</f>
        <v>0</v>
      </c>
      <c r="R14" s="19"/>
      <c r="S14" s="56"/>
      <c r="T14" s="248">
        <f>S15*I14</f>
        <v>460</v>
      </c>
      <c r="U14" s="56"/>
      <c r="V14" s="56"/>
      <c r="W14" s="56"/>
      <c r="X14" s="250">
        <v>1</v>
      </c>
      <c r="Y14" s="250">
        <v>2</v>
      </c>
      <c r="Z14" s="250">
        <v>2</v>
      </c>
      <c r="AA14" s="250"/>
      <c r="AB14" s="250"/>
      <c r="AC14" s="250"/>
      <c r="AD14" s="250"/>
      <c r="AE14" s="250"/>
      <c r="AF14" s="250"/>
    </row>
    <row r="15" spans="1:32" ht="15" customHeight="1" x14ac:dyDescent="0.45">
      <c r="A15" s="36"/>
      <c r="B15" s="36"/>
      <c r="C15" s="36"/>
      <c r="D15" s="36"/>
      <c r="E15" s="36"/>
      <c r="F15" s="36"/>
      <c r="G15" s="36"/>
      <c r="H15" s="36"/>
      <c r="I15" s="38"/>
      <c r="J15" s="38"/>
      <c r="K15" s="38"/>
      <c r="L15" s="9"/>
      <c r="N15" s="38"/>
      <c r="O15" s="38">
        <f>M14*J14</f>
        <v>1245</v>
      </c>
      <c r="P15" s="42">
        <f>SUM(V15:AF15)</f>
        <v>0</v>
      </c>
      <c r="Q15" s="19"/>
      <c r="R15" s="19">
        <f>J14*P15</f>
        <v>0</v>
      </c>
      <c r="S15" s="38">
        <f>M14-P15</f>
        <v>5</v>
      </c>
      <c r="T15" s="38"/>
      <c r="U15" s="38">
        <f>S15*J14</f>
        <v>1245</v>
      </c>
      <c r="V15" s="38"/>
      <c r="W15" s="38"/>
      <c r="X15" s="137">
        <v>0</v>
      </c>
      <c r="Y15" s="137">
        <v>0</v>
      </c>
      <c r="Z15" s="137">
        <v>0</v>
      </c>
      <c r="AA15" s="19"/>
      <c r="AB15" s="19"/>
      <c r="AC15" s="19"/>
      <c r="AD15" s="19"/>
      <c r="AE15" s="19"/>
      <c r="AF15" s="19"/>
    </row>
    <row r="16" spans="1:32" ht="15" customHeight="1" x14ac:dyDescent="0.45">
      <c r="A16" s="54" t="s">
        <v>2957</v>
      </c>
      <c r="B16" s="54" t="s">
        <v>203</v>
      </c>
      <c r="C16" s="54"/>
      <c r="D16" s="54" t="s">
        <v>2973</v>
      </c>
      <c r="E16" s="54" t="s">
        <v>214</v>
      </c>
      <c r="F16" s="54" t="s">
        <v>2971</v>
      </c>
      <c r="G16" s="54" t="s">
        <v>154</v>
      </c>
      <c r="H16" s="54" t="s">
        <v>2040</v>
      </c>
      <c r="I16" s="49">
        <v>89</v>
      </c>
      <c r="J16" s="38">
        <v>240</v>
      </c>
      <c r="K16" s="39">
        <v>168</v>
      </c>
      <c r="L16" s="39"/>
      <c r="M16" s="56">
        <f>SUM(V16:AF16)</f>
        <v>5</v>
      </c>
      <c r="N16" s="56">
        <f>I16*M16</f>
        <v>445</v>
      </c>
      <c r="O16" s="56"/>
      <c r="P16" s="39"/>
      <c r="Q16" s="438">
        <f>P17*I16</f>
        <v>0</v>
      </c>
      <c r="R16" s="19"/>
      <c r="S16" s="56"/>
      <c r="T16" s="248">
        <f>S17*I16</f>
        <v>445</v>
      </c>
      <c r="U16" s="56"/>
      <c r="V16" s="56"/>
      <c r="W16" s="56">
        <v>1</v>
      </c>
      <c r="X16" s="250">
        <v>2</v>
      </c>
      <c r="Y16" s="250">
        <v>2</v>
      </c>
      <c r="Z16" s="250"/>
      <c r="AA16" s="250"/>
      <c r="AB16" s="250"/>
      <c r="AC16" s="250"/>
      <c r="AD16" s="250"/>
      <c r="AE16" s="250"/>
      <c r="AF16" s="250"/>
    </row>
    <row r="17" spans="1:33" ht="15" customHeight="1" x14ac:dyDescent="0.45">
      <c r="A17" s="36"/>
      <c r="B17" s="36"/>
      <c r="C17" s="36"/>
      <c r="D17" s="36"/>
      <c r="E17" s="36"/>
      <c r="F17" s="36"/>
      <c r="G17" s="36"/>
      <c r="H17" s="36"/>
      <c r="I17" s="38"/>
      <c r="J17" s="38"/>
      <c r="K17" s="38"/>
      <c r="L17" s="9"/>
      <c r="N17" s="38"/>
      <c r="O17" s="38">
        <f>M16*J16</f>
        <v>1200</v>
      </c>
      <c r="P17" s="42">
        <f>SUM(V17:AF17)</f>
        <v>0</v>
      </c>
      <c r="Q17" s="19"/>
      <c r="R17" s="19">
        <f>J16*P17</f>
        <v>0</v>
      </c>
      <c r="S17" s="38">
        <f>M16-P17</f>
        <v>5</v>
      </c>
      <c r="T17" s="38"/>
      <c r="U17" s="38">
        <f>S17*J16</f>
        <v>1200</v>
      </c>
      <c r="V17" s="38"/>
      <c r="W17" s="58">
        <v>0</v>
      </c>
      <c r="X17" s="258">
        <v>0</v>
      </c>
      <c r="Y17" s="258">
        <v>0</v>
      </c>
      <c r="Z17" s="19"/>
      <c r="AA17" s="19"/>
      <c r="AB17" s="19"/>
      <c r="AC17" s="19"/>
      <c r="AD17" s="19"/>
      <c r="AE17" s="19"/>
      <c r="AF17" s="19"/>
    </row>
    <row r="18" spans="1:33" ht="15" customHeight="1" x14ac:dyDescent="0.45">
      <c r="A18" s="54" t="s">
        <v>2957</v>
      </c>
      <c r="B18" s="54" t="s">
        <v>203</v>
      </c>
      <c r="C18" s="54"/>
      <c r="D18" s="54" t="s">
        <v>2974</v>
      </c>
      <c r="E18" s="54" t="s">
        <v>214</v>
      </c>
      <c r="F18" s="54" t="s">
        <v>2060</v>
      </c>
      <c r="G18" s="54" t="s">
        <v>166</v>
      </c>
      <c r="H18" s="54" t="s">
        <v>212</v>
      </c>
      <c r="I18" s="49">
        <v>74</v>
      </c>
      <c r="J18" s="38">
        <v>209</v>
      </c>
      <c r="K18" s="39">
        <v>125</v>
      </c>
      <c r="L18" s="39"/>
      <c r="M18" s="56">
        <f>SUM(V18:AF18)</f>
        <v>6</v>
      </c>
      <c r="N18" s="56">
        <f>I18*M18</f>
        <v>444</v>
      </c>
      <c r="O18" s="56"/>
      <c r="P18" s="39"/>
      <c r="Q18" s="438">
        <f>P19*I18</f>
        <v>0</v>
      </c>
      <c r="R18" s="19"/>
      <c r="S18" s="56"/>
      <c r="T18" s="248">
        <f>S19*I18</f>
        <v>444</v>
      </c>
      <c r="U18" s="56"/>
      <c r="V18" s="56"/>
      <c r="W18" s="56"/>
      <c r="X18" s="250">
        <v>1</v>
      </c>
      <c r="Y18" s="250">
        <v>2</v>
      </c>
      <c r="Z18" s="250">
        <v>2</v>
      </c>
      <c r="AA18" s="250">
        <v>1</v>
      </c>
      <c r="AB18" s="250"/>
      <c r="AC18" s="250"/>
      <c r="AD18" s="250"/>
      <c r="AE18" s="250"/>
      <c r="AF18" s="250"/>
    </row>
    <row r="19" spans="1:33" ht="15" customHeight="1" x14ac:dyDescent="0.45">
      <c r="A19" s="36"/>
      <c r="B19" s="36"/>
      <c r="C19" s="36"/>
      <c r="D19" s="46"/>
      <c r="E19" s="36"/>
      <c r="F19" s="36"/>
      <c r="G19" s="36"/>
      <c r="H19" s="36"/>
      <c r="I19" s="38"/>
      <c r="J19" s="38"/>
      <c r="K19" s="38"/>
      <c r="L19" s="9"/>
      <c r="N19" s="38"/>
      <c r="O19" s="38">
        <f>M18*J18</f>
        <v>1254</v>
      </c>
      <c r="P19" s="42">
        <f>SUM(V19:AF19)</f>
        <v>0</v>
      </c>
      <c r="Q19" s="19"/>
      <c r="R19" s="19">
        <f>J18*P19</f>
        <v>0</v>
      </c>
      <c r="S19" s="38">
        <f>M18-P19</f>
        <v>6</v>
      </c>
      <c r="T19" s="38"/>
      <c r="U19" s="38">
        <f>S19*J18</f>
        <v>1254</v>
      </c>
      <c r="V19" s="38"/>
      <c r="W19" s="38"/>
      <c r="X19" s="137">
        <v>0</v>
      </c>
      <c r="Y19" s="137">
        <v>0</v>
      </c>
      <c r="Z19" s="137">
        <v>0</v>
      </c>
      <c r="AA19" s="137">
        <v>0</v>
      </c>
      <c r="AB19" s="19"/>
      <c r="AC19" s="19"/>
      <c r="AD19" s="19"/>
      <c r="AE19" s="19"/>
      <c r="AF19" s="19"/>
    </row>
    <row r="20" spans="1:33" ht="15" customHeight="1" x14ac:dyDescent="0.45">
      <c r="A20" s="54" t="s">
        <v>2957</v>
      </c>
      <c r="B20" s="54" t="s">
        <v>203</v>
      </c>
      <c r="C20" s="54"/>
      <c r="D20" s="54" t="s">
        <v>2975</v>
      </c>
      <c r="E20" s="54" t="s">
        <v>2976</v>
      </c>
      <c r="F20" s="54" t="s">
        <v>2977</v>
      </c>
      <c r="G20" s="54" t="s">
        <v>269</v>
      </c>
      <c r="H20" s="54"/>
      <c r="I20" s="49">
        <v>44</v>
      </c>
      <c r="J20" s="38">
        <v>120</v>
      </c>
      <c r="K20" s="56"/>
      <c r="L20" s="56"/>
      <c r="M20" s="56">
        <f>SUM(V20:AF20)</f>
        <v>2</v>
      </c>
      <c r="N20" s="56">
        <f>I20*M20</f>
        <v>88</v>
      </c>
      <c r="O20" s="56"/>
      <c r="P20" s="39"/>
      <c r="Q20" s="438">
        <f>P21*I20</f>
        <v>0</v>
      </c>
      <c r="R20" s="19"/>
      <c r="S20" s="56"/>
      <c r="T20" s="248">
        <f>S21*I20</f>
        <v>88</v>
      </c>
      <c r="U20" s="56"/>
      <c r="V20" s="56"/>
      <c r="W20" s="56"/>
      <c r="X20" s="250"/>
      <c r="Y20" s="250"/>
      <c r="Z20" s="250"/>
      <c r="AA20" s="250"/>
      <c r="AB20" s="250">
        <v>2</v>
      </c>
      <c r="AC20" s="250"/>
      <c r="AD20" s="250"/>
      <c r="AE20" s="250"/>
      <c r="AF20" s="250"/>
    </row>
    <row r="21" spans="1:33" ht="15" customHeight="1" x14ac:dyDescent="0.45">
      <c r="A21" s="36"/>
      <c r="B21" s="36"/>
      <c r="C21" s="36"/>
      <c r="D21" s="36"/>
      <c r="E21" s="36"/>
      <c r="F21" s="36"/>
      <c r="G21" s="36"/>
      <c r="H21" s="36"/>
      <c r="I21" s="38"/>
      <c r="J21" s="38"/>
      <c r="K21" s="38"/>
      <c r="L21" s="9"/>
      <c r="N21" s="38"/>
      <c r="O21" s="38">
        <f>M20*J20</f>
        <v>240</v>
      </c>
      <c r="P21" s="42">
        <f>SUM(V21:AF21)</f>
        <v>0</v>
      </c>
      <c r="Q21" s="19"/>
      <c r="R21" s="19">
        <f>J20*P21</f>
        <v>0</v>
      </c>
      <c r="S21" s="38">
        <f>M20-P21</f>
        <v>2</v>
      </c>
      <c r="T21" s="38"/>
      <c r="U21" s="38">
        <f>S21*J20</f>
        <v>240</v>
      </c>
      <c r="V21" s="38"/>
      <c r="W21" s="38"/>
      <c r="X21" s="19"/>
      <c r="Y21" s="19"/>
      <c r="Z21" s="19"/>
      <c r="AA21" s="19"/>
      <c r="AB21" s="258">
        <v>0</v>
      </c>
      <c r="AC21" s="19"/>
      <c r="AD21" s="19"/>
      <c r="AE21" s="19"/>
      <c r="AF21" s="19"/>
    </row>
    <row r="22" spans="1:33" ht="15" customHeight="1" x14ac:dyDescent="0.45">
      <c r="A22" s="54" t="s">
        <v>2957</v>
      </c>
      <c r="B22" s="54" t="s">
        <v>203</v>
      </c>
      <c r="C22" s="54"/>
      <c r="D22" s="54" t="s">
        <v>2978</v>
      </c>
      <c r="E22" s="54" t="s">
        <v>157</v>
      </c>
      <c r="F22" s="54" t="s">
        <v>805</v>
      </c>
      <c r="G22" s="54" t="s">
        <v>2979</v>
      </c>
      <c r="H22" s="54" t="s">
        <v>2980</v>
      </c>
      <c r="I22" s="49">
        <v>66</v>
      </c>
      <c r="J22" s="38">
        <v>179</v>
      </c>
      <c r="K22" s="56"/>
      <c r="L22" s="56"/>
      <c r="M22" s="56">
        <f>SUM(V22:AF22)</f>
        <v>3</v>
      </c>
      <c r="N22" s="56">
        <f>I22*M22</f>
        <v>198</v>
      </c>
      <c r="O22" s="56"/>
      <c r="P22" s="39"/>
      <c r="Q22" s="438">
        <f>P23*I22</f>
        <v>0</v>
      </c>
      <c r="R22" s="19"/>
      <c r="S22" s="56"/>
      <c r="T22" s="248">
        <f>S23*I22</f>
        <v>198</v>
      </c>
      <c r="U22" s="56"/>
      <c r="V22" s="56"/>
      <c r="W22" s="56"/>
      <c r="X22" s="250"/>
      <c r="Y22" s="250"/>
      <c r="Z22" s="250"/>
      <c r="AA22" s="250"/>
      <c r="AB22" s="250"/>
      <c r="AC22" s="250">
        <v>1</v>
      </c>
      <c r="AD22" s="250">
        <v>2</v>
      </c>
      <c r="AE22" s="250"/>
      <c r="AF22" s="250"/>
    </row>
    <row r="23" spans="1:33" ht="15" customHeight="1" x14ac:dyDescent="0.45">
      <c r="A23" s="36"/>
      <c r="B23" s="36"/>
      <c r="C23" s="36"/>
      <c r="D23" s="36"/>
      <c r="E23" s="36"/>
      <c r="F23" s="36"/>
      <c r="G23" s="36"/>
      <c r="H23" s="36"/>
      <c r="I23" s="38"/>
      <c r="J23" s="38"/>
      <c r="K23" s="38"/>
      <c r="L23" s="9"/>
      <c r="N23" s="38"/>
      <c r="O23" s="38">
        <f>M22*J22</f>
        <v>537</v>
      </c>
      <c r="P23" s="42">
        <f>SUM(V23:AF23)</f>
        <v>0</v>
      </c>
      <c r="Q23" s="19"/>
      <c r="R23" s="19">
        <f>J22*P23</f>
        <v>0</v>
      </c>
      <c r="S23" s="38">
        <f>M22-P23</f>
        <v>3</v>
      </c>
      <c r="T23" s="38"/>
      <c r="U23" s="38">
        <f>S23*J22</f>
        <v>537</v>
      </c>
      <c r="V23" s="38"/>
      <c r="W23" s="38"/>
      <c r="X23" s="19"/>
      <c r="Y23" s="19"/>
      <c r="Z23" s="19"/>
      <c r="AA23" s="19"/>
      <c r="AB23" s="19"/>
      <c r="AC23" s="258">
        <v>0</v>
      </c>
      <c r="AD23" s="258">
        <v>0</v>
      </c>
      <c r="AE23" s="19"/>
      <c r="AF23" s="19"/>
    </row>
    <row r="24" spans="1:33" ht="15" customHeight="1" x14ac:dyDescent="0.45">
      <c r="A24" s="54" t="s">
        <v>2957</v>
      </c>
      <c r="B24" s="54" t="s">
        <v>203</v>
      </c>
      <c r="C24" s="54"/>
      <c r="D24" s="54" t="s">
        <v>2981</v>
      </c>
      <c r="E24" s="54" t="s">
        <v>180</v>
      </c>
      <c r="F24" s="54" t="s">
        <v>2982</v>
      </c>
      <c r="G24" s="54" t="s">
        <v>154</v>
      </c>
      <c r="H24" s="54" t="s">
        <v>182</v>
      </c>
      <c r="I24" s="49">
        <v>63</v>
      </c>
      <c r="J24" s="38">
        <v>170</v>
      </c>
      <c r="K24" s="39">
        <v>85</v>
      </c>
      <c r="L24" s="39"/>
      <c r="M24" s="56">
        <f>SUM(V24:AF24)</f>
        <v>7</v>
      </c>
      <c r="N24" s="56">
        <f>I24*M24</f>
        <v>441</v>
      </c>
      <c r="O24" s="56"/>
      <c r="P24" s="39"/>
      <c r="Q24" s="438">
        <f>P25*I24</f>
        <v>0</v>
      </c>
      <c r="R24" s="19"/>
      <c r="S24" s="56"/>
      <c r="T24" s="248">
        <f>S25*I24</f>
        <v>441</v>
      </c>
      <c r="U24" s="56"/>
      <c r="V24" s="56"/>
      <c r="W24" s="56">
        <v>1</v>
      </c>
      <c r="X24" s="250">
        <v>2</v>
      </c>
      <c r="Y24" s="250">
        <v>2</v>
      </c>
      <c r="Z24" s="250">
        <v>1</v>
      </c>
      <c r="AA24" s="250">
        <v>1</v>
      </c>
      <c r="AB24" s="250"/>
      <c r="AC24" s="250"/>
      <c r="AD24" s="250"/>
      <c r="AE24" s="250"/>
      <c r="AF24" s="250"/>
    </row>
    <row r="25" spans="1:33" ht="15" customHeight="1" x14ac:dyDescent="0.45">
      <c r="A25" s="36"/>
      <c r="B25" s="36"/>
      <c r="C25" s="36"/>
      <c r="D25" s="36"/>
      <c r="E25" s="36"/>
      <c r="F25" s="36"/>
      <c r="G25" s="36"/>
      <c r="H25" s="36"/>
      <c r="I25" s="38"/>
      <c r="J25" s="38"/>
      <c r="K25" s="38"/>
      <c r="L25" s="9"/>
      <c r="N25" s="38"/>
      <c r="O25" s="38">
        <f>M24*J24</f>
        <v>1190</v>
      </c>
      <c r="P25" s="134">
        <f>SUM(V25:AF25)</f>
        <v>0</v>
      </c>
      <c r="Q25" s="19"/>
      <c r="R25" s="19">
        <f>J24*P25</f>
        <v>0</v>
      </c>
      <c r="S25" s="38">
        <f>M24-P25</f>
        <v>7</v>
      </c>
      <c r="T25" s="38"/>
      <c r="U25" s="38">
        <f>S25*J24</f>
        <v>1190</v>
      </c>
      <c r="V25" s="38"/>
      <c r="W25" s="134">
        <v>0</v>
      </c>
      <c r="X25" s="137">
        <v>0</v>
      </c>
      <c r="Y25" s="137">
        <v>0</v>
      </c>
      <c r="Z25" s="137">
        <v>0</v>
      </c>
      <c r="AA25" s="137">
        <v>0</v>
      </c>
      <c r="AB25" s="19"/>
      <c r="AC25" s="19"/>
      <c r="AD25" s="19"/>
      <c r="AE25" s="19"/>
      <c r="AF25" s="19"/>
      <c r="AG25" s="164" t="s">
        <v>2983</v>
      </c>
    </row>
    <row r="26" spans="1:33" ht="15" customHeight="1" x14ac:dyDescent="0.45">
      <c r="A26" s="54" t="s">
        <v>2957</v>
      </c>
      <c r="B26" s="54" t="s">
        <v>203</v>
      </c>
      <c r="C26" s="54"/>
      <c r="D26" s="54" t="s">
        <v>2984</v>
      </c>
      <c r="E26" s="54" t="s">
        <v>180</v>
      </c>
      <c r="F26" s="54" t="s">
        <v>458</v>
      </c>
      <c r="G26" s="54" t="s">
        <v>2985</v>
      </c>
      <c r="H26" s="54" t="s">
        <v>182</v>
      </c>
      <c r="I26" s="49">
        <v>73</v>
      </c>
      <c r="J26" s="38">
        <v>199</v>
      </c>
      <c r="K26" s="39">
        <v>139</v>
      </c>
      <c r="L26" s="39"/>
      <c r="M26" s="56">
        <f>SUM(V26:AF26)</f>
        <v>5</v>
      </c>
      <c r="N26" s="56">
        <f>I26*M26</f>
        <v>365</v>
      </c>
      <c r="O26" s="56"/>
      <c r="P26" s="39"/>
      <c r="Q26" s="438">
        <f>P27*I26</f>
        <v>0</v>
      </c>
      <c r="R26" s="19"/>
      <c r="S26" s="56"/>
      <c r="T26" s="248">
        <f>S27*I26</f>
        <v>365</v>
      </c>
      <c r="U26" s="56"/>
      <c r="V26" s="56"/>
      <c r="W26" s="56">
        <v>0</v>
      </c>
      <c r="X26" s="56">
        <v>2</v>
      </c>
      <c r="Y26" s="56">
        <v>2</v>
      </c>
      <c r="Z26" s="56">
        <v>1</v>
      </c>
      <c r="AA26" s="883"/>
      <c r="AB26" s="250"/>
      <c r="AC26" s="250"/>
      <c r="AD26" s="250"/>
      <c r="AE26" s="250"/>
      <c r="AF26" s="250"/>
    </row>
    <row r="27" spans="1:33" ht="15" customHeight="1" x14ac:dyDescent="0.45">
      <c r="A27" s="36"/>
      <c r="B27" s="36"/>
      <c r="C27" s="36"/>
      <c r="D27" s="36"/>
      <c r="E27" s="36"/>
      <c r="F27" s="36"/>
      <c r="G27" s="36"/>
      <c r="H27" s="36"/>
      <c r="I27" s="38"/>
      <c r="J27" s="38"/>
      <c r="K27" s="38"/>
      <c r="L27" s="9"/>
      <c r="N27" s="38"/>
      <c r="O27" s="38">
        <f>M26*J26</f>
        <v>995</v>
      </c>
      <c r="P27" s="42">
        <f>SUM(V27:AF27)</f>
        <v>0</v>
      </c>
      <c r="Q27" s="19"/>
      <c r="R27" s="19">
        <f>J26*P27</f>
        <v>0</v>
      </c>
      <c r="S27" s="38">
        <f>M26-P27</f>
        <v>5</v>
      </c>
      <c r="T27" s="38"/>
      <c r="U27" s="38">
        <f>S27*J26</f>
        <v>995</v>
      </c>
      <c r="V27" s="38"/>
      <c r="W27" s="58">
        <v>0</v>
      </c>
      <c r="X27" s="58">
        <v>0</v>
      </c>
      <c r="Y27" s="58">
        <v>0</v>
      </c>
      <c r="Z27" s="58">
        <v>0</v>
      </c>
      <c r="AA27" s="19"/>
      <c r="AB27" s="19"/>
      <c r="AC27" s="19"/>
      <c r="AD27" s="19"/>
      <c r="AE27" s="19"/>
      <c r="AF27" s="19"/>
    </row>
    <row r="28" spans="1:33" ht="15" customHeight="1" x14ac:dyDescent="0.45">
      <c r="A28" s="54" t="s">
        <v>2957</v>
      </c>
      <c r="B28" s="54" t="s">
        <v>203</v>
      </c>
      <c r="C28" s="54"/>
      <c r="D28" s="54" t="s">
        <v>2986</v>
      </c>
      <c r="E28" s="54" t="s">
        <v>164</v>
      </c>
      <c r="F28" s="54" t="s">
        <v>2987</v>
      </c>
      <c r="G28" s="54" t="s">
        <v>968</v>
      </c>
      <c r="H28" s="54"/>
      <c r="I28" s="49">
        <v>85</v>
      </c>
      <c r="J28" s="38">
        <v>229</v>
      </c>
      <c r="K28" s="39">
        <v>160</v>
      </c>
      <c r="L28" s="39"/>
      <c r="M28" s="56">
        <f>SUM(V28:AF28)</f>
        <v>4</v>
      </c>
      <c r="N28" s="56">
        <f>I28*M28</f>
        <v>340</v>
      </c>
      <c r="O28" s="56"/>
      <c r="P28" s="39"/>
      <c r="Q28" s="438">
        <f>P29*I28</f>
        <v>0</v>
      </c>
      <c r="R28" s="19"/>
      <c r="S28" s="56"/>
      <c r="T28" s="248">
        <f>S29*I28</f>
        <v>340</v>
      </c>
      <c r="U28" s="56"/>
      <c r="V28" s="56"/>
      <c r="W28" s="56"/>
      <c r="X28" s="56">
        <v>1</v>
      </c>
      <c r="Y28" s="56">
        <v>1</v>
      </c>
      <c r="Z28" s="56">
        <v>1</v>
      </c>
      <c r="AA28" s="250">
        <v>1</v>
      </c>
      <c r="AB28" s="250"/>
      <c r="AC28" s="250"/>
      <c r="AD28" s="250"/>
      <c r="AE28" s="250"/>
      <c r="AF28" s="250"/>
    </row>
    <row r="29" spans="1:33" ht="15" customHeight="1" x14ac:dyDescent="0.45">
      <c r="A29" s="36"/>
      <c r="B29" s="36"/>
      <c r="C29" s="36"/>
      <c r="D29" s="36"/>
      <c r="E29" s="36"/>
      <c r="F29" s="36"/>
      <c r="G29" s="36"/>
      <c r="H29" s="36"/>
      <c r="I29" s="38"/>
      <c r="J29" s="38"/>
      <c r="K29" s="38"/>
      <c r="L29" s="9"/>
      <c r="N29" s="38"/>
      <c r="O29" s="38">
        <f>M28*J28</f>
        <v>916</v>
      </c>
      <c r="P29" s="42">
        <f>SUM(V29:AF29)</f>
        <v>0</v>
      </c>
      <c r="Q29" s="19"/>
      <c r="R29" s="19">
        <f>J28*P29</f>
        <v>0</v>
      </c>
      <c r="S29" s="38">
        <f>M28-P29</f>
        <v>4</v>
      </c>
      <c r="T29" s="38"/>
      <c r="U29" s="38">
        <f>S29*J28</f>
        <v>916</v>
      </c>
      <c r="V29" s="38"/>
      <c r="W29" s="38"/>
      <c r="X29" s="58">
        <v>0</v>
      </c>
      <c r="Y29" s="58">
        <v>0</v>
      </c>
      <c r="Z29" s="58">
        <v>0</v>
      </c>
      <c r="AA29" s="258">
        <v>0</v>
      </c>
      <c r="AB29" s="19"/>
      <c r="AC29" s="19"/>
      <c r="AD29" s="19"/>
      <c r="AE29" s="19"/>
      <c r="AF29" s="19"/>
    </row>
    <row r="30" spans="1:33" ht="15" customHeight="1" x14ac:dyDescent="0.45">
      <c r="A30" s="36" t="s">
        <v>2988</v>
      </c>
      <c r="B30" s="232" t="s">
        <v>2989</v>
      </c>
      <c r="C30" s="232"/>
      <c r="D30" s="36" t="s">
        <v>2990</v>
      </c>
      <c r="E30" s="36" t="s">
        <v>214</v>
      </c>
      <c r="F30" s="36" t="s">
        <v>2991</v>
      </c>
      <c r="G30" s="54" t="s">
        <v>968</v>
      </c>
      <c r="H30" s="36"/>
      <c r="I30" s="38"/>
      <c r="J30" s="38">
        <v>219</v>
      </c>
      <c r="K30" s="39">
        <v>109</v>
      </c>
      <c r="L30" s="39"/>
      <c r="M30" s="56">
        <f>SUM(V30:AF30)</f>
        <v>1</v>
      </c>
      <c r="N30" s="56">
        <f>I30*M30</f>
        <v>0</v>
      </c>
      <c r="O30" s="56"/>
      <c r="P30" s="38"/>
      <c r="Q30" s="438">
        <f>P31*I30</f>
        <v>0</v>
      </c>
      <c r="R30" s="19"/>
      <c r="S30" s="56"/>
      <c r="T30" s="248">
        <f>S31*I30</f>
        <v>0</v>
      </c>
      <c r="U30" s="56"/>
      <c r="V30" s="38"/>
      <c r="W30" s="38"/>
      <c r="X30" s="38">
        <v>1</v>
      </c>
      <c r="Y30" s="38"/>
      <c r="Z30" s="38"/>
      <c r="AA30" s="19"/>
      <c r="AB30" s="19"/>
      <c r="AC30" s="19"/>
      <c r="AD30" s="19"/>
      <c r="AE30" s="19"/>
      <c r="AF30" s="19"/>
    </row>
    <row r="31" spans="1:33" ht="15" customHeight="1" x14ac:dyDescent="0.45">
      <c r="A31" s="36"/>
      <c r="B31" s="36"/>
      <c r="C31" s="36"/>
      <c r="D31" s="36"/>
      <c r="E31" s="36"/>
      <c r="F31" s="36"/>
      <c r="G31" s="36"/>
      <c r="H31" s="36"/>
      <c r="I31" s="38"/>
      <c r="J31" s="38"/>
      <c r="K31" s="38"/>
      <c r="L31" s="9"/>
      <c r="N31" s="38"/>
      <c r="O31" s="38">
        <f>M30*J30</f>
        <v>219</v>
      </c>
      <c r="P31" s="42">
        <f>SUM(V31:AF31)</f>
        <v>0</v>
      </c>
      <c r="Q31" s="19"/>
      <c r="R31" s="19">
        <f>J30*P31</f>
        <v>0</v>
      </c>
      <c r="S31" s="38">
        <f>M30-P31</f>
        <v>1</v>
      </c>
      <c r="T31" s="38"/>
      <c r="U31" s="38">
        <f>S31*J30</f>
        <v>219</v>
      </c>
      <c r="V31" s="38"/>
      <c r="W31" s="38"/>
      <c r="X31" s="42">
        <v>0</v>
      </c>
      <c r="Y31" s="38"/>
      <c r="Z31" s="38"/>
      <c r="AA31" s="19"/>
      <c r="AB31" s="19"/>
      <c r="AC31" s="19"/>
      <c r="AD31" s="19"/>
      <c r="AE31" s="19"/>
      <c r="AF31" s="19"/>
    </row>
    <row r="32" spans="1:33" ht="15" customHeight="1" x14ac:dyDescent="0.45">
      <c r="A32" s="36"/>
      <c r="B32" s="36"/>
      <c r="C32" s="36"/>
      <c r="D32" s="36"/>
      <c r="E32" s="36"/>
      <c r="F32" s="36"/>
      <c r="G32" s="36"/>
      <c r="H32" s="36"/>
      <c r="I32" s="38"/>
      <c r="J32" s="38"/>
      <c r="K32" s="38"/>
      <c r="L32" s="38"/>
      <c r="M32" s="38"/>
      <c r="N32" s="38"/>
      <c r="O32" s="38"/>
      <c r="P32" s="38"/>
      <c r="Q32" s="19"/>
      <c r="R32" s="19"/>
      <c r="S32" s="38"/>
      <c r="T32" s="38"/>
      <c r="U32" s="38"/>
      <c r="V32" s="38"/>
      <c r="W32" s="38"/>
      <c r="X32" s="845"/>
      <c r="Y32" s="38"/>
      <c r="Z32" s="38"/>
      <c r="AA32" s="19"/>
      <c r="AB32" s="19"/>
      <c r="AC32" s="19"/>
      <c r="AD32" s="19"/>
      <c r="AE32" s="19"/>
      <c r="AF32" s="19"/>
    </row>
    <row r="33" spans="1:32" ht="34.5" customHeight="1" x14ac:dyDescent="0.45">
      <c r="A33" s="92"/>
      <c r="B33" s="425"/>
      <c r="C33" s="425"/>
      <c r="D33" s="425"/>
      <c r="E33" s="425"/>
      <c r="F33" s="425"/>
      <c r="G33" s="425"/>
      <c r="H33" s="425"/>
      <c r="I33" s="425"/>
      <c r="J33" s="425"/>
      <c r="K33" s="425"/>
      <c r="L33" s="425"/>
      <c r="M33" s="425"/>
      <c r="N33" s="440"/>
      <c r="O33" s="440"/>
      <c r="P33" s="425"/>
      <c r="Q33" s="441"/>
      <c r="R33" s="441"/>
      <c r="S33" s="425"/>
      <c r="T33" s="440"/>
      <c r="U33" s="440"/>
      <c r="V33" s="425"/>
      <c r="W33" s="425"/>
      <c r="X33" s="425"/>
      <c r="Y33" s="425"/>
      <c r="Z33" s="93"/>
      <c r="AA33" s="412"/>
      <c r="AB33" s="412"/>
      <c r="AC33" s="412"/>
      <c r="AD33" s="412"/>
      <c r="AE33" s="412"/>
      <c r="AF33" s="412"/>
    </row>
    <row r="34" spans="1:32" ht="34.5" customHeight="1" x14ac:dyDescent="0.45">
      <c r="A34" s="83" t="s">
        <v>2988</v>
      </c>
      <c r="B34" s="319" t="s">
        <v>203</v>
      </c>
      <c r="C34" s="319"/>
      <c r="D34" s="319"/>
      <c r="E34" s="319"/>
      <c r="F34" s="319"/>
      <c r="G34" s="319"/>
      <c r="H34" s="319"/>
      <c r="I34" s="319"/>
      <c r="J34" s="319"/>
      <c r="K34" s="84"/>
      <c r="L34" s="319"/>
      <c r="M34" s="442">
        <f t="shared" ref="M34:U34" si="0">SUM(M2:M33)</f>
        <v>62</v>
      </c>
      <c r="N34" s="443">
        <f t="shared" si="0"/>
        <v>5008</v>
      </c>
      <c r="O34" s="444">
        <f t="shared" si="0"/>
        <v>13872</v>
      </c>
      <c r="P34" s="719">
        <f t="shared" si="0"/>
        <v>5</v>
      </c>
      <c r="Q34" s="720">
        <f t="shared" si="0"/>
        <v>514</v>
      </c>
      <c r="R34" s="444">
        <f t="shared" si="0"/>
        <v>1405</v>
      </c>
      <c r="S34" s="445">
        <f t="shared" si="0"/>
        <v>57</v>
      </c>
      <c r="T34" s="443">
        <f t="shared" si="0"/>
        <v>4494</v>
      </c>
      <c r="U34" s="444">
        <f t="shared" si="0"/>
        <v>12467</v>
      </c>
      <c r="V34" s="9"/>
      <c r="W34" s="9"/>
      <c r="X34" s="9"/>
      <c r="Y34" s="9"/>
      <c r="Z34" s="9"/>
    </row>
    <row r="35" spans="1:32" ht="15" customHeight="1" x14ac:dyDescent="0.45">
      <c r="A35" s="9"/>
      <c r="B35" s="9"/>
      <c r="C35" s="9"/>
      <c r="D35" s="9"/>
      <c r="E35" s="9"/>
      <c r="F35" s="9"/>
      <c r="G35" s="9"/>
      <c r="H35" s="9"/>
      <c r="I35" s="9"/>
      <c r="J35" s="9"/>
      <c r="K35" s="9" t="s">
        <v>323</v>
      </c>
      <c r="L35" s="9"/>
      <c r="M35" s="385">
        <f t="shared" ref="M35:O35" si="1">P34+S34</f>
        <v>62</v>
      </c>
      <c r="N35" s="385">
        <f t="shared" si="1"/>
        <v>5008</v>
      </c>
      <c r="O35" s="385">
        <f t="shared" si="1"/>
        <v>13872</v>
      </c>
      <c r="P35" s="385"/>
      <c r="R35" s="385"/>
      <c r="S35" s="385"/>
      <c r="U35" s="385"/>
      <c r="V35" s="9"/>
      <c r="W35" s="9"/>
      <c r="X35" s="9"/>
      <c r="Y35" s="9"/>
      <c r="Z35" s="9"/>
    </row>
    <row r="36" spans="1:32" ht="15" customHeight="1" x14ac:dyDescent="0.45">
      <c r="A36" s="9"/>
      <c r="B36" s="9"/>
      <c r="C36" s="9"/>
      <c r="D36" s="9"/>
      <c r="E36" s="9"/>
      <c r="F36" s="9"/>
      <c r="G36" s="9"/>
      <c r="H36" s="9"/>
      <c r="I36" s="9"/>
      <c r="J36" s="9"/>
      <c r="K36" s="9" t="s">
        <v>324</v>
      </c>
      <c r="L36" s="9"/>
      <c r="M36" s="9"/>
      <c r="N36" s="9"/>
      <c r="O36" s="9"/>
      <c r="P36" s="9"/>
      <c r="Q36" s="97">
        <f>Q34/N34</f>
        <v>0.10263578274760383</v>
      </c>
      <c r="R36" s="9"/>
      <c r="S36" s="9"/>
      <c r="T36" s="97">
        <f>T34/N34</f>
        <v>0.89736421725239612</v>
      </c>
      <c r="U36" s="9"/>
      <c r="V36" s="9"/>
      <c r="W36" s="9"/>
      <c r="X36" s="9"/>
      <c r="Y36" s="9"/>
      <c r="Z36" s="9"/>
    </row>
    <row r="37" spans="1:32" ht="15" customHeight="1" x14ac:dyDescent="0.45">
      <c r="A37" s="9"/>
      <c r="B37" s="9"/>
      <c r="C37" s="9"/>
      <c r="D37" s="9"/>
      <c r="E37" s="9"/>
      <c r="F37" s="9"/>
      <c r="G37" s="9"/>
      <c r="H37" s="9"/>
      <c r="I37" s="9"/>
      <c r="J37" s="9"/>
      <c r="K37" s="9" t="s">
        <v>325</v>
      </c>
      <c r="L37" s="9"/>
      <c r="M37" s="9"/>
      <c r="N37" s="9"/>
      <c r="O37" s="9"/>
      <c r="P37" s="9"/>
      <c r="Q37" s="9"/>
      <c r="R37" s="9"/>
      <c r="S37" s="9"/>
      <c r="T37" s="9"/>
      <c r="U37" s="98">
        <f>U34/T34</f>
        <v>2.7741433021806854</v>
      </c>
      <c r="V37" s="9"/>
      <c r="W37" s="9"/>
      <c r="X37" s="9"/>
      <c r="Y37" s="9"/>
      <c r="Z37" s="9"/>
    </row>
    <row r="38" spans="1:32" ht="34.5" customHeight="1" x14ac:dyDescent="0.4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32" ht="34.5" customHeight="1" x14ac:dyDescent="0.45">
      <c r="A39" s="835" t="s">
        <v>2992</v>
      </c>
      <c r="B39" s="836"/>
      <c r="C39" s="836"/>
      <c r="D39" s="836"/>
      <c r="E39" s="836"/>
      <c r="F39" s="836"/>
      <c r="G39" s="836"/>
      <c r="H39" s="836"/>
      <c r="I39" s="836"/>
      <c r="J39" s="836"/>
      <c r="K39" s="836"/>
      <c r="L39" s="836"/>
      <c r="M39" s="836"/>
      <c r="N39" s="836"/>
      <c r="O39" s="834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32" ht="34.5" customHeight="1" x14ac:dyDescent="0.45">
      <c r="A40" s="245" t="s">
        <v>117</v>
      </c>
      <c r="B40" s="245" t="s">
        <v>118</v>
      </c>
      <c r="C40" s="446" t="s">
        <v>1505</v>
      </c>
      <c r="D40" s="245" t="s">
        <v>120</v>
      </c>
      <c r="E40" s="245" t="s">
        <v>121</v>
      </c>
      <c r="F40" s="245" t="s">
        <v>122</v>
      </c>
      <c r="G40" s="245" t="s">
        <v>123</v>
      </c>
      <c r="H40" s="245" t="s">
        <v>124</v>
      </c>
      <c r="I40" s="245" t="s">
        <v>125</v>
      </c>
      <c r="J40" s="245" t="s">
        <v>126</v>
      </c>
      <c r="K40" s="447" t="s">
        <v>127</v>
      </c>
      <c r="L40" s="448" t="s">
        <v>2993</v>
      </c>
      <c r="M40" s="449" t="s">
        <v>128</v>
      </c>
      <c r="N40" s="450" t="s">
        <v>129</v>
      </c>
      <c r="O40" s="451" t="s">
        <v>130</v>
      </c>
      <c r="P40" s="435" t="s">
        <v>131</v>
      </c>
      <c r="Q40" s="833" t="s">
        <v>132</v>
      </c>
      <c r="R40" s="834"/>
      <c r="S40" s="452" t="s">
        <v>133</v>
      </c>
      <c r="T40" s="833" t="s">
        <v>201</v>
      </c>
      <c r="U40" s="834"/>
      <c r="V40" s="437" t="s">
        <v>1377</v>
      </c>
      <c r="W40" s="32" t="s">
        <v>1378</v>
      </c>
      <c r="X40" s="32" t="s">
        <v>1379</v>
      </c>
      <c r="Y40" s="32" t="s">
        <v>1380</v>
      </c>
      <c r="Z40" s="32" t="s">
        <v>1638</v>
      </c>
      <c r="AA40" s="32" t="s">
        <v>1639</v>
      </c>
      <c r="AB40" s="32" t="s">
        <v>140</v>
      </c>
      <c r="AC40" s="32" t="s">
        <v>593</v>
      </c>
      <c r="AD40" s="32" t="s">
        <v>594</v>
      </c>
      <c r="AE40" s="32" t="s">
        <v>595</v>
      </c>
      <c r="AF40" s="32" t="s">
        <v>596</v>
      </c>
    </row>
    <row r="41" spans="1:32" ht="15" customHeight="1" x14ac:dyDescent="0.45">
      <c r="A41" s="182" t="s">
        <v>2957</v>
      </c>
      <c r="B41" s="182" t="s">
        <v>9</v>
      </c>
      <c r="C41" s="236">
        <v>45348</v>
      </c>
      <c r="D41" s="105" t="s">
        <v>2994</v>
      </c>
      <c r="E41" s="182" t="s">
        <v>180</v>
      </c>
      <c r="F41" s="182" t="s">
        <v>2995</v>
      </c>
      <c r="G41" s="182" t="s">
        <v>2996</v>
      </c>
      <c r="H41" s="182"/>
      <c r="I41" s="183">
        <v>74</v>
      </c>
      <c r="J41" s="183">
        <v>199</v>
      </c>
      <c r="K41" s="183"/>
      <c r="L41" s="419">
        <v>199</v>
      </c>
      <c r="M41" s="186">
        <f>SUM(V41:AF41)</f>
        <v>4</v>
      </c>
      <c r="N41" s="186">
        <f>I41*M41</f>
        <v>296</v>
      </c>
      <c r="O41" s="186"/>
      <c r="P41" s="183"/>
      <c r="Q41" s="453">
        <f>P42*I41</f>
        <v>74</v>
      </c>
      <c r="R41" s="453"/>
      <c r="S41" s="183"/>
      <c r="T41" s="186">
        <f>S42*I41</f>
        <v>222</v>
      </c>
      <c r="U41" s="186"/>
      <c r="V41" s="183"/>
      <c r="W41" s="183">
        <v>1</v>
      </c>
      <c r="X41" s="183">
        <v>1</v>
      </c>
      <c r="Y41" s="183">
        <v>1</v>
      </c>
      <c r="Z41" s="183">
        <v>1</v>
      </c>
      <c r="AA41" s="183"/>
      <c r="AB41" s="183"/>
      <c r="AC41" s="183"/>
      <c r="AD41" s="183"/>
      <c r="AE41" s="183"/>
      <c r="AF41" s="183"/>
    </row>
    <row r="42" spans="1:32" ht="15" customHeight="1" x14ac:dyDescent="0.45">
      <c r="A42" s="36"/>
      <c r="B42" s="36"/>
      <c r="C42" s="36"/>
      <c r="D42" s="36"/>
      <c r="E42" s="36"/>
      <c r="F42" s="36"/>
      <c r="G42" s="36"/>
      <c r="H42" s="36"/>
      <c r="I42" s="38"/>
      <c r="J42" s="38"/>
      <c r="K42" s="38"/>
      <c r="L42" s="260"/>
      <c r="N42" s="38"/>
      <c r="O42" s="38">
        <f>M41*J41</f>
        <v>796</v>
      </c>
      <c r="P42" s="42">
        <f>SUM(V42:AF42)</f>
        <v>1</v>
      </c>
      <c r="Q42" s="19"/>
      <c r="R42" s="19">
        <f>J41*P42</f>
        <v>199</v>
      </c>
      <c r="S42" s="107">
        <f>M41-P42</f>
        <v>3</v>
      </c>
      <c r="T42" s="38"/>
      <c r="U42" s="38">
        <f>S42*J41</f>
        <v>597</v>
      </c>
      <c r="V42" s="38"/>
      <c r="W42" s="42">
        <v>0</v>
      </c>
      <c r="X42" s="42">
        <v>0</v>
      </c>
      <c r="Y42" s="42">
        <v>1</v>
      </c>
      <c r="Z42" s="42">
        <v>0</v>
      </c>
      <c r="AA42" s="38"/>
      <c r="AB42" s="38"/>
      <c r="AC42" s="38"/>
      <c r="AD42" s="38"/>
      <c r="AE42" s="38"/>
      <c r="AF42" s="38"/>
    </row>
    <row r="43" spans="1:32" ht="15" customHeight="1" x14ac:dyDescent="0.45">
      <c r="A43" s="182" t="s">
        <v>2957</v>
      </c>
      <c r="B43" s="182" t="s">
        <v>9</v>
      </c>
      <c r="C43" s="236">
        <v>45348</v>
      </c>
      <c r="D43" s="182" t="s">
        <v>2994</v>
      </c>
      <c r="E43" s="182" t="s">
        <v>180</v>
      </c>
      <c r="F43" s="182" t="s">
        <v>2820</v>
      </c>
      <c r="G43" s="182" t="s">
        <v>2996</v>
      </c>
      <c r="H43" s="182"/>
      <c r="I43" s="183">
        <v>74</v>
      </c>
      <c r="J43" s="183">
        <v>199</v>
      </c>
      <c r="K43" s="183"/>
      <c r="L43" s="204">
        <v>199</v>
      </c>
      <c r="M43" s="183">
        <f>SUM(V43:AF43)</f>
        <v>4</v>
      </c>
      <c r="N43" s="183">
        <f>I43*M43</f>
        <v>296</v>
      </c>
      <c r="O43" s="183"/>
      <c r="P43" s="183"/>
      <c r="Q43" s="453">
        <f>P44*I43</f>
        <v>74</v>
      </c>
      <c r="R43" s="237"/>
      <c r="S43" s="183"/>
      <c r="T43" s="186">
        <f>S44*I43</f>
        <v>222</v>
      </c>
      <c r="U43" s="183"/>
      <c r="V43" s="183"/>
      <c r="W43" s="183">
        <v>1</v>
      </c>
      <c r="X43" s="183">
        <v>1</v>
      </c>
      <c r="Y43" s="183">
        <v>1</v>
      </c>
      <c r="Z43" s="183">
        <v>1</v>
      </c>
      <c r="AA43" s="183"/>
      <c r="AB43" s="183"/>
      <c r="AC43" s="183"/>
      <c r="AD43" s="183"/>
      <c r="AE43" s="183"/>
      <c r="AF43" s="183"/>
    </row>
    <row r="44" spans="1:32" ht="15" customHeight="1" x14ac:dyDescent="0.45">
      <c r="A44" s="36"/>
      <c r="B44" s="36"/>
      <c r="C44" s="36"/>
      <c r="D44" s="36"/>
      <c r="E44" s="36"/>
      <c r="F44" s="36"/>
      <c r="G44" s="36"/>
      <c r="H44" s="36"/>
      <c r="I44" s="38"/>
      <c r="J44" s="38"/>
      <c r="K44" s="38"/>
      <c r="L44" s="260"/>
      <c r="N44" s="38"/>
      <c r="O44" s="38">
        <f>M43*J43</f>
        <v>796</v>
      </c>
      <c r="P44" s="42">
        <f>SUM(V44:AF44)</f>
        <v>1</v>
      </c>
      <c r="Q44" s="19"/>
      <c r="R44" s="19">
        <f>J43*P44</f>
        <v>199</v>
      </c>
      <c r="S44" s="107">
        <f>M43-P44</f>
        <v>3</v>
      </c>
      <c r="T44" s="38"/>
      <c r="U44" s="38">
        <f>S44*J43</f>
        <v>597</v>
      </c>
      <c r="V44" s="38"/>
      <c r="W44" s="42">
        <v>0</v>
      </c>
      <c r="X44" s="42">
        <v>0</v>
      </c>
      <c r="Y44" s="42">
        <v>0</v>
      </c>
      <c r="Z44" s="42">
        <v>1</v>
      </c>
      <c r="AA44" s="38"/>
      <c r="AB44" s="38"/>
      <c r="AC44" s="38"/>
      <c r="AD44" s="38"/>
      <c r="AE44" s="38"/>
      <c r="AF44" s="38"/>
    </row>
    <row r="45" spans="1:32" ht="15" customHeight="1" x14ac:dyDescent="0.45">
      <c r="A45" s="182" t="s">
        <v>2957</v>
      </c>
      <c r="B45" s="182" t="s">
        <v>9</v>
      </c>
      <c r="C45" s="236">
        <v>45348</v>
      </c>
      <c r="D45" s="105" t="s">
        <v>2997</v>
      </c>
      <c r="E45" s="182" t="s">
        <v>368</v>
      </c>
      <c r="F45" s="182" t="s">
        <v>2995</v>
      </c>
      <c r="G45" s="182" t="s">
        <v>2996</v>
      </c>
      <c r="H45" s="182"/>
      <c r="I45" s="183">
        <v>129</v>
      </c>
      <c r="J45" s="183">
        <v>349</v>
      </c>
      <c r="K45" s="183"/>
      <c r="L45" s="204">
        <v>348</v>
      </c>
      <c r="M45" s="183">
        <f>SUM(V45:AF45)</f>
        <v>3</v>
      </c>
      <c r="N45" s="183">
        <f>I45*M45</f>
        <v>387</v>
      </c>
      <c r="O45" s="183"/>
      <c r="P45" s="183"/>
      <c r="Q45" s="453">
        <f>P46*I45</f>
        <v>387</v>
      </c>
      <c r="R45" s="237"/>
      <c r="S45" s="183"/>
      <c r="T45" s="186">
        <f>S46*I45</f>
        <v>0</v>
      </c>
      <c r="U45" s="183"/>
      <c r="V45" s="183"/>
      <c r="W45" s="183"/>
      <c r="X45" s="183">
        <v>1</v>
      </c>
      <c r="Y45" s="183">
        <v>1</v>
      </c>
      <c r="Z45" s="183">
        <v>1</v>
      </c>
      <c r="AA45" s="183"/>
      <c r="AB45" s="183"/>
      <c r="AC45" s="183"/>
      <c r="AD45" s="183"/>
      <c r="AE45" s="183"/>
      <c r="AF45" s="183"/>
    </row>
    <row r="46" spans="1:32" ht="15" customHeight="1" x14ac:dyDescent="0.45">
      <c r="A46" s="36"/>
      <c r="B46" s="36"/>
      <c r="C46" s="36"/>
      <c r="D46" s="36"/>
      <c r="E46" s="36"/>
      <c r="F46" s="36"/>
      <c r="G46" s="36"/>
      <c r="H46" s="36"/>
      <c r="I46" s="38"/>
      <c r="J46" s="38"/>
      <c r="K46" s="38"/>
      <c r="L46" s="260"/>
      <c r="N46" s="38"/>
      <c r="O46" s="38">
        <f>M45*J45</f>
        <v>1047</v>
      </c>
      <c r="P46" s="42">
        <f>SUM(V46:AF46)</f>
        <v>3</v>
      </c>
      <c r="Q46" s="19"/>
      <c r="R46" s="19">
        <f>J45*P46</f>
        <v>1047</v>
      </c>
      <c r="S46" s="107">
        <f>M45-P46</f>
        <v>0</v>
      </c>
      <c r="T46" s="38"/>
      <c r="U46" s="38">
        <f>S46*J45</f>
        <v>0</v>
      </c>
      <c r="V46" s="38"/>
      <c r="W46" s="38"/>
      <c r="X46" s="42">
        <v>1</v>
      </c>
      <c r="Y46" s="42">
        <v>1</v>
      </c>
      <c r="Z46" s="42">
        <v>1</v>
      </c>
      <c r="AA46" s="38"/>
      <c r="AB46" s="38"/>
      <c r="AC46" s="38"/>
      <c r="AD46" s="38"/>
      <c r="AE46" s="38"/>
      <c r="AF46" s="38"/>
    </row>
    <row r="47" spans="1:32" ht="15" customHeight="1" x14ac:dyDescent="0.45">
      <c r="A47" s="182" t="s">
        <v>2957</v>
      </c>
      <c r="B47" s="182" t="s">
        <v>9</v>
      </c>
      <c r="C47" s="236">
        <v>45348</v>
      </c>
      <c r="D47" s="182" t="s">
        <v>2998</v>
      </c>
      <c r="E47" s="182" t="s">
        <v>180</v>
      </c>
      <c r="F47" s="182" t="s">
        <v>2999</v>
      </c>
      <c r="G47" s="182"/>
      <c r="H47" s="182" t="s">
        <v>3000</v>
      </c>
      <c r="I47" s="183">
        <v>77</v>
      </c>
      <c r="J47" s="183">
        <v>209</v>
      </c>
      <c r="K47" s="183"/>
      <c r="L47" s="204">
        <v>208</v>
      </c>
      <c r="M47" s="183">
        <f>SUM(V47:AF47)</f>
        <v>3</v>
      </c>
      <c r="N47" s="183">
        <f>I47*M47</f>
        <v>231</v>
      </c>
      <c r="O47" s="183"/>
      <c r="P47" s="183"/>
      <c r="Q47" s="453">
        <f>P48*I47</f>
        <v>231</v>
      </c>
      <c r="R47" s="237"/>
      <c r="S47" s="183"/>
      <c r="T47" s="186">
        <f>S48*I47</f>
        <v>0</v>
      </c>
      <c r="U47" s="183"/>
      <c r="V47" s="183"/>
      <c r="W47" s="183">
        <v>1</v>
      </c>
      <c r="X47" s="183">
        <v>1</v>
      </c>
      <c r="Y47" s="183">
        <v>1</v>
      </c>
      <c r="Z47" s="183"/>
      <c r="AA47" s="183"/>
      <c r="AB47" s="183"/>
      <c r="AC47" s="183"/>
      <c r="AD47" s="183"/>
      <c r="AE47" s="183"/>
      <c r="AF47" s="183"/>
    </row>
    <row r="48" spans="1:32" ht="15" customHeight="1" x14ac:dyDescent="0.45">
      <c r="A48" s="36"/>
      <c r="B48" s="36"/>
      <c r="C48" s="36"/>
      <c r="D48" s="36"/>
      <c r="E48" s="36"/>
      <c r="F48" s="36"/>
      <c r="G48" s="36"/>
      <c r="H48" s="36"/>
      <c r="I48" s="38"/>
      <c r="J48" s="38"/>
      <c r="K48" s="38"/>
      <c r="L48" s="260"/>
      <c r="N48" s="38"/>
      <c r="O48" s="38">
        <f>M47*J47</f>
        <v>627</v>
      </c>
      <c r="P48" s="42">
        <f>SUM(V48:AF48)</f>
        <v>3</v>
      </c>
      <c r="Q48" s="19"/>
      <c r="R48" s="19">
        <f>J47*P48</f>
        <v>627</v>
      </c>
      <c r="S48" s="107">
        <f>M47-P48</f>
        <v>0</v>
      </c>
      <c r="T48" s="38"/>
      <c r="U48" s="38">
        <f>S48*J47</f>
        <v>0</v>
      </c>
      <c r="V48" s="38"/>
      <c r="W48" s="42">
        <v>1</v>
      </c>
      <c r="X48" s="42">
        <v>1</v>
      </c>
      <c r="Y48" s="42">
        <v>1</v>
      </c>
      <c r="Z48" s="38"/>
      <c r="AA48" s="38"/>
      <c r="AB48" s="38"/>
      <c r="AC48" s="38"/>
      <c r="AD48" s="38"/>
      <c r="AE48" s="38"/>
      <c r="AF48" s="38"/>
    </row>
    <row r="49" spans="1:32" ht="15" customHeight="1" x14ac:dyDescent="0.45">
      <c r="A49" s="182" t="s">
        <v>2957</v>
      </c>
      <c r="B49" s="182" t="s">
        <v>9</v>
      </c>
      <c r="C49" s="236">
        <v>45348</v>
      </c>
      <c r="D49" s="182" t="s">
        <v>2998</v>
      </c>
      <c r="E49" s="182" t="s">
        <v>180</v>
      </c>
      <c r="F49" s="182" t="s">
        <v>3001</v>
      </c>
      <c r="G49" s="182"/>
      <c r="H49" s="182" t="s">
        <v>3000</v>
      </c>
      <c r="I49" s="183">
        <v>77</v>
      </c>
      <c r="J49" s="183">
        <v>209</v>
      </c>
      <c r="K49" s="454"/>
      <c r="L49" s="204">
        <v>208</v>
      </c>
      <c r="M49" s="183">
        <f>SUM(V49:AF49)</f>
        <v>4</v>
      </c>
      <c r="N49" s="183">
        <f>I49*M49</f>
        <v>308</v>
      </c>
      <c r="O49" s="183"/>
      <c r="P49" s="183"/>
      <c r="Q49" s="453">
        <f>P50*I49</f>
        <v>308</v>
      </c>
      <c r="R49" s="237"/>
      <c r="S49" s="183"/>
      <c r="T49" s="186">
        <f>S50*I49</f>
        <v>0</v>
      </c>
      <c r="U49" s="183"/>
      <c r="V49" s="183"/>
      <c r="W49" s="183">
        <v>1</v>
      </c>
      <c r="X49" s="183">
        <v>1</v>
      </c>
      <c r="Y49" s="183">
        <v>1</v>
      </c>
      <c r="Z49" s="183">
        <v>1</v>
      </c>
      <c r="AA49" s="183"/>
      <c r="AB49" s="183"/>
      <c r="AC49" s="183"/>
      <c r="AD49" s="183"/>
      <c r="AE49" s="183"/>
      <c r="AF49" s="183"/>
    </row>
    <row r="50" spans="1:32" ht="15" customHeight="1" x14ac:dyDescent="0.45">
      <c r="A50" s="36"/>
      <c r="B50" s="36"/>
      <c r="C50" s="36"/>
      <c r="D50" s="36"/>
      <c r="E50" s="36"/>
      <c r="F50" s="36"/>
      <c r="G50" s="36"/>
      <c r="H50" s="36"/>
      <c r="I50" s="38"/>
      <c r="J50" s="38"/>
      <c r="K50" s="38"/>
      <c r="L50" s="260"/>
      <c r="N50" s="38"/>
      <c r="O50" s="38">
        <f>M49*J49</f>
        <v>836</v>
      </c>
      <c r="P50" s="42">
        <f>SUM(V50:AF50)</f>
        <v>4</v>
      </c>
      <c r="Q50" s="19"/>
      <c r="R50" s="19">
        <f>J49*P50</f>
        <v>836</v>
      </c>
      <c r="S50" s="107">
        <f>M49-P50</f>
        <v>0</v>
      </c>
      <c r="T50" s="38"/>
      <c r="U50" s="38">
        <f>S50*J49</f>
        <v>0</v>
      </c>
      <c r="V50" s="38"/>
      <c r="W50" s="42">
        <v>1</v>
      </c>
      <c r="X50" s="42">
        <v>1</v>
      </c>
      <c r="Y50" s="42">
        <v>1</v>
      </c>
      <c r="Z50" s="42">
        <v>1</v>
      </c>
      <c r="AA50" s="38"/>
      <c r="AB50" s="38"/>
      <c r="AC50" s="38"/>
      <c r="AD50" s="38"/>
      <c r="AE50" s="38"/>
      <c r="AF50" s="38"/>
    </row>
    <row r="51" spans="1:32" ht="15" customHeight="1" x14ac:dyDescent="0.45">
      <c r="A51" s="182" t="s">
        <v>2957</v>
      </c>
      <c r="B51" s="182" t="s">
        <v>9</v>
      </c>
      <c r="C51" s="236">
        <v>45348</v>
      </c>
      <c r="D51" s="182" t="s">
        <v>2998</v>
      </c>
      <c r="E51" s="182" t="s">
        <v>180</v>
      </c>
      <c r="F51" s="182" t="s">
        <v>3002</v>
      </c>
      <c r="G51" s="182"/>
      <c r="H51" s="182" t="s">
        <v>3000</v>
      </c>
      <c r="I51" s="183">
        <v>77</v>
      </c>
      <c r="J51" s="183">
        <v>209</v>
      </c>
      <c r="K51" s="183"/>
      <c r="L51" s="204">
        <v>208</v>
      </c>
      <c r="M51" s="183">
        <f>SUM(V51:AF51)</f>
        <v>4</v>
      </c>
      <c r="N51" s="183">
        <f>I51*M51</f>
        <v>308</v>
      </c>
      <c r="O51" s="183"/>
      <c r="P51" s="183"/>
      <c r="Q51" s="453">
        <f>P52*I51</f>
        <v>308</v>
      </c>
      <c r="R51" s="237"/>
      <c r="S51" s="183"/>
      <c r="T51" s="186">
        <f>S52*I51</f>
        <v>0</v>
      </c>
      <c r="U51" s="183"/>
      <c r="V51" s="183"/>
      <c r="W51" s="183">
        <v>1</v>
      </c>
      <c r="X51" s="183">
        <v>1</v>
      </c>
      <c r="Y51" s="183">
        <v>1</v>
      </c>
      <c r="Z51" s="183">
        <v>1</v>
      </c>
      <c r="AA51" s="183"/>
      <c r="AB51" s="183"/>
      <c r="AC51" s="183"/>
      <c r="AD51" s="183"/>
      <c r="AE51" s="183"/>
      <c r="AF51" s="183"/>
    </row>
    <row r="52" spans="1:32" ht="15" customHeight="1" x14ac:dyDescent="0.45">
      <c r="A52" s="36"/>
      <c r="B52" s="36"/>
      <c r="C52" s="36"/>
      <c r="D52" s="36"/>
      <c r="E52" s="36"/>
      <c r="F52" s="36"/>
      <c r="G52" s="36"/>
      <c r="H52" s="36"/>
      <c r="I52" s="38"/>
      <c r="J52" s="38"/>
      <c r="K52" s="38"/>
      <c r="L52" s="260"/>
      <c r="N52" s="38"/>
      <c r="O52" s="38">
        <f>M51*J51</f>
        <v>836</v>
      </c>
      <c r="P52" s="42">
        <f>SUM(V52:AF52)</f>
        <v>4</v>
      </c>
      <c r="Q52" s="19"/>
      <c r="R52" s="19">
        <f>J51*P52</f>
        <v>836</v>
      </c>
      <c r="S52" s="107">
        <f>M51-P52</f>
        <v>0</v>
      </c>
      <c r="T52" s="38"/>
      <c r="U52" s="38">
        <f>S52*J51</f>
        <v>0</v>
      </c>
      <c r="V52" s="38"/>
      <c r="W52" s="42">
        <v>1</v>
      </c>
      <c r="X52" s="42">
        <v>1</v>
      </c>
      <c r="Y52" s="42">
        <v>1</v>
      </c>
      <c r="Z52" s="42">
        <v>1</v>
      </c>
      <c r="AA52" s="38"/>
      <c r="AB52" s="38"/>
      <c r="AC52" s="38"/>
      <c r="AD52" s="38"/>
      <c r="AE52" s="38"/>
      <c r="AF52" s="38"/>
    </row>
    <row r="53" spans="1:32" ht="15" customHeight="1" x14ac:dyDescent="0.45">
      <c r="A53" s="182" t="s">
        <v>2957</v>
      </c>
      <c r="B53" s="182" t="s">
        <v>9</v>
      </c>
      <c r="C53" s="236">
        <v>45348</v>
      </c>
      <c r="D53" s="182" t="s">
        <v>3003</v>
      </c>
      <c r="E53" s="182" t="s">
        <v>180</v>
      </c>
      <c r="F53" s="182" t="s">
        <v>3004</v>
      </c>
      <c r="G53" s="182"/>
      <c r="H53" s="182"/>
      <c r="I53" s="183">
        <v>89</v>
      </c>
      <c r="J53" s="183">
        <v>199</v>
      </c>
      <c r="K53" s="183"/>
      <c r="L53" s="204"/>
      <c r="M53" s="183">
        <f>SUM(V53:AF53)</f>
        <v>3</v>
      </c>
      <c r="N53" s="183">
        <f>I53*M53</f>
        <v>267</v>
      </c>
      <c r="O53" s="183"/>
      <c r="P53" s="183"/>
      <c r="Q53" s="453">
        <f>P54*I53</f>
        <v>178</v>
      </c>
      <c r="R53" s="237"/>
      <c r="S53" s="183"/>
      <c r="T53" s="186">
        <f>S54*I53</f>
        <v>89</v>
      </c>
      <c r="U53" s="183"/>
      <c r="V53" s="183"/>
      <c r="W53" s="183"/>
      <c r="X53" s="183">
        <v>1</v>
      </c>
      <c r="Y53" s="183">
        <v>1</v>
      </c>
      <c r="Z53" s="183">
        <v>1</v>
      </c>
      <c r="AA53" s="183"/>
      <c r="AB53" s="183"/>
      <c r="AC53" s="183"/>
      <c r="AD53" s="183"/>
      <c r="AE53" s="183"/>
      <c r="AF53" s="183"/>
    </row>
    <row r="54" spans="1:32" ht="15" customHeight="1" x14ac:dyDescent="0.45">
      <c r="A54" s="36"/>
      <c r="B54" s="36"/>
      <c r="C54" s="36"/>
      <c r="D54" s="36"/>
      <c r="E54" s="36"/>
      <c r="F54" s="36"/>
      <c r="G54" s="36"/>
      <c r="H54" s="36"/>
      <c r="I54" s="38"/>
      <c r="J54" s="38"/>
      <c r="K54" s="38"/>
      <c r="L54" s="260"/>
      <c r="N54" s="38"/>
      <c r="O54" s="38">
        <f>M53*J53</f>
        <v>597</v>
      </c>
      <c r="P54" s="42">
        <f>SUM(V54:AF54)</f>
        <v>2</v>
      </c>
      <c r="Q54" s="19"/>
      <c r="R54" s="19">
        <f>J53*P54</f>
        <v>398</v>
      </c>
      <c r="S54" s="107">
        <f>M53-P54</f>
        <v>1</v>
      </c>
      <c r="T54" s="38"/>
      <c r="U54" s="38">
        <f>S54*J53</f>
        <v>199</v>
      </c>
      <c r="V54" s="38"/>
      <c r="W54" s="38"/>
      <c r="X54" s="42">
        <v>0</v>
      </c>
      <c r="Y54" s="42">
        <v>1</v>
      </c>
      <c r="Z54" s="42">
        <v>1</v>
      </c>
      <c r="AA54" s="38"/>
      <c r="AB54" s="38"/>
      <c r="AC54" s="38"/>
      <c r="AD54" s="38"/>
      <c r="AE54" s="38"/>
      <c r="AF54" s="38"/>
    </row>
    <row r="55" spans="1:32" ht="15" customHeight="1" x14ac:dyDescent="0.45">
      <c r="A55" s="182" t="s">
        <v>2957</v>
      </c>
      <c r="B55" s="182" t="s">
        <v>9</v>
      </c>
      <c r="C55" s="236">
        <v>45348</v>
      </c>
      <c r="D55" s="182" t="s">
        <v>3005</v>
      </c>
      <c r="E55" s="182" t="s">
        <v>180</v>
      </c>
      <c r="F55" s="239" t="s">
        <v>3006</v>
      </c>
      <c r="G55" s="182" t="s">
        <v>424</v>
      </c>
      <c r="H55" s="182"/>
      <c r="I55" s="183">
        <v>98</v>
      </c>
      <c r="J55" s="183">
        <v>264</v>
      </c>
      <c r="K55" s="183"/>
      <c r="L55" s="204"/>
      <c r="M55" s="183">
        <f>SUM(V55:AF55)</f>
        <v>4</v>
      </c>
      <c r="N55" s="183">
        <f>I55*M55</f>
        <v>392</v>
      </c>
      <c r="O55" s="183"/>
      <c r="P55" s="183"/>
      <c r="Q55" s="453">
        <f>P56*I55</f>
        <v>98</v>
      </c>
      <c r="R55" s="237"/>
      <c r="S55" s="183"/>
      <c r="T55" s="186">
        <f>S56*I55</f>
        <v>294</v>
      </c>
      <c r="U55" s="183"/>
      <c r="V55" s="183"/>
      <c r="W55" s="183">
        <v>1</v>
      </c>
      <c r="X55" s="183">
        <v>1</v>
      </c>
      <c r="Y55" s="183">
        <v>1</v>
      </c>
      <c r="Z55" s="183">
        <v>1</v>
      </c>
      <c r="AA55" s="183"/>
      <c r="AB55" s="183"/>
      <c r="AC55" s="183"/>
      <c r="AD55" s="183"/>
      <c r="AE55" s="183"/>
      <c r="AF55" s="183"/>
    </row>
    <row r="56" spans="1:32" ht="15" customHeight="1" x14ac:dyDescent="0.45">
      <c r="A56" s="36"/>
      <c r="B56" s="36"/>
      <c r="C56" s="36"/>
      <c r="D56" s="36"/>
      <c r="E56" s="36"/>
      <c r="F56" s="36"/>
      <c r="G56" s="36"/>
      <c r="H56" s="36"/>
      <c r="I56" s="38"/>
      <c r="J56" s="38"/>
      <c r="K56" s="38"/>
      <c r="L56" s="260"/>
      <c r="N56" s="38"/>
      <c r="O56" s="38">
        <f>M55*J55</f>
        <v>1056</v>
      </c>
      <c r="P56" s="42">
        <f>SUM(V56:AF56)</f>
        <v>1</v>
      </c>
      <c r="Q56" s="19"/>
      <c r="R56" s="19">
        <f>J55*P56</f>
        <v>264</v>
      </c>
      <c r="S56" s="107">
        <f>M55-P56</f>
        <v>3</v>
      </c>
      <c r="T56" s="38"/>
      <c r="U56" s="38">
        <f>S56*J55</f>
        <v>792</v>
      </c>
      <c r="V56" s="38"/>
      <c r="W56" s="42">
        <v>0</v>
      </c>
      <c r="X56" s="42">
        <v>1</v>
      </c>
      <c r="Y56" s="42">
        <v>0</v>
      </c>
      <c r="Z56" s="42">
        <v>0</v>
      </c>
      <c r="AA56" s="38"/>
      <c r="AB56" s="38"/>
      <c r="AC56" s="38"/>
      <c r="AD56" s="38"/>
      <c r="AE56" s="38"/>
      <c r="AF56" s="38"/>
    </row>
    <row r="57" spans="1:32" ht="15" customHeight="1" x14ac:dyDescent="0.45">
      <c r="A57" s="182" t="s">
        <v>2957</v>
      </c>
      <c r="B57" s="182" t="s">
        <v>9</v>
      </c>
      <c r="C57" s="236">
        <v>45348</v>
      </c>
      <c r="D57" s="182" t="s">
        <v>3007</v>
      </c>
      <c r="E57" s="182" t="s">
        <v>368</v>
      </c>
      <c r="F57" s="239" t="s">
        <v>3006</v>
      </c>
      <c r="G57" s="182" t="s">
        <v>424</v>
      </c>
      <c r="H57" s="182" t="s">
        <v>1318</v>
      </c>
      <c r="I57" s="183">
        <v>147</v>
      </c>
      <c r="J57" s="183">
        <v>399</v>
      </c>
      <c r="K57" s="183"/>
      <c r="L57" s="204"/>
      <c r="M57" s="183">
        <f>SUM(V57:AF57)</f>
        <v>3</v>
      </c>
      <c r="N57" s="183">
        <f>I57*M57</f>
        <v>441</v>
      </c>
      <c r="O57" s="183"/>
      <c r="P57" s="183"/>
      <c r="Q57" s="453">
        <f>P58*I57</f>
        <v>294</v>
      </c>
      <c r="R57" s="237"/>
      <c r="S57" s="183"/>
      <c r="T57" s="186">
        <f>S58*I57</f>
        <v>147</v>
      </c>
      <c r="U57" s="183"/>
      <c r="V57" s="183"/>
      <c r="W57" s="183"/>
      <c r="X57" s="183">
        <v>1</v>
      </c>
      <c r="Y57" s="183">
        <v>1</v>
      </c>
      <c r="Z57" s="183">
        <v>1</v>
      </c>
      <c r="AA57" s="183"/>
      <c r="AB57" s="183"/>
      <c r="AC57" s="183"/>
      <c r="AD57" s="183"/>
      <c r="AE57" s="183"/>
      <c r="AF57" s="183"/>
    </row>
    <row r="58" spans="1:32" ht="15" customHeight="1" x14ac:dyDescent="0.45">
      <c r="A58" s="36"/>
      <c r="B58" s="36"/>
      <c r="C58" s="36"/>
      <c r="D58" s="36"/>
      <c r="E58" s="36"/>
      <c r="F58" s="36"/>
      <c r="G58" s="36"/>
      <c r="H58" s="36"/>
      <c r="I58" s="38"/>
      <c r="J58" s="38"/>
      <c r="K58" s="38"/>
      <c r="L58" s="260"/>
      <c r="N58" s="38"/>
      <c r="O58" s="38">
        <f>M57*J57</f>
        <v>1197</v>
      </c>
      <c r="P58" s="42">
        <f>SUM(V58:AF58)</f>
        <v>2</v>
      </c>
      <c r="Q58" s="19"/>
      <c r="R58" s="19">
        <f>J57*P58</f>
        <v>798</v>
      </c>
      <c r="S58" s="107">
        <f>M57-P58</f>
        <v>1</v>
      </c>
      <c r="T58" s="38"/>
      <c r="U58" s="38">
        <f>S58*J57</f>
        <v>399</v>
      </c>
      <c r="V58" s="38"/>
      <c r="W58" s="38"/>
      <c r="X58" s="42">
        <v>1</v>
      </c>
      <c r="Y58" s="42">
        <v>0</v>
      </c>
      <c r="Z58" s="42">
        <v>1</v>
      </c>
      <c r="AA58" s="38"/>
      <c r="AB58" s="38"/>
      <c r="AC58" s="38"/>
      <c r="AD58" s="38"/>
      <c r="AE58" s="38"/>
      <c r="AF58" s="38"/>
    </row>
    <row r="59" spans="1:32" ht="15" customHeight="1" x14ac:dyDescent="0.45">
      <c r="A59" s="182" t="s">
        <v>2957</v>
      </c>
      <c r="B59" s="182" t="s">
        <v>9</v>
      </c>
      <c r="C59" s="236">
        <v>45348</v>
      </c>
      <c r="D59" s="182" t="s">
        <v>3007</v>
      </c>
      <c r="E59" s="182" t="s">
        <v>368</v>
      </c>
      <c r="F59" s="182" t="s">
        <v>3008</v>
      </c>
      <c r="G59" s="182" t="s">
        <v>424</v>
      </c>
      <c r="H59" s="182"/>
      <c r="I59" s="183">
        <v>147</v>
      </c>
      <c r="J59" s="183">
        <v>399</v>
      </c>
      <c r="K59" s="183"/>
      <c r="L59" s="204"/>
      <c r="M59" s="183">
        <f>SUM(V59:AF59)</f>
        <v>3</v>
      </c>
      <c r="N59" s="183">
        <f>I59*M59</f>
        <v>441</v>
      </c>
      <c r="O59" s="183"/>
      <c r="P59" s="183"/>
      <c r="Q59" s="453">
        <f>P60*I59</f>
        <v>441</v>
      </c>
      <c r="R59" s="237"/>
      <c r="S59" s="183"/>
      <c r="T59" s="186">
        <f>S60*I59</f>
        <v>0</v>
      </c>
      <c r="U59" s="183"/>
      <c r="V59" s="183"/>
      <c r="W59" s="183"/>
      <c r="X59" s="183">
        <v>1</v>
      </c>
      <c r="Y59" s="183">
        <v>1</v>
      </c>
      <c r="Z59" s="183">
        <v>1</v>
      </c>
      <c r="AA59" s="183"/>
      <c r="AB59" s="183"/>
      <c r="AC59" s="183"/>
      <c r="AD59" s="183"/>
      <c r="AE59" s="183"/>
      <c r="AF59" s="183"/>
    </row>
    <row r="60" spans="1:32" ht="15" customHeight="1" x14ac:dyDescent="0.45">
      <c r="A60" s="36"/>
      <c r="B60" s="36"/>
      <c r="C60" s="36"/>
      <c r="D60" s="36"/>
      <c r="E60" s="36"/>
      <c r="F60" s="36"/>
      <c r="G60" s="36"/>
      <c r="H60" s="36"/>
      <c r="I60" s="38"/>
      <c r="J60" s="38"/>
      <c r="K60" s="38"/>
      <c r="L60" s="260"/>
      <c r="N60" s="38"/>
      <c r="O60" s="38">
        <f>M59*J59</f>
        <v>1197</v>
      </c>
      <c r="P60" s="42">
        <f>SUM(V60:AF60)</f>
        <v>3</v>
      </c>
      <c r="Q60" s="19"/>
      <c r="R60" s="19">
        <f>J59*P60</f>
        <v>1197</v>
      </c>
      <c r="S60" s="107">
        <f>M59-P60</f>
        <v>0</v>
      </c>
      <c r="T60" s="38"/>
      <c r="U60" s="38">
        <f>S60*J59</f>
        <v>0</v>
      </c>
      <c r="V60" s="38"/>
      <c r="W60" s="38"/>
      <c r="X60" s="42">
        <v>1</v>
      </c>
      <c r="Y60" s="42">
        <v>1</v>
      </c>
      <c r="Z60" s="42">
        <v>1</v>
      </c>
      <c r="AA60" s="38"/>
      <c r="AB60" s="38"/>
      <c r="AC60" s="38"/>
      <c r="AD60" s="38"/>
      <c r="AE60" s="38"/>
      <c r="AF60" s="38"/>
    </row>
    <row r="61" spans="1:32" ht="15" customHeight="1" x14ac:dyDescent="0.45">
      <c r="A61" s="182" t="s">
        <v>2957</v>
      </c>
      <c r="B61" s="182" t="s">
        <v>9</v>
      </c>
      <c r="C61" s="236">
        <v>45348</v>
      </c>
      <c r="D61" s="182" t="s">
        <v>3009</v>
      </c>
      <c r="E61" s="182" t="s">
        <v>964</v>
      </c>
      <c r="F61" s="239" t="s">
        <v>3006</v>
      </c>
      <c r="G61" s="182" t="s">
        <v>424</v>
      </c>
      <c r="H61" s="182" t="s">
        <v>492</v>
      </c>
      <c r="I61" s="183">
        <v>59</v>
      </c>
      <c r="J61" s="183">
        <v>159</v>
      </c>
      <c r="K61" s="183"/>
      <c r="L61" s="204"/>
      <c r="M61" s="183">
        <f>SUM(V61:AF61)</f>
        <v>3</v>
      </c>
      <c r="N61" s="183">
        <f>I61*M61</f>
        <v>177</v>
      </c>
      <c r="O61" s="183"/>
      <c r="P61" s="183"/>
      <c r="Q61" s="453">
        <f>P62*I61</f>
        <v>0</v>
      </c>
      <c r="R61" s="237"/>
      <c r="S61" s="183"/>
      <c r="T61" s="186">
        <f>S62*I61</f>
        <v>177</v>
      </c>
      <c r="U61" s="183"/>
      <c r="V61" s="183"/>
      <c r="W61" s="183"/>
      <c r="X61" s="183">
        <v>1</v>
      </c>
      <c r="Y61" s="183">
        <v>1</v>
      </c>
      <c r="Z61" s="183">
        <v>1</v>
      </c>
      <c r="AA61" s="183"/>
      <c r="AB61" s="183"/>
      <c r="AC61" s="183"/>
      <c r="AD61" s="183"/>
      <c r="AE61" s="183"/>
      <c r="AF61" s="183"/>
    </row>
    <row r="62" spans="1:32" ht="15" customHeight="1" x14ac:dyDescent="0.45">
      <c r="A62" s="36"/>
      <c r="B62" s="36"/>
      <c r="C62" s="36"/>
      <c r="D62" s="46"/>
      <c r="E62" s="36"/>
      <c r="F62" s="36"/>
      <c r="G62" s="36"/>
      <c r="H62" s="36"/>
      <c r="I62" s="38"/>
      <c r="J62" s="38"/>
      <c r="K62" s="38"/>
      <c r="L62" s="260"/>
      <c r="N62" s="38"/>
      <c r="O62" s="38">
        <f>M61*J61</f>
        <v>477</v>
      </c>
      <c r="P62" s="42">
        <f>SUM(V62:AF62)</f>
        <v>0</v>
      </c>
      <c r="Q62" s="19"/>
      <c r="R62" s="19">
        <f>J61*P62</f>
        <v>0</v>
      </c>
      <c r="S62" s="107">
        <f>M61-P62</f>
        <v>3</v>
      </c>
      <c r="T62" s="38"/>
      <c r="U62" s="38">
        <f>S62*J61</f>
        <v>477</v>
      </c>
      <c r="V62" s="38"/>
      <c r="W62" s="38"/>
      <c r="X62" s="42">
        <v>0</v>
      </c>
      <c r="Y62" s="42">
        <v>0</v>
      </c>
      <c r="Z62" s="42">
        <v>0</v>
      </c>
      <c r="AA62" s="38"/>
      <c r="AB62" s="38"/>
      <c r="AC62" s="38"/>
      <c r="AD62" s="38"/>
      <c r="AE62" s="38"/>
      <c r="AF62" s="38"/>
    </row>
    <row r="63" spans="1:32" ht="15" customHeight="1" x14ac:dyDescent="0.45">
      <c r="A63" s="182" t="s">
        <v>2957</v>
      </c>
      <c r="B63" s="182" t="s">
        <v>9</v>
      </c>
      <c r="C63" s="182">
        <v>2024</v>
      </c>
      <c r="D63" s="182" t="s">
        <v>3010</v>
      </c>
      <c r="E63" s="182" t="s">
        <v>214</v>
      </c>
      <c r="F63" s="182" t="s">
        <v>3011</v>
      </c>
      <c r="G63" s="182" t="s">
        <v>424</v>
      </c>
      <c r="H63" s="182" t="s">
        <v>3012</v>
      </c>
      <c r="I63" s="183">
        <v>98</v>
      </c>
      <c r="J63" s="183">
        <v>264</v>
      </c>
      <c r="K63" s="183"/>
      <c r="L63" s="204"/>
      <c r="M63" s="183">
        <f>SUM(V63:AF63)</f>
        <v>3</v>
      </c>
      <c r="N63" s="183">
        <f>I63*M63</f>
        <v>294</v>
      </c>
      <c r="O63" s="183"/>
      <c r="P63" s="183"/>
      <c r="Q63" s="453">
        <f>P64*I63</f>
        <v>196</v>
      </c>
      <c r="R63" s="237"/>
      <c r="S63" s="183"/>
      <c r="T63" s="186">
        <f>S64*I63</f>
        <v>98</v>
      </c>
      <c r="U63" s="183"/>
      <c r="V63" s="183"/>
      <c r="W63" s="183"/>
      <c r="X63" s="183">
        <v>1</v>
      </c>
      <c r="Y63" s="183">
        <v>1</v>
      </c>
      <c r="Z63" s="183">
        <v>1</v>
      </c>
      <c r="AA63" s="183"/>
      <c r="AB63" s="183"/>
      <c r="AC63" s="183"/>
      <c r="AD63" s="183"/>
      <c r="AE63" s="183"/>
      <c r="AF63" s="183"/>
    </row>
    <row r="64" spans="1:32" ht="15" customHeight="1" x14ac:dyDescent="0.45">
      <c r="A64" s="36"/>
      <c r="B64" s="36"/>
      <c r="C64" s="36"/>
      <c r="D64" s="36"/>
      <c r="E64" s="36"/>
      <c r="F64" s="36"/>
      <c r="G64" s="36"/>
      <c r="H64" s="36"/>
      <c r="I64" s="38"/>
      <c r="J64" s="38"/>
      <c r="K64" s="38"/>
      <c r="L64" s="260"/>
      <c r="N64" s="38"/>
      <c r="O64" s="38">
        <f>M63*J63</f>
        <v>792</v>
      </c>
      <c r="P64" s="42">
        <f>SUM(V64:AF64)</f>
        <v>2</v>
      </c>
      <c r="Q64" s="19"/>
      <c r="R64" s="19">
        <f>J63*P64</f>
        <v>528</v>
      </c>
      <c r="S64" s="107">
        <f>M63-P64</f>
        <v>1</v>
      </c>
      <c r="T64" s="38"/>
      <c r="U64" s="38">
        <f>S64*J63</f>
        <v>264</v>
      </c>
      <c r="V64" s="38"/>
      <c r="W64" s="38"/>
      <c r="X64" s="42">
        <v>1</v>
      </c>
      <c r="Y64" s="42">
        <v>0</v>
      </c>
      <c r="Z64" s="42">
        <v>1</v>
      </c>
      <c r="AA64" s="38"/>
      <c r="AB64" s="38"/>
      <c r="AC64" s="38"/>
      <c r="AD64" s="38"/>
      <c r="AE64" s="38"/>
      <c r="AF64" s="38"/>
    </row>
    <row r="65" spans="1:32" ht="15" customHeight="1" x14ac:dyDescent="0.45">
      <c r="A65" s="182" t="s">
        <v>2957</v>
      </c>
      <c r="B65" s="182" t="s">
        <v>9</v>
      </c>
      <c r="C65" s="182">
        <v>2024</v>
      </c>
      <c r="D65" s="182" t="s">
        <v>3010</v>
      </c>
      <c r="E65" s="182" t="s">
        <v>214</v>
      </c>
      <c r="F65" s="182" t="s">
        <v>3013</v>
      </c>
      <c r="G65" s="182" t="s">
        <v>424</v>
      </c>
      <c r="H65" s="182" t="s">
        <v>3012</v>
      </c>
      <c r="I65" s="183">
        <v>98</v>
      </c>
      <c r="J65" s="183">
        <v>264</v>
      </c>
      <c r="K65" s="183"/>
      <c r="L65" s="204"/>
      <c r="M65" s="183">
        <f>SUM(V65:AF65)</f>
        <v>3</v>
      </c>
      <c r="N65" s="183">
        <f>I65*M65</f>
        <v>294</v>
      </c>
      <c r="O65" s="183"/>
      <c r="P65" s="183"/>
      <c r="Q65" s="453">
        <f>P66*I65</f>
        <v>294</v>
      </c>
      <c r="R65" s="237"/>
      <c r="S65" s="183"/>
      <c r="T65" s="186">
        <f>S66*I65</f>
        <v>0</v>
      </c>
      <c r="U65" s="183"/>
      <c r="V65" s="183"/>
      <c r="W65" s="183"/>
      <c r="X65" s="183">
        <v>1</v>
      </c>
      <c r="Y65" s="183">
        <v>1</v>
      </c>
      <c r="Z65" s="183">
        <v>1</v>
      </c>
      <c r="AA65" s="183"/>
      <c r="AB65" s="183"/>
      <c r="AC65" s="183"/>
      <c r="AD65" s="183"/>
      <c r="AE65" s="183"/>
      <c r="AF65" s="183"/>
    </row>
    <row r="66" spans="1:32" ht="15" customHeight="1" x14ac:dyDescent="0.45">
      <c r="A66" s="36"/>
      <c r="B66" s="36"/>
      <c r="C66" s="36"/>
      <c r="D66" s="36"/>
      <c r="E66" s="36"/>
      <c r="F66" s="36"/>
      <c r="G66" s="36"/>
      <c r="H66" s="36"/>
      <c r="I66" s="38"/>
      <c r="J66" s="38"/>
      <c r="K66" s="38"/>
      <c r="L66" s="260"/>
      <c r="N66" s="38"/>
      <c r="O66" s="38">
        <f>M65*J65</f>
        <v>792</v>
      </c>
      <c r="P66" s="42">
        <f>SUM(V66:AF66)</f>
        <v>3</v>
      </c>
      <c r="Q66" s="19"/>
      <c r="R66" s="19">
        <f>J65*P66</f>
        <v>792</v>
      </c>
      <c r="S66" s="107">
        <f>M65-P66</f>
        <v>0</v>
      </c>
      <c r="T66" s="38"/>
      <c r="U66" s="38">
        <f>S66*J65</f>
        <v>0</v>
      </c>
      <c r="V66" s="38"/>
      <c r="W66" s="38"/>
      <c r="X66" s="42">
        <v>1</v>
      </c>
      <c r="Y66" s="42">
        <v>1</v>
      </c>
      <c r="Z66" s="42">
        <v>1</v>
      </c>
      <c r="AA66" s="38"/>
      <c r="AB66" s="38"/>
      <c r="AC66" s="38"/>
      <c r="AD66" s="38"/>
      <c r="AE66" s="38"/>
      <c r="AF66" s="38"/>
    </row>
    <row r="67" spans="1:32" ht="15" customHeight="1" x14ac:dyDescent="0.45">
      <c r="A67" s="182" t="s">
        <v>2957</v>
      </c>
      <c r="B67" s="182" t="s">
        <v>9</v>
      </c>
      <c r="C67" s="182">
        <v>2024</v>
      </c>
      <c r="D67" s="105" t="s">
        <v>3014</v>
      </c>
      <c r="E67" s="182" t="s">
        <v>214</v>
      </c>
      <c r="F67" s="182" t="s">
        <v>3013</v>
      </c>
      <c r="G67" s="182" t="s">
        <v>166</v>
      </c>
      <c r="H67" s="239" t="s">
        <v>3015</v>
      </c>
      <c r="I67" s="183">
        <v>85</v>
      </c>
      <c r="J67" s="183">
        <v>239</v>
      </c>
      <c r="K67" s="183"/>
      <c r="L67" s="204"/>
      <c r="M67" s="183">
        <f>SUM(V67:AF67)</f>
        <v>3</v>
      </c>
      <c r="N67" s="183">
        <f>I67*M67</f>
        <v>255</v>
      </c>
      <c r="O67" s="183"/>
      <c r="P67" s="183"/>
      <c r="Q67" s="453">
        <f>P68*I67</f>
        <v>0</v>
      </c>
      <c r="R67" s="237"/>
      <c r="S67" s="183"/>
      <c r="T67" s="186">
        <f>S68*I67</f>
        <v>255</v>
      </c>
      <c r="U67" s="183"/>
      <c r="V67" s="183"/>
      <c r="W67" s="183"/>
      <c r="X67" s="183">
        <v>1</v>
      </c>
      <c r="Y67" s="183">
        <v>1</v>
      </c>
      <c r="Z67" s="183">
        <v>1</v>
      </c>
      <c r="AA67" s="183"/>
      <c r="AB67" s="183"/>
      <c r="AC67" s="183"/>
      <c r="AD67" s="183"/>
      <c r="AE67" s="183"/>
      <c r="AF67" s="183"/>
    </row>
    <row r="68" spans="1:32" ht="15" customHeight="1" x14ac:dyDescent="0.45">
      <c r="A68" s="36"/>
      <c r="B68" s="36"/>
      <c r="C68" s="36"/>
      <c r="D68" s="46"/>
      <c r="E68" s="36"/>
      <c r="F68" s="36"/>
      <c r="G68" s="36"/>
      <c r="H68" s="36"/>
      <c r="I68" s="38"/>
      <c r="J68" s="38"/>
      <c r="K68" s="38"/>
      <c r="L68" s="260"/>
      <c r="N68" s="38"/>
      <c r="O68" s="38">
        <f>M67*J67</f>
        <v>717</v>
      </c>
      <c r="P68" s="42">
        <f>SUM(V68:AF68)</f>
        <v>0</v>
      </c>
      <c r="Q68" s="19"/>
      <c r="R68" s="19">
        <f>J67*P68</f>
        <v>0</v>
      </c>
      <c r="S68" s="107">
        <f>M67-P68</f>
        <v>3</v>
      </c>
      <c r="T68" s="38"/>
      <c r="U68" s="38">
        <f>S68*J67</f>
        <v>717</v>
      </c>
      <c r="V68" s="38"/>
      <c r="W68" s="38"/>
      <c r="X68" s="42">
        <v>0</v>
      </c>
      <c r="Y68" s="42">
        <v>0</v>
      </c>
      <c r="Z68" s="42">
        <v>0</v>
      </c>
      <c r="AA68" s="38"/>
      <c r="AB68" s="38"/>
      <c r="AC68" s="38"/>
      <c r="AD68" s="38"/>
      <c r="AE68" s="38"/>
      <c r="AF68" s="38"/>
    </row>
    <row r="69" spans="1:32" ht="15" customHeight="1" x14ac:dyDescent="0.45">
      <c r="A69" s="182" t="s">
        <v>2957</v>
      </c>
      <c r="B69" s="182" t="s">
        <v>9</v>
      </c>
      <c r="C69" s="236">
        <v>45348</v>
      </c>
      <c r="D69" s="105" t="s">
        <v>3016</v>
      </c>
      <c r="E69" s="182" t="s">
        <v>372</v>
      </c>
      <c r="F69" s="182" t="s">
        <v>3013</v>
      </c>
      <c r="G69" s="182"/>
      <c r="H69" s="182"/>
      <c r="I69" s="183">
        <v>96</v>
      </c>
      <c r="J69" s="183">
        <v>259</v>
      </c>
      <c r="K69" s="183"/>
      <c r="L69" s="204">
        <v>259</v>
      </c>
      <c r="M69" s="183">
        <f>SUM(V69:AF69)</f>
        <v>2</v>
      </c>
      <c r="N69" s="183">
        <f>I69*M69</f>
        <v>192</v>
      </c>
      <c r="O69" s="183"/>
      <c r="P69" s="183"/>
      <c r="Q69" s="453">
        <f>P70*I69</f>
        <v>192</v>
      </c>
      <c r="R69" s="237"/>
      <c r="S69" s="183"/>
      <c r="T69" s="186">
        <f>S70*I69</f>
        <v>0</v>
      </c>
      <c r="U69" s="183"/>
      <c r="V69" s="183"/>
      <c r="W69" s="183"/>
      <c r="X69" s="183"/>
      <c r="Y69" s="183">
        <v>1</v>
      </c>
      <c r="Z69" s="183">
        <v>1</v>
      </c>
      <c r="AA69" s="183"/>
      <c r="AB69" s="183"/>
      <c r="AC69" s="183"/>
      <c r="AD69" s="183"/>
      <c r="AE69" s="183"/>
      <c r="AF69" s="183"/>
    </row>
    <row r="70" spans="1:32" ht="15" customHeight="1" x14ac:dyDescent="0.45">
      <c r="A70" s="36"/>
      <c r="B70" s="36"/>
      <c r="C70" s="36"/>
      <c r="D70" s="36"/>
      <c r="E70" s="36"/>
      <c r="F70" s="36"/>
      <c r="G70" s="36"/>
      <c r="H70" s="36"/>
      <c r="I70" s="38"/>
      <c r="J70" s="38"/>
      <c r="K70" s="38"/>
      <c r="L70" s="260"/>
      <c r="N70" s="38"/>
      <c r="O70" s="38">
        <f>M69*J69</f>
        <v>518</v>
      </c>
      <c r="P70" s="42">
        <f>SUM(V70:AF70)</f>
        <v>2</v>
      </c>
      <c r="Q70" s="19"/>
      <c r="R70" s="19">
        <f>J69*P70</f>
        <v>518</v>
      </c>
      <c r="S70" s="107">
        <f>M69-P70</f>
        <v>0</v>
      </c>
      <c r="T70" s="38"/>
      <c r="U70" s="38">
        <f>S70*J69</f>
        <v>0</v>
      </c>
      <c r="V70" s="38"/>
      <c r="W70" s="38"/>
      <c r="X70" s="38"/>
      <c r="Y70" s="42">
        <v>1</v>
      </c>
      <c r="Z70" s="42">
        <v>1</v>
      </c>
      <c r="AA70" s="38"/>
      <c r="AB70" s="38"/>
      <c r="AC70" s="38"/>
      <c r="AD70" s="38"/>
      <c r="AE70" s="38"/>
      <c r="AF70" s="38"/>
    </row>
    <row r="71" spans="1:32" ht="15" customHeight="1" x14ac:dyDescent="0.45">
      <c r="A71" s="182" t="s">
        <v>2957</v>
      </c>
      <c r="B71" s="182" t="s">
        <v>9</v>
      </c>
      <c r="C71" s="236">
        <v>45348</v>
      </c>
      <c r="D71" s="182" t="s">
        <v>3017</v>
      </c>
      <c r="E71" s="182" t="s">
        <v>964</v>
      </c>
      <c r="F71" s="182" t="s">
        <v>2412</v>
      </c>
      <c r="G71" s="182"/>
      <c r="H71" s="182" t="s">
        <v>3018</v>
      </c>
      <c r="I71" s="183">
        <v>48</v>
      </c>
      <c r="J71" s="183">
        <v>129</v>
      </c>
      <c r="K71" s="183"/>
      <c r="L71" s="204"/>
      <c r="M71" s="183">
        <f>SUM(V71:AF71)</f>
        <v>3</v>
      </c>
      <c r="N71" s="183">
        <f>I71*M71</f>
        <v>144</v>
      </c>
      <c r="O71" s="183"/>
      <c r="P71" s="183"/>
      <c r="Q71" s="453">
        <f>P72*I71</f>
        <v>144</v>
      </c>
      <c r="R71" s="237"/>
      <c r="S71" s="183"/>
      <c r="T71" s="186">
        <f>S72*I71</f>
        <v>0</v>
      </c>
      <c r="U71" s="183"/>
      <c r="V71" s="183"/>
      <c r="W71" s="183"/>
      <c r="X71" s="183">
        <v>1</v>
      </c>
      <c r="Y71" s="183">
        <v>1</v>
      </c>
      <c r="Z71" s="183">
        <v>1</v>
      </c>
      <c r="AA71" s="183"/>
      <c r="AB71" s="183"/>
      <c r="AC71" s="183"/>
      <c r="AD71" s="183"/>
      <c r="AE71" s="183"/>
      <c r="AF71" s="183"/>
    </row>
    <row r="72" spans="1:32" ht="15" customHeight="1" x14ac:dyDescent="0.45">
      <c r="A72" s="36"/>
      <c r="B72" s="36"/>
      <c r="C72" s="36"/>
      <c r="D72" s="36"/>
      <c r="E72" s="36"/>
      <c r="F72" s="36"/>
      <c r="G72" s="36"/>
      <c r="H72" s="36"/>
      <c r="I72" s="38"/>
      <c r="J72" s="38"/>
      <c r="K72" s="38"/>
      <c r="L72" s="260"/>
      <c r="N72" s="38"/>
      <c r="O72" s="38">
        <f>M71*J71</f>
        <v>387</v>
      </c>
      <c r="P72" s="42">
        <f>SUM(V72:AF72)</f>
        <v>3</v>
      </c>
      <c r="Q72" s="19"/>
      <c r="R72" s="19">
        <f>J71*P72</f>
        <v>387</v>
      </c>
      <c r="S72" s="107">
        <f>M71-P72</f>
        <v>0</v>
      </c>
      <c r="T72" s="38"/>
      <c r="U72" s="38">
        <f>S72*J71</f>
        <v>0</v>
      </c>
      <c r="V72" s="38"/>
      <c r="W72" s="38"/>
      <c r="X72" s="42">
        <v>1</v>
      </c>
      <c r="Y72" s="42">
        <v>1</v>
      </c>
      <c r="Z72" s="42">
        <v>1</v>
      </c>
      <c r="AA72" s="38"/>
      <c r="AB72" s="38"/>
      <c r="AC72" s="38"/>
      <c r="AD72" s="38"/>
      <c r="AE72" s="38"/>
      <c r="AF72" s="38"/>
    </row>
    <row r="73" spans="1:32" ht="15" customHeight="1" x14ac:dyDescent="0.45">
      <c r="A73" s="182" t="s">
        <v>2957</v>
      </c>
      <c r="B73" s="182" t="s">
        <v>9</v>
      </c>
      <c r="C73" s="236">
        <v>45348</v>
      </c>
      <c r="D73" s="182" t="s">
        <v>3019</v>
      </c>
      <c r="E73" s="182" t="s">
        <v>700</v>
      </c>
      <c r="F73" s="182" t="s">
        <v>3020</v>
      </c>
      <c r="G73" s="182"/>
      <c r="H73" s="182"/>
      <c r="I73" s="183">
        <v>64</v>
      </c>
      <c r="J73" s="183">
        <v>179</v>
      </c>
      <c r="K73" s="183"/>
      <c r="L73" s="204">
        <v>172</v>
      </c>
      <c r="M73" s="183">
        <f>SUM(V73:AF73)</f>
        <v>3</v>
      </c>
      <c r="N73" s="183">
        <f>I73*M73</f>
        <v>192</v>
      </c>
      <c r="O73" s="183"/>
      <c r="P73" s="183"/>
      <c r="Q73" s="453">
        <f>P74*I73</f>
        <v>0</v>
      </c>
      <c r="R73" s="237"/>
      <c r="S73" s="183"/>
      <c r="T73" s="186">
        <f>S74*I73</f>
        <v>192</v>
      </c>
      <c r="U73" s="183"/>
      <c r="V73" s="183"/>
      <c r="W73" s="183"/>
      <c r="X73" s="183"/>
      <c r="Y73" s="183"/>
      <c r="Z73" s="183"/>
      <c r="AA73" s="183"/>
      <c r="AB73" s="183"/>
      <c r="AC73" s="183">
        <v>1</v>
      </c>
      <c r="AD73" s="183">
        <v>1</v>
      </c>
      <c r="AE73" s="183">
        <v>1</v>
      </c>
      <c r="AF73" s="183"/>
    </row>
    <row r="74" spans="1:32" ht="15" customHeight="1" x14ac:dyDescent="0.45">
      <c r="A74" s="36"/>
      <c r="B74" s="36"/>
      <c r="C74" s="36"/>
      <c r="D74" s="36"/>
      <c r="E74" s="36"/>
      <c r="F74" s="36"/>
      <c r="G74" s="36"/>
      <c r="H74" s="36"/>
      <c r="I74" s="38"/>
      <c r="J74" s="38"/>
      <c r="K74" s="38"/>
      <c r="L74" s="260"/>
      <c r="N74" s="38"/>
      <c r="O74" s="38">
        <f>M73*J73</f>
        <v>537</v>
      </c>
      <c r="P74" s="42">
        <f>SUM(V74:AF74)</f>
        <v>0</v>
      </c>
      <c r="Q74" s="19"/>
      <c r="R74" s="19">
        <f>J73*P74</f>
        <v>0</v>
      </c>
      <c r="S74" s="107">
        <f>M73-P74</f>
        <v>3</v>
      </c>
      <c r="T74" s="38"/>
      <c r="U74" s="38">
        <f>S74*J73</f>
        <v>537</v>
      </c>
      <c r="V74" s="38"/>
      <c r="W74" s="38"/>
      <c r="X74" s="38"/>
      <c r="Y74" s="38"/>
      <c r="Z74" s="38"/>
      <c r="AA74" s="38"/>
      <c r="AB74" s="38"/>
      <c r="AC74" s="42">
        <v>0</v>
      </c>
      <c r="AD74" s="42">
        <v>0</v>
      </c>
      <c r="AE74" s="42">
        <v>0</v>
      </c>
      <c r="AF74" s="38"/>
    </row>
    <row r="75" spans="1:32" ht="15" customHeight="1" x14ac:dyDescent="0.45">
      <c r="A75" s="182" t="s">
        <v>2957</v>
      </c>
      <c r="B75" s="182" t="s">
        <v>9</v>
      </c>
      <c r="C75" s="236">
        <v>45348</v>
      </c>
      <c r="D75" s="182" t="s">
        <v>3019</v>
      </c>
      <c r="E75" s="182" t="s">
        <v>700</v>
      </c>
      <c r="F75" s="182" t="s">
        <v>3013</v>
      </c>
      <c r="G75" s="182"/>
      <c r="H75" s="182"/>
      <c r="I75" s="183">
        <v>64</v>
      </c>
      <c r="J75" s="183">
        <v>179</v>
      </c>
      <c r="K75" s="183"/>
      <c r="L75" s="204">
        <v>172</v>
      </c>
      <c r="M75" s="183">
        <f>SUM(V75:AF75)</f>
        <v>3</v>
      </c>
      <c r="N75" s="183">
        <f>I75*M75</f>
        <v>192</v>
      </c>
      <c r="O75" s="183"/>
      <c r="P75" s="183"/>
      <c r="Q75" s="453">
        <f>P76*I75</f>
        <v>0</v>
      </c>
      <c r="R75" s="237"/>
      <c r="S75" s="183"/>
      <c r="T75" s="186">
        <f>S76*I75</f>
        <v>192</v>
      </c>
      <c r="U75" s="183"/>
      <c r="V75" s="183"/>
      <c r="W75" s="183"/>
      <c r="X75" s="183"/>
      <c r="Y75" s="183"/>
      <c r="Z75" s="183"/>
      <c r="AA75" s="183"/>
      <c r="AB75" s="183"/>
      <c r="AC75" s="183">
        <v>1</v>
      </c>
      <c r="AD75" s="183">
        <v>1</v>
      </c>
      <c r="AE75" s="183">
        <v>1</v>
      </c>
      <c r="AF75" s="183"/>
    </row>
    <row r="76" spans="1:32" ht="15" customHeight="1" x14ac:dyDescent="0.45">
      <c r="A76" s="36"/>
      <c r="B76" s="36"/>
      <c r="C76" s="36"/>
      <c r="D76" s="36"/>
      <c r="E76" s="36"/>
      <c r="F76" s="36"/>
      <c r="G76" s="36"/>
      <c r="H76" s="36"/>
      <c r="I76" s="38"/>
      <c r="J76" s="38"/>
      <c r="K76" s="38"/>
      <c r="L76" s="260"/>
      <c r="N76" s="38"/>
      <c r="O76" s="38">
        <f>M75*J75</f>
        <v>537</v>
      </c>
      <c r="P76" s="42">
        <f>SUM(V76:AF76)</f>
        <v>0</v>
      </c>
      <c r="Q76" s="19"/>
      <c r="R76" s="19">
        <f>J75*P76</f>
        <v>0</v>
      </c>
      <c r="S76" s="107">
        <f>M75-P76</f>
        <v>3</v>
      </c>
      <c r="T76" s="38"/>
      <c r="U76" s="38">
        <f>S76*J75</f>
        <v>537</v>
      </c>
      <c r="V76" s="38"/>
      <c r="W76" s="38"/>
      <c r="X76" s="38"/>
      <c r="Y76" s="38"/>
      <c r="Z76" s="38"/>
      <c r="AA76" s="38"/>
      <c r="AB76" s="38"/>
      <c r="AC76" s="42">
        <v>0</v>
      </c>
      <c r="AD76" s="42">
        <v>0</v>
      </c>
      <c r="AE76" s="42">
        <v>0</v>
      </c>
      <c r="AF76" s="38"/>
    </row>
    <row r="77" spans="1:32" ht="14.25" customHeight="1" x14ac:dyDescent="0.45"/>
    <row r="78" spans="1:32" ht="14.25" customHeight="1" thickBot="1" x14ac:dyDescent="0.5"/>
    <row r="79" spans="1:32" ht="15" customHeight="1" thickBot="1" x14ac:dyDescent="0.5">
      <c r="K79" s="84"/>
      <c r="L79" s="319"/>
      <c r="M79" s="442">
        <f t="shared" ref="M79:O79" si="2">SUM(M41:M78)</f>
        <v>58</v>
      </c>
      <c r="N79" s="443">
        <f t="shared" si="2"/>
        <v>5107</v>
      </c>
      <c r="O79" s="444">
        <f t="shared" si="2"/>
        <v>13742</v>
      </c>
      <c r="P79" s="445"/>
      <c r="Q79">
        <v>0</v>
      </c>
      <c r="R79" s="443">
        <f t="shared" ref="R79" si="3">SUM(R41:R78)</f>
        <v>8626</v>
      </c>
      <c r="S79" s="445"/>
      <c r="T79" s="443">
        <f t="shared" ref="T79:U79" si="4">SUM(T41:T78)</f>
        <v>1888</v>
      </c>
      <c r="U79" s="443">
        <f t="shared" si="4"/>
        <v>5116</v>
      </c>
    </row>
    <row r="80" spans="1:32" ht="15" customHeight="1" thickBot="1" x14ac:dyDescent="0.5">
      <c r="K80" s="9" t="s">
        <v>323</v>
      </c>
      <c r="L80" s="9"/>
      <c r="M80" s="385">
        <f t="shared" ref="M80:O80" si="5">P79+S79</f>
        <v>0</v>
      </c>
      <c r="N80" s="385">
        <f>Q80+T79</f>
        <v>5107</v>
      </c>
      <c r="O80" s="385">
        <f t="shared" si="5"/>
        <v>13742</v>
      </c>
      <c r="P80" s="385"/>
      <c r="Q80" s="443">
        <f>SUM(Q41:Q78)</f>
        <v>3219</v>
      </c>
      <c r="R80" s="385"/>
      <c r="S80" s="385"/>
      <c r="U80" s="385"/>
    </row>
    <row r="81" spans="9:21" ht="15" customHeight="1" x14ac:dyDescent="0.45">
      <c r="K81" s="9" t="s">
        <v>324</v>
      </c>
      <c r="L81" s="9"/>
      <c r="M81" s="9"/>
      <c r="N81" s="98">
        <f>N79/M79</f>
        <v>88.051724137931032</v>
      </c>
      <c r="O81" s="9"/>
      <c r="P81" s="9"/>
      <c r="Q81" s="97">
        <f>Q80/N79</f>
        <v>0.63031133738006662</v>
      </c>
      <c r="R81" s="9"/>
      <c r="S81" s="9"/>
      <c r="T81" s="97">
        <f>T79/N79</f>
        <v>0.36968866261993344</v>
      </c>
      <c r="U81" s="9"/>
    </row>
    <row r="82" spans="9:21" ht="15" customHeight="1" x14ac:dyDescent="0.45">
      <c r="K82" s="9" t="s">
        <v>325</v>
      </c>
      <c r="L82" s="9"/>
      <c r="M82" s="9"/>
      <c r="N82" s="9"/>
      <c r="O82" s="9"/>
      <c r="P82" s="9"/>
      <c r="Q82" s="9"/>
      <c r="R82" s="9"/>
      <c r="S82" s="9"/>
      <c r="T82" s="9"/>
      <c r="U82" s="98">
        <f>U79/T79</f>
        <v>2.7097457627118646</v>
      </c>
    </row>
    <row r="83" spans="9:21" ht="14.25" customHeight="1" x14ac:dyDescent="0.45"/>
    <row r="84" spans="9:21" ht="14.25" customHeight="1" x14ac:dyDescent="0.45"/>
    <row r="85" spans="9:21" ht="14.25" customHeight="1" x14ac:dyDescent="0.45">
      <c r="I85" s="12" t="s">
        <v>3021</v>
      </c>
      <c r="J85" s="3"/>
      <c r="K85" s="3"/>
      <c r="L85" s="3"/>
      <c r="M85" s="3">
        <v>58</v>
      </c>
      <c r="N85" s="3">
        <v>5107</v>
      </c>
      <c r="O85" s="3">
        <v>13742</v>
      </c>
      <c r="P85" s="3">
        <v>34</v>
      </c>
      <c r="Q85" s="3">
        <v>3219</v>
      </c>
      <c r="R85" s="3">
        <v>8626</v>
      </c>
      <c r="S85" s="3">
        <v>24</v>
      </c>
      <c r="T85" s="3">
        <v>1888</v>
      </c>
      <c r="U85" s="3">
        <v>5116</v>
      </c>
    </row>
    <row r="86" spans="9:21" ht="14.25" customHeight="1" x14ac:dyDescent="0.45">
      <c r="I86" s="3"/>
      <c r="J86" s="3"/>
      <c r="K86" s="3" t="s">
        <v>323</v>
      </c>
      <c r="L86" s="3"/>
      <c r="M86" s="3">
        <v>58</v>
      </c>
      <c r="N86" s="3">
        <v>5107</v>
      </c>
      <c r="O86" s="3">
        <v>13742</v>
      </c>
      <c r="P86" s="3"/>
      <c r="Q86" s="3"/>
      <c r="R86" s="3"/>
      <c r="S86" s="3"/>
      <c r="T86" s="3"/>
      <c r="U86" s="3"/>
    </row>
    <row r="87" spans="9:21" ht="14.25" customHeight="1" x14ac:dyDescent="0.45">
      <c r="I87" s="3"/>
      <c r="J87" s="3"/>
      <c r="K87" s="3" t="s">
        <v>324</v>
      </c>
      <c r="L87" s="3"/>
      <c r="M87" s="3"/>
      <c r="N87" s="5">
        <v>88.051724137931032</v>
      </c>
      <c r="O87" s="5"/>
      <c r="P87" s="5"/>
      <c r="Q87" s="5">
        <v>0.63031133738006662</v>
      </c>
      <c r="R87" s="5"/>
      <c r="S87" s="5"/>
      <c r="T87" s="5">
        <v>0.36968866261993344</v>
      </c>
      <c r="U87" s="3"/>
    </row>
    <row r="88" spans="9:21" ht="14.25" customHeight="1" x14ac:dyDescent="0.45">
      <c r="I88" s="3"/>
      <c r="J88" s="3"/>
      <c r="K88" s="3" t="s">
        <v>325</v>
      </c>
      <c r="L88" s="3"/>
      <c r="M88" s="3"/>
      <c r="N88" s="3"/>
      <c r="O88" s="3"/>
      <c r="P88" s="3"/>
      <c r="Q88" s="3"/>
      <c r="R88" s="3"/>
      <c r="S88" s="3"/>
      <c r="T88" s="3"/>
      <c r="U88" s="455">
        <v>2.7097457627118646</v>
      </c>
    </row>
    <row r="89" spans="9:21" ht="14.25" customHeight="1" x14ac:dyDescent="0.45"/>
    <row r="90" spans="9:21" ht="14.25" customHeight="1" x14ac:dyDescent="0.45"/>
    <row r="91" spans="9:21" ht="14.25" customHeight="1" x14ac:dyDescent="0.45"/>
    <row r="92" spans="9:21" ht="14.25" customHeight="1" x14ac:dyDescent="0.45"/>
    <row r="93" spans="9:21" ht="14.25" customHeight="1" x14ac:dyDescent="0.45"/>
    <row r="94" spans="9:21" ht="14.25" customHeight="1" x14ac:dyDescent="0.45"/>
    <row r="95" spans="9:21" ht="14.25" customHeight="1" x14ac:dyDescent="0.45"/>
    <row r="96" spans="9:21" ht="14.25" customHeight="1" x14ac:dyDescent="0.45"/>
    <row r="97" ht="14.25" customHeight="1" x14ac:dyDescent="0.45"/>
    <row r="98" ht="14.25" customHeight="1" x14ac:dyDescent="0.45"/>
    <row r="99" ht="14.25" customHeight="1" x14ac:dyDescent="0.45"/>
    <row r="100" ht="14.25" customHeight="1" x14ac:dyDescent="0.45"/>
    <row r="101" ht="14.25" customHeight="1" x14ac:dyDescent="0.45"/>
    <row r="102" ht="14.25" customHeight="1" x14ac:dyDescent="0.45"/>
    <row r="103" ht="14.25" customHeight="1" x14ac:dyDescent="0.45"/>
    <row r="104" ht="14.25" customHeight="1" x14ac:dyDescent="0.45"/>
    <row r="105" ht="14.25" customHeight="1" x14ac:dyDescent="0.45"/>
    <row r="106" ht="14.25" customHeight="1" x14ac:dyDescent="0.45"/>
    <row r="107" ht="14.25" customHeight="1" x14ac:dyDescent="0.45"/>
    <row r="108" ht="14.25" customHeight="1" x14ac:dyDescent="0.45"/>
    <row r="109" ht="14.25" customHeight="1" x14ac:dyDescent="0.45"/>
    <row r="110" ht="14.25" customHeight="1" x14ac:dyDescent="0.45"/>
    <row r="111" ht="14.25" customHeight="1" x14ac:dyDescent="0.45"/>
    <row r="11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</sheetData>
  <mergeCells count="5">
    <mergeCell ref="Q1:R1"/>
    <mergeCell ref="T1:U1"/>
    <mergeCell ref="A39:O39"/>
    <mergeCell ref="Q40:R40"/>
    <mergeCell ref="T40:U40"/>
  </mergeCells>
  <pageMargins left="0.23622047244094491" right="0.23622047244094491" top="0.74803149606299213" bottom="0.74803149606299213" header="0" footer="0"/>
  <pageSetup paperSize="9" orientation="landscape" r:id="rId1"/>
  <headerFooter>
    <oddFooter>&amp;Rpage &amp;P sur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K996"/>
  <sheetViews>
    <sheetView zoomScale="85" zoomScaleNormal="85" workbookViewId="0">
      <pane ySplit="1" topLeftCell="A456" activePane="bottomLeft" state="frozen"/>
      <selection activeCell="M12" sqref="M12"/>
      <selection pane="bottomLeft" activeCell="X511" sqref="X511"/>
    </sheetView>
  </sheetViews>
  <sheetFormatPr baseColWidth="10" defaultColWidth="14.3984375" defaultRowHeight="15" customHeight="1" x14ac:dyDescent="0.45"/>
  <cols>
    <col min="1" max="1" width="20.265625" customWidth="1"/>
    <col min="2" max="3" width="11.1328125" customWidth="1"/>
    <col min="4" max="4" width="23.73046875" customWidth="1"/>
    <col min="5" max="7" width="17.1328125" customWidth="1"/>
    <col min="8" max="8" width="19.265625" customWidth="1"/>
    <col min="9" max="21" width="9" customWidth="1"/>
    <col min="22" max="36" width="5.53125" customWidth="1"/>
    <col min="37" max="37" width="9" customWidth="1"/>
  </cols>
  <sheetData>
    <row r="1" spans="1:36" ht="52.5" customHeight="1" x14ac:dyDescent="0.45">
      <c r="A1" s="32" t="s">
        <v>117</v>
      </c>
      <c r="B1" s="32" t="s">
        <v>118</v>
      </c>
      <c r="C1" s="33" t="s">
        <v>1505</v>
      </c>
      <c r="D1" s="32" t="s">
        <v>120</v>
      </c>
      <c r="E1" s="32" t="s">
        <v>121</v>
      </c>
      <c r="F1" s="32" t="s">
        <v>122</v>
      </c>
      <c r="G1" s="32" t="s">
        <v>123</v>
      </c>
      <c r="H1" s="32" t="s">
        <v>124</v>
      </c>
      <c r="I1" s="32" t="s">
        <v>125</v>
      </c>
      <c r="J1" s="32" t="s">
        <v>126</v>
      </c>
      <c r="K1" s="32" t="s">
        <v>127</v>
      </c>
      <c r="L1" s="34" t="s">
        <v>128</v>
      </c>
      <c r="M1" s="33" t="s">
        <v>129</v>
      </c>
      <c r="N1" s="33" t="s">
        <v>933</v>
      </c>
      <c r="O1" s="35" t="s">
        <v>131</v>
      </c>
      <c r="P1" s="829" t="s">
        <v>132</v>
      </c>
      <c r="Q1" s="828"/>
      <c r="R1" s="33" t="s">
        <v>133</v>
      </c>
      <c r="S1" s="830" t="s">
        <v>134</v>
      </c>
      <c r="T1" s="827"/>
      <c r="U1" s="828"/>
      <c r="V1" s="32" t="s">
        <v>135</v>
      </c>
      <c r="W1" s="32" t="s">
        <v>136</v>
      </c>
      <c r="X1" s="32" t="s">
        <v>137</v>
      </c>
      <c r="Y1" s="32" t="s">
        <v>138</v>
      </c>
      <c r="Z1" s="32" t="s">
        <v>1376</v>
      </c>
      <c r="AA1" s="32" t="s">
        <v>1377</v>
      </c>
      <c r="AB1" s="32" t="s">
        <v>1378</v>
      </c>
      <c r="AC1" s="32" t="s">
        <v>1379</v>
      </c>
      <c r="AD1" s="32" t="s">
        <v>1380</v>
      </c>
      <c r="AE1" s="32" t="s">
        <v>140</v>
      </c>
      <c r="AF1" s="32" t="s">
        <v>2451</v>
      </c>
      <c r="AG1" s="32" t="s">
        <v>2452</v>
      </c>
      <c r="AH1" s="32" t="s">
        <v>2453</v>
      </c>
      <c r="AI1" s="32" t="s">
        <v>2454</v>
      </c>
      <c r="AJ1" s="32" t="s">
        <v>2455</v>
      </c>
    </row>
    <row r="2" spans="1:36" ht="15" customHeight="1" x14ac:dyDescent="0.45">
      <c r="A2" s="36" t="s">
        <v>3022</v>
      </c>
      <c r="B2" s="36" t="s">
        <v>150</v>
      </c>
      <c r="C2" s="36"/>
      <c r="D2" s="36" t="s">
        <v>3023</v>
      </c>
      <c r="E2" s="36" t="s">
        <v>164</v>
      </c>
      <c r="F2" s="166" t="s">
        <v>605</v>
      </c>
      <c r="G2" s="166" t="s">
        <v>191</v>
      </c>
      <c r="H2" s="166" t="s">
        <v>3024</v>
      </c>
      <c r="I2" s="38"/>
      <c r="J2" s="41">
        <v>165</v>
      </c>
      <c r="K2" s="41"/>
      <c r="L2" s="41"/>
      <c r="M2" s="41">
        <f t="shared" ref="M2:M22" si="0">I2*L2</f>
        <v>0</v>
      </c>
      <c r="N2" s="41">
        <f t="shared" ref="N2:N32" si="1">L2*J2</f>
        <v>0</v>
      </c>
      <c r="O2" s="40">
        <f t="shared" ref="O2:O32" si="2">SUM(V2:AJ2)</f>
        <v>0</v>
      </c>
      <c r="P2" s="41">
        <f t="shared" ref="P2:P32" si="3">O2*I2</f>
        <v>0</v>
      </c>
      <c r="Q2" s="41">
        <f t="shared" ref="Q2:Q32" si="4">O2*J2</f>
        <v>0</v>
      </c>
      <c r="R2" s="41">
        <f t="shared" ref="R2:R32" si="5">L2-O2</f>
        <v>0</v>
      </c>
      <c r="S2" s="41">
        <f t="shared" ref="S2:S32" si="6">R2*I2</f>
        <v>0</v>
      </c>
      <c r="T2" s="41">
        <f t="shared" ref="T2:T32" si="7">R2*J2</f>
        <v>0</v>
      </c>
      <c r="U2" s="41"/>
      <c r="V2" s="38"/>
      <c r="W2" s="38"/>
      <c r="X2" s="107" t="s">
        <v>3025</v>
      </c>
      <c r="Y2" s="107" t="s">
        <v>3026</v>
      </c>
      <c r="Z2" s="38"/>
      <c r="AA2" s="38"/>
      <c r="AB2" s="38"/>
      <c r="AC2" s="38"/>
      <c r="AD2" s="38"/>
      <c r="AE2" s="38"/>
      <c r="AF2" s="19"/>
      <c r="AG2" s="19"/>
      <c r="AH2" s="19"/>
      <c r="AI2" s="19"/>
      <c r="AJ2" s="19"/>
    </row>
    <row r="3" spans="1:36" ht="15" customHeight="1" x14ac:dyDescent="0.45">
      <c r="A3" s="36" t="s">
        <v>3022</v>
      </c>
      <c r="B3" s="36" t="s">
        <v>150</v>
      </c>
      <c r="C3" s="36"/>
      <c r="D3" s="36" t="s">
        <v>3027</v>
      </c>
      <c r="E3" s="36" t="s">
        <v>3028</v>
      </c>
      <c r="F3" s="166" t="s">
        <v>158</v>
      </c>
      <c r="G3" s="166" t="s">
        <v>154</v>
      </c>
      <c r="H3" s="166"/>
      <c r="I3" s="38"/>
      <c r="J3" s="38">
        <v>90</v>
      </c>
      <c r="K3" s="38"/>
      <c r="L3" s="38"/>
      <c r="M3" s="41">
        <f t="shared" si="0"/>
        <v>0</v>
      </c>
      <c r="N3" s="41">
        <f t="shared" si="1"/>
        <v>0</v>
      </c>
      <c r="O3" s="40">
        <f t="shared" si="2"/>
        <v>0</v>
      </c>
      <c r="P3" s="41">
        <f t="shared" si="3"/>
        <v>0</v>
      </c>
      <c r="Q3" s="41">
        <f t="shared" si="4"/>
        <v>0</v>
      </c>
      <c r="R3" s="41">
        <f t="shared" si="5"/>
        <v>0</v>
      </c>
      <c r="S3" s="41">
        <f t="shared" si="6"/>
        <v>0</v>
      </c>
      <c r="T3" s="41">
        <f t="shared" si="7"/>
        <v>0</v>
      </c>
      <c r="U3" s="41"/>
      <c r="V3" s="38"/>
      <c r="W3" s="38"/>
      <c r="X3" s="38"/>
      <c r="Y3" s="38"/>
      <c r="Z3" s="38"/>
      <c r="AA3" s="38"/>
      <c r="AB3" s="38"/>
      <c r="AC3" s="38"/>
      <c r="AD3" s="38"/>
      <c r="AE3" s="38"/>
      <c r="AF3" s="19"/>
      <c r="AG3" s="19"/>
      <c r="AH3" s="19"/>
      <c r="AI3" s="19"/>
      <c r="AJ3" s="19"/>
    </row>
    <row r="4" spans="1:36" ht="15" customHeight="1" x14ac:dyDescent="0.45">
      <c r="A4" s="36" t="s">
        <v>3022</v>
      </c>
      <c r="B4" s="36" t="s">
        <v>150</v>
      </c>
      <c r="C4" s="36"/>
      <c r="D4" s="44" t="s">
        <v>3029</v>
      </c>
      <c r="E4" s="36" t="s">
        <v>164</v>
      </c>
      <c r="F4" s="166" t="s">
        <v>3030</v>
      </c>
      <c r="G4" s="166" t="s">
        <v>191</v>
      </c>
      <c r="H4" s="166" t="s">
        <v>944</v>
      </c>
      <c r="I4" s="38"/>
      <c r="J4" s="38">
        <v>155</v>
      </c>
      <c r="K4" s="38"/>
      <c r="L4" s="38"/>
      <c r="M4" s="41">
        <f t="shared" si="0"/>
        <v>0</v>
      </c>
      <c r="N4" s="41">
        <f t="shared" si="1"/>
        <v>0</v>
      </c>
      <c r="O4" s="40">
        <f t="shared" si="2"/>
        <v>0</v>
      </c>
      <c r="P4" s="41">
        <f t="shared" si="3"/>
        <v>0</v>
      </c>
      <c r="Q4" s="41">
        <f t="shared" si="4"/>
        <v>0</v>
      </c>
      <c r="R4" s="41">
        <f t="shared" si="5"/>
        <v>0</v>
      </c>
      <c r="S4" s="41">
        <f t="shared" si="6"/>
        <v>0</v>
      </c>
      <c r="T4" s="41">
        <f t="shared" si="7"/>
        <v>0</v>
      </c>
      <c r="U4" s="41"/>
      <c r="V4" s="38"/>
      <c r="W4" s="38"/>
      <c r="X4" s="38"/>
      <c r="Y4" s="38"/>
      <c r="Z4" s="38"/>
      <c r="AA4" s="38"/>
      <c r="AB4" s="38"/>
      <c r="AC4" s="38"/>
      <c r="AD4" s="38"/>
      <c r="AE4" s="38"/>
      <c r="AF4" s="19"/>
      <c r="AG4" s="19"/>
      <c r="AH4" s="19"/>
      <c r="AI4" s="19"/>
      <c r="AJ4" s="19"/>
    </row>
    <row r="5" spans="1:36" ht="15" customHeight="1" x14ac:dyDescent="0.45">
      <c r="A5" s="36" t="s">
        <v>3022</v>
      </c>
      <c r="B5" s="36" t="s">
        <v>150</v>
      </c>
      <c r="C5" s="36"/>
      <c r="D5" s="36" t="s">
        <v>3031</v>
      </c>
      <c r="E5" s="36" t="s">
        <v>3032</v>
      </c>
      <c r="F5" s="166" t="s">
        <v>158</v>
      </c>
      <c r="G5" s="166" t="s">
        <v>3033</v>
      </c>
      <c r="H5" s="166" t="s">
        <v>944</v>
      </c>
      <c r="I5" s="38">
        <v>138.88</v>
      </c>
      <c r="J5" s="41">
        <v>375</v>
      </c>
      <c r="K5" s="51">
        <v>185</v>
      </c>
      <c r="L5" s="41"/>
      <c r="M5" s="41">
        <f t="shared" si="0"/>
        <v>0</v>
      </c>
      <c r="N5" s="41">
        <f t="shared" si="1"/>
        <v>0</v>
      </c>
      <c r="O5" s="40">
        <f t="shared" si="2"/>
        <v>0</v>
      </c>
      <c r="P5" s="41">
        <f t="shared" si="3"/>
        <v>0</v>
      </c>
      <c r="Q5" s="41">
        <f t="shared" si="4"/>
        <v>0</v>
      </c>
      <c r="R5" s="41">
        <f t="shared" si="5"/>
        <v>0</v>
      </c>
      <c r="S5" s="41">
        <f t="shared" si="6"/>
        <v>0</v>
      </c>
      <c r="T5" s="41">
        <f t="shared" si="7"/>
        <v>0</v>
      </c>
      <c r="U5" s="41"/>
      <c r="V5" s="38"/>
      <c r="W5" s="38"/>
      <c r="X5" s="38"/>
      <c r="Y5" s="38"/>
      <c r="Z5" s="38"/>
      <c r="AA5" s="38">
        <v>0</v>
      </c>
      <c r="AB5" s="38">
        <v>0</v>
      </c>
      <c r="AC5" s="38"/>
      <c r="AD5" s="38"/>
      <c r="AE5" s="38"/>
      <c r="AF5" s="19"/>
      <c r="AG5" s="19"/>
      <c r="AH5" s="38"/>
      <c r="AI5" s="38"/>
      <c r="AJ5" s="38"/>
    </row>
    <row r="6" spans="1:36" ht="15" customHeight="1" x14ac:dyDescent="0.45">
      <c r="A6" s="36" t="s">
        <v>3022</v>
      </c>
      <c r="B6" s="36" t="s">
        <v>150</v>
      </c>
      <c r="C6" s="36"/>
      <c r="D6" s="36" t="s">
        <v>3034</v>
      </c>
      <c r="E6" s="36" t="s">
        <v>2911</v>
      </c>
      <c r="F6" s="166" t="s">
        <v>3035</v>
      </c>
      <c r="G6" s="166" t="s">
        <v>3033</v>
      </c>
      <c r="H6" s="166"/>
      <c r="I6" s="38"/>
      <c r="J6" s="41">
        <v>350</v>
      </c>
      <c r="K6" s="51">
        <v>175</v>
      </c>
      <c r="L6" s="41"/>
      <c r="M6" s="41">
        <f t="shared" si="0"/>
        <v>0</v>
      </c>
      <c r="N6" s="41">
        <f t="shared" si="1"/>
        <v>0</v>
      </c>
      <c r="O6" s="40">
        <f t="shared" si="2"/>
        <v>0</v>
      </c>
      <c r="P6" s="41">
        <f t="shared" si="3"/>
        <v>0</v>
      </c>
      <c r="Q6" s="41">
        <f t="shared" si="4"/>
        <v>0</v>
      </c>
      <c r="R6" s="41">
        <f t="shared" si="5"/>
        <v>0</v>
      </c>
      <c r="S6" s="41">
        <f t="shared" si="6"/>
        <v>0</v>
      </c>
      <c r="T6" s="41">
        <f t="shared" si="7"/>
        <v>0</v>
      </c>
      <c r="U6" s="41"/>
      <c r="V6" s="38"/>
      <c r="W6" s="38"/>
      <c r="X6" s="38"/>
      <c r="Y6" s="38"/>
      <c r="Z6" s="38"/>
      <c r="AA6" s="38"/>
      <c r="AB6" s="38"/>
      <c r="AC6" s="38"/>
      <c r="AD6" s="38"/>
      <c r="AE6" s="38"/>
      <c r="AF6" s="19"/>
      <c r="AG6" s="38">
        <v>0</v>
      </c>
      <c r="AH6" s="19"/>
      <c r="AI6" s="19"/>
      <c r="AJ6" s="19"/>
    </row>
    <row r="7" spans="1:36" ht="15" customHeight="1" x14ac:dyDescent="0.45">
      <c r="A7" s="36" t="s">
        <v>3022</v>
      </c>
      <c r="B7" s="36" t="s">
        <v>150</v>
      </c>
      <c r="C7" s="36"/>
      <c r="D7" s="36" t="s">
        <v>3036</v>
      </c>
      <c r="E7" s="36" t="s">
        <v>157</v>
      </c>
      <c r="F7" s="166" t="s">
        <v>3037</v>
      </c>
      <c r="G7" s="166"/>
      <c r="H7" s="166" t="s">
        <v>3038</v>
      </c>
      <c r="I7" s="38"/>
      <c r="J7" s="38">
        <v>160</v>
      </c>
      <c r="K7" s="38">
        <v>128</v>
      </c>
      <c r="L7" s="38"/>
      <c r="M7" s="41">
        <f t="shared" si="0"/>
        <v>0</v>
      </c>
      <c r="N7" s="41">
        <f t="shared" si="1"/>
        <v>0</v>
      </c>
      <c r="O7" s="40">
        <f t="shared" si="2"/>
        <v>0</v>
      </c>
      <c r="P7" s="41">
        <f t="shared" si="3"/>
        <v>0</v>
      </c>
      <c r="Q7" s="41">
        <f t="shared" si="4"/>
        <v>0</v>
      </c>
      <c r="R7" s="41">
        <f t="shared" si="5"/>
        <v>0</v>
      </c>
      <c r="S7" s="41">
        <f t="shared" si="6"/>
        <v>0</v>
      </c>
      <c r="T7" s="41">
        <f t="shared" si="7"/>
        <v>0</v>
      </c>
      <c r="U7" s="41"/>
      <c r="V7" s="38"/>
      <c r="W7" s="38"/>
      <c r="X7" s="38"/>
      <c r="Y7" s="38"/>
      <c r="Z7" s="38"/>
      <c r="AA7" s="38"/>
      <c r="AB7" s="38"/>
      <c r="AC7" s="38"/>
      <c r="AD7" s="38"/>
      <c r="AE7" s="38"/>
      <c r="AF7" s="19"/>
      <c r="AG7" s="19"/>
      <c r="AH7" s="19"/>
      <c r="AI7" s="19"/>
      <c r="AJ7" s="19"/>
    </row>
    <row r="8" spans="1:36" ht="15" customHeight="1" x14ac:dyDescent="0.45">
      <c r="A8" s="36" t="s">
        <v>3022</v>
      </c>
      <c r="B8" s="36" t="s">
        <v>150</v>
      </c>
      <c r="C8" s="36"/>
      <c r="D8" s="36" t="s">
        <v>3039</v>
      </c>
      <c r="E8" s="36" t="s">
        <v>191</v>
      </c>
      <c r="F8" s="166" t="s">
        <v>605</v>
      </c>
      <c r="G8" s="166" t="s">
        <v>191</v>
      </c>
      <c r="H8" s="166" t="s">
        <v>182</v>
      </c>
      <c r="I8" s="38">
        <v>66.66</v>
      </c>
      <c r="J8" s="41">
        <v>180</v>
      </c>
      <c r="K8" s="51">
        <v>126</v>
      </c>
      <c r="L8" s="41"/>
      <c r="M8" s="41">
        <f t="shared" si="0"/>
        <v>0</v>
      </c>
      <c r="N8" s="41">
        <f t="shared" si="1"/>
        <v>0</v>
      </c>
      <c r="O8" s="40">
        <f t="shared" si="2"/>
        <v>0</v>
      </c>
      <c r="P8" s="41">
        <f t="shared" si="3"/>
        <v>0</v>
      </c>
      <c r="Q8" s="41">
        <f t="shared" si="4"/>
        <v>0</v>
      </c>
      <c r="R8" s="41">
        <f t="shared" si="5"/>
        <v>0</v>
      </c>
      <c r="S8" s="41">
        <f t="shared" si="6"/>
        <v>0</v>
      </c>
      <c r="T8" s="41">
        <f t="shared" si="7"/>
        <v>0</v>
      </c>
      <c r="U8" s="41"/>
      <c r="V8" s="38"/>
      <c r="W8" s="38"/>
      <c r="X8" s="38">
        <v>0</v>
      </c>
      <c r="Y8" s="38">
        <v>0</v>
      </c>
      <c r="Z8" s="38"/>
      <c r="AA8" s="38"/>
      <c r="AB8" s="38"/>
      <c r="AC8" s="38"/>
      <c r="AD8" s="38"/>
      <c r="AE8" s="38"/>
      <c r="AF8" s="19"/>
      <c r="AG8" s="19"/>
      <c r="AH8" s="19"/>
      <c r="AI8" s="19"/>
      <c r="AJ8" s="19"/>
    </row>
    <row r="9" spans="1:36" ht="15" customHeight="1" x14ac:dyDescent="0.45">
      <c r="A9" s="36" t="s">
        <v>3022</v>
      </c>
      <c r="B9" s="36" t="s">
        <v>150</v>
      </c>
      <c r="C9" s="36"/>
      <c r="D9" s="44" t="s">
        <v>3040</v>
      </c>
      <c r="E9" s="36" t="s">
        <v>191</v>
      </c>
      <c r="F9" s="166" t="s">
        <v>168</v>
      </c>
      <c r="G9" s="166" t="s">
        <v>191</v>
      </c>
      <c r="H9" s="166" t="s">
        <v>988</v>
      </c>
      <c r="I9" s="38">
        <v>35</v>
      </c>
      <c r="J9" s="38">
        <v>165</v>
      </c>
      <c r="K9" s="39">
        <v>115.5</v>
      </c>
      <c r="L9" s="38"/>
      <c r="M9" s="41">
        <f t="shared" si="0"/>
        <v>0</v>
      </c>
      <c r="N9" s="41">
        <f t="shared" si="1"/>
        <v>0</v>
      </c>
      <c r="O9" s="40">
        <f t="shared" si="2"/>
        <v>0</v>
      </c>
      <c r="P9" s="41">
        <f t="shared" si="3"/>
        <v>0</v>
      </c>
      <c r="Q9" s="41">
        <f t="shared" si="4"/>
        <v>0</v>
      </c>
      <c r="R9" s="41">
        <f t="shared" si="5"/>
        <v>0</v>
      </c>
      <c r="S9" s="41">
        <f t="shared" si="6"/>
        <v>0</v>
      </c>
      <c r="T9" s="41">
        <f t="shared" si="7"/>
        <v>0</v>
      </c>
      <c r="U9" s="41"/>
      <c r="V9" s="38"/>
      <c r="W9" s="38"/>
      <c r="X9" s="38">
        <v>0</v>
      </c>
      <c r="Y9" s="38">
        <v>0</v>
      </c>
      <c r="Z9" s="38"/>
      <c r="AA9" s="38"/>
      <c r="AB9" s="38"/>
      <c r="AC9" s="38"/>
      <c r="AD9" s="38"/>
      <c r="AE9" s="38"/>
      <c r="AF9" s="19"/>
      <c r="AG9" s="19"/>
      <c r="AH9" s="19"/>
      <c r="AI9" s="19"/>
      <c r="AJ9" s="19"/>
    </row>
    <row r="10" spans="1:36" ht="15" customHeight="1" x14ac:dyDescent="0.45">
      <c r="A10" s="36" t="s">
        <v>3022</v>
      </c>
      <c r="B10" s="36" t="s">
        <v>150</v>
      </c>
      <c r="C10" s="36"/>
      <c r="D10" s="36" t="s">
        <v>3041</v>
      </c>
      <c r="E10" s="36" t="s">
        <v>157</v>
      </c>
      <c r="F10" s="166" t="s">
        <v>176</v>
      </c>
      <c r="G10" s="166" t="s">
        <v>186</v>
      </c>
      <c r="H10" s="166" t="s">
        <v>235</v>
      </c>
      <c r="I10" s="38"/>
      <c r="J10" s="38">
        <v>225</v>
      </c>
      <c r="K10" s="38"/>
      <c r="L10" s="38"/>
      <c r="M10" s="41">
        <f t="shared" si="0"/>
        <v>0</v>
      </c>
      <c r="N10" s="41">
        <f t="shared" si="1"/>
        <v>0</v>
      </c>
      <c r="O10" s="40">
        <f t="shared" si="2"/>
        <v>0</v>
      </c>
      <c r="P10" s="41">
        <f t="shared" si="3"/>
        <v>0</v>
      </c>
      <c r="Q10" s="41">
        <f t="shared" si="4"/>
        <v>0</v>
      </c>
      <c r="R10" s="41">
        <f t="shared" si="5"/>
        <v>0</v>
      </c>
      <c r="S10" s="41">
        <f t="shared" si="6"/>
        <v>0</v>
      </c>
      <c r="T10" s="41">
        <f t="shared" si="7"/>
        <v>0</v>
      </c>
      <c r="U10" s="41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19"/>
      <c r="AG10" s="19"/>
      <c r="AH10" s="19"/>
      <c r="AI10" s="19"/>
      <c r="AJ10" s="19"/>
    </row>
    <row r="11" spans="1:36" ht="15" customHeight="1" x14ac:dyDescent="0.45">
      <c r="A11" s="36" t="s">
        <v>3022</v>
      </c>
      <c r="B11" s="36" t="s">
        <v>150</v>
      </c>
      <c r="C11" s="36"/>
      <c r="D11" s="36" t="s">
        <v>3042</v>
      </c>
      <c r="E11" s="36" t="s">
        <v>164</v>
      </c>
      <c r="F11" s="166" t="s">
        <v>3043</v>
      </c>
      <c r="G11" s="166" t="s">
        <v>154</v>
      </c>
      <c r="H11" s="166"/>
      <c r="I11" s="38"/>
      <c r="J11" s="38">
        <v>175</v>
      </c>
      <c r="K11" s="38">
        <v>125</v>
      </c>
      <c r="L11" s="38"/>
      <c r="M11" s="41">
        <f t="shared" si="0"/>
        <v>0</v>
      </c>
      <c r="N11" s="41">
        <f t="shared" si="1"/>
        <v>0</v>
      </c>
      <c r="O11" s="40">
        <f t="shared" si="2"/>
        <v>0</v>
      </c>
      <c r="P11" s="41">
        <f t="shared" si="3"/>
        <v>0</v>
      </c>
      <c r="Q11" s="41">
        <f t="shared" si="4"/>
        <v>0</v>
      </c>
      <c r="R11" s="41">
        <f t="shared" si="5"/>
        <v>0</v>
      </c>
      <c r="S11" s="41">
        <f t="shared" si="6"/>
        <v>0</v>
      </c>
      <c r="T11" s="41">
        <f t="shared" si="7"/>
        <v>0</v>
      </c>
      <c r="U11" s="41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19"/>
      <c r="AG11" s="19"/>
      <c r="AH11" s="19"/>
      <c r="AI11" s="19"/>
      <c r="AJ11" s="19"/>
    </row>
    <row r="12" spans="1:36" ht="15" customHeight="1" x14ac:dyDescent="0.45">
      <c r="A12" s="36" t="s">
        <v>3022</v>
      </c>
      <c r="B12" s="36" t="s">
        <v>150</v>
      </c>
      <c r="C12" s="36"/>
      <c r="D12" s="36" t="s">
        <v>3044</v>
      </c>
      <c r="E12" s="36" t="s">
        <v>180</v>
      </c>
      <c r="F12" s="166" t="s">
        <v>304</v>
      </c>
      <c r="G12" s="166" t="s">
        <v>2130</v>
      </c>
      <c r="H12" s="166"/>
      <c r="I12" s="38">
        <v>72.22</v>
      </c>
      <c r="J12" s="38">
        <v>195</v>
      </c>
      <c r="K12" s="39">
        <v>97</v>
      </c>
      <c r="L12" s="38"/>
      <c r="M12" s="41">
        <f t="shared" si="0"/>
        <v>0</v>
      </c>
      <c r="N12" s="41">
        <f t="shared" si="1"/>
        <v>0</v>
      </c>
      <c r="O12" s="40">
        <f t="shared" si="2"/>
        <v>0</v>
      </c>
      <c r="P12" s="41">
        <f t="shared" si="3"/>
        <v>0</v>
      </c>
      <c r="Q12" s="41">
        <f t="shared" si="4"/>
        <v>0</v>
      </c>
      <c r="R12" s="41">
        <f t="shared" si="5"/>
        <v>0</v>
      </c>
      <c r="S12" s="41">
        <f t="shared" si="6"/>
        <v>0</v>
      </c>
      <c r="T12" s="41">
        <f t="shared" si="7"/>
        <v>0</v>
      </c>
      <c r="U12" s="41"/>
      <c r="V12" s="38"/>
      <c r="W12" s="38"/>
      <c r="X12" s="58">
        <v>0</v>
      </c>
      <c r="Y12" s="38"/>
      <c r="Z12" s="38"/>
      <c r="AA12" s="38"/>
      <c r="AB12" s="38"/>
      <c r="AC12" s="38"/>
      <c r="AD12" s="38"/>
      <c r="AE12" s="38"/>
      <c r="AF12" s="19"/>
      <c r="AG12" s="19"/>
      <c r="AH12" s="19"/>
      <c r="AI12" s="19"/>
      <c r="AJ12" s="19"/>
    </row>
    <row r="13" spans="1:36" ht="15" customHeight="1" x14ac:dyDescent="0.45">
      <c r="A13" s="36" t="s">
        <v>3022</v>
      </c>
      <c r="B13" s="36" t="s">
        <v>150</v>
      </c>
      <c r="C13" s="36"/>
      <c r="D13" s="36" t="s">
        <v>3045</v>
      </c>
      <c r="E13" s="36" t="s">
        <v>194</v>
      </c>
      <c r="F13" s="166" t="s">
        <v>168</v>
      </c>
      <c r="G13" s="166" t="s">
        <v>191</v>
      </c>
      <c r="H13" s="166" t="s">
        <v>3046</v>
      </c>
      <c r="I13" s="38">
        <v>88.88</v>
      </c>
      <c r="J13" s="38">
        <v>240</v>
      </c>
      <c r="K13" s="38">
        <v>216</v>
      </c>
      <c r="L13" s="38"/>
      <c r="M13" s="41">
        <f t="shared" si="0"/>
        <v>0</v>
      </c>
      <c r="N13" s="41">
        <f t="shared" si="1"/>
        <v>0</v>
      </c>
      <c r="O13" s="40">
        <f t="shared" si="2"/>
        <v>0</v>
      </c>
      <c r="P13" s="41">
        <f t="shared" si="3"/>
        <v>0</v>
      </c>
      <c r="Q13" s="41">
        <f t="shared" si="4"/>
        <v>0</v>
      </c>
      <c r="R13" s="41">
        <f t="shared" si="5"/>
        <v>0</v>
      </c>
      <c r="S13" s="41">
        <f t="shared" si="6"/>
        <v>0</v>
      </c>
      <c r="T13" s="41">
        <f t="shared" si="7"/>
        <v>0</v>
      </c>
      <c r="U13" s="41"/>
      <c r="V13" s="38"/>
      <c r="W13" s="38">
        <v>0</v>
      </c>
      <c r="X13" s="38"/>
      <c r="Y13" s="38"/>
      <c r="Z13" s="38"/>
      <c r="AA13" s="38"/>
      <c r="AB13" s="38"/>
      <c r="AC13" s="38"/>
      <c r="AD13" s="38"/>
      <c r="AE13" s="38"/>
      <c r="AF13" s="19"/>
      <c r="AG13" s="19"/>
      <c r="AH13" s="19"/>
      <c r="AI13" s="19"/>
      <c r="AJ13" s="19"/>
    </row>
    <row r="14" spans="1:36" ht="15" customHeight="1" x14ac:dyDescent="0.45">
      <c r="A14" s="36" t="s">
        <v>3022</v>
      </c>
      <c r="B14" s="36" t="s">
        <v>150</v>
      </c>
      <c r="C14" s="36"/>
      <c r="D14" s="36" t="s">
        <v>3047</v>
      </c>
      <c r="E14" s="36" t="s">
        <v>3048</v>
      </c>
      <c r="F14" s="166" t="s">
        <v>1330</v>
      </c>
      <c r="G14" s="166" t="s">
        <v>166</v>
      </c>
      <c r="H14" s="166"/>
      <c r="I14" s="32"/>
      <c r="J14" s="41">
        <v>180</v>
      </c>
      <c r="K14" s="41">
        <v>144</v>
      </c>
      <c r="L14" s="41"/>
      <c r="M14" s="41">
        <f t="shared" si="0"/>
        <v>0</v>
      </c>
      <c r="N14" s="41">
        <f t="shared" si="1"/>
        <v>0</v>
      </c>
      <c r="O14" s="40">
        <f t="shared" si="2"/>
        <v>0</v>
      </c>
      <c r="P14" s="41">
        <f t="shared" si="3"/>
        <v>0</v>
      </c>
      <c r="Q14" s="41">
        <f t="shared" si="4"/>
        <v>0</v>
      </c>
      <c r="R14" s="41">
        <f t="shared" si="5"/>
        <v>0</v>
      </c>
      <c r="S14" s="41">
        <f t="shared" si="6"/>
        <v>0</v>
      </c>
      <c r="T14" s="41">
        <f t="shared" si="7"/>
        <v>0</v>
      </c>
      <c r="U14" s="41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19"/>
      <c r="AG14" s="19"/>
      <c r="AH14" s="19"/>
      <c r="AI14" s="19"/>
      <c r="AJ14" s="19"/>
    </row>
    <row r="15" spans="1:36" ht="15" customHeight="1" x14ac:dyDescent="0.45">
      <c r="A15" s="36" t="s">
        <v>3022</v>
      </c>
      <c r="B15" s="36" t="s">
        <v>150</v>
      </c>
      <c r="C15" s="36"/>
      <c r="D15" s="36" t="s">
        <v>3049</v>
      </c>
      <c r="E15" s="36" t="s">
        <v>164</v>
      </c>
      <c r="F15" s="166" t="s">
        <v>3050</v>
      </c>
      <c r="G15" s="166"/>
      <c r="H15" s="166"/>
      <c r="I15" s="38"/>
      <c r="J15" s="38">
        <v>185</v>
      </c>
      <c r="K15" s="38"/>
      <c r="L15" s="38"/>
      <c r="M15" s="41">
        <f t="shared" si="0"/>
        <v>0</v>
      </c>
      <c r="N15" s="41">
        <f t="shared" si="1"/>
        <v>0</v>
      </c>
      <c r="O15" s="40">
        <f t="shared" si="2"/>
        <v>0</v>
      </c>
      <c r="P15" s="41">
        <f t="shared" si="3"/>
        <v>0</v>
      </c>
      <c r="Q15" s="41">
        <f t="shared" si="4"/>
        <v>0</v>
      </c>
      <c r="R15" s="41">
        <f t="shared" si="5"/>
        <v>0</v>
      </c>
      <c r="S15" s="41">
        <f t="shared" si="6"/>
        <v>0</v>
      </c>
      <c r="T15" s="41">
        <f t="shared" si="7"/>
        <v>0</v>
      </c>
      <c r="U15" s="41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19"/>
      <c r="AG15" s="19"/>
      <c r="AH15" s="19"/>
      <c r="AI15" s="19"/>
      <c r="AJ15" s="19"/>
    </row>
    <row r="16" spans="1:36" ht="15" customHeight="1" x14ac:dyDescent="0.45">
      <c r="A16" s="36" t="s">
        <v>3022</v>
      </c>
      <c r="B16" s="36" t="s">
        <v>150</v>
      </c>
      <c r="C16" s="36"/>
      <c r="D16" s="36" t="s">
        <v>3051</v>
      </c>
      <c r="E16" s="36" t="s">
        <v>508</v>
      </c>
      <c r="F16" s="166" t="s">
        <v>3052</v>
      </c>
      <c r="G16" s="166" t="s">
        <v>366</v>
      </c>
      <c r="H16" s="166"/>
      <c r="I16" s="38"/>
      <c r="J16" s="38">
        <v>450</v>
      </c>
      <c r="K16" s="38">
        <v>315</v>
      </c>
      <c r="L16" s="38">
        <v>4</v>
      </c>
      <c r="M16" s="41">
        <f t="shared" si="0"/>
        <v>0</v>
      </c>
      <c r="N16" s="41">
        <f t="shared" si="1"/>
        <v>1800</v>
      </c>
      <c r="O16" s="40">
        <f t="shared" si="2"/>
        <v>0</v>
      </c>
      <c r="P16" s="41">
        <f t="shared" si="3"/>
        <v>0</v>
      </c>
      <c r="Q16" s="41">
        <f t="shared" si="4"/>
        <v>0</v>
      </c>
      <c r="R16" s="41">
        <f t="shared" si="5"/>
        <v>4</v>
      </c>
      <c r="S16" s="41">
        <f t="shared" si="6"/>
        <v>0</v>
      </c>
      <c r="T16" s="41">
        <f t="shared" si="7"/>
        <v>1800</v>
      </c>
      <c r="U16" s="41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19"/>
      <c r="AG16" s="19"/>
      <c r="AH16" s="19"/>
      <c r="AI16" s="19"/>
      <c r="AJ16" s="19"/>
    </row>
    <row r="17" spans="1:36" ht="15" customHeight="1" x14ac:dyDescent="0.45">
      <c r="A17" s="36" t="s">
        <v>3022</v>
      </c>
      <c r="B17" s="36" t="s">
        <v>150</v>
      </c>
      <c r="C17" s="36"/>
      <c r="D17" s="36" t="s">
        <v>3053</v>
      </c>
      <c r="E17" s="36" t="s">
        <v>180</v>
      </c>
      <c r="F17" s="166" t="s">
        <v>1044</v>
      </c>
      <c r="G17" s="166"/>
      <c r="H17" s="166" t="s">
        <v>3054</v>
      </c>
      <c r="I17" s="38">
        <v>70.37</v>
      </c>
      <c r="J17" s="38">
        <v>190</v>
      </c>
      <c r="K17" s="38"/>
      <c r="L17" s="38"/>
      <c r="M17" s="41">
        <f t="shared" si="0"/>
        <v>0</v>
      </c>
      <c r="N17" s="41">
        <f t="shared" si="1"/>
        <v>0</v>
      </c>
      <c r="O17" s="40">
        <f t="shared" si="2"/>
        <v>0</v>
      </c>
      <c r="P17" s="41">
        <f t="shared" si="3"/>
        <v>0</v>
      </c>
      <c r="Q17" s="41">
        <f t="shared" si="4"/>
        <v>0</v>
      </c>
      <c r="R17" s="41">
        <f t="shared" si="5"/>
        <v>0</v>
      </c>
      <c r="S17" s="41">
        <f t="shared" si="6"/>
        <v>0</v>
      </c>
      <c r="T17" s="41">
        <f t="shared" si="7"/>
        <v>0</v>
      </c>
      <c r="U17" s="41"/>
      <c r="V17" s="38"/>
      <c r="W17" s="38"/>
      <c r="X17" s="38"/>
      <c r="Y17" s="38">
        <v>0</v>
      </c>
      <c r="Z17" s="38"/>
      <c r="AA17" s="38"/>
      <c r="AB17" s="38"/>
      <c r="AC17" s="38"/>
      <c r="AD17" s="38"/>
      <c r="AE17" s="38"/>
      <c r="AF17" s="19"/>
      <c r="AG17" s="19"/>
      <c r="AH17" s="19"/>
      <c r="AI17" s="19"/>
      <c r="AJ17" s="19"/>
    </row>
    <row r="18" spans="1:36" ht="15" customHeight="1" x14ac:dyDescent="0.45">
      <c r="A18" s="36" t="s">
        <v>3022</v>
      </c>
      <c r="B18" s="36" t="s">
        <v>150</v>
      </c>
      <c r="C18" s="36"/>
      <c r="D18" s="36" t="s">
        <v>3055</v>
      </c>
      <c r="E18" s="36" t="s">
        <v>164</v>
      </c>
      <c r="F18" s="166" t="s">
        <v>3056</v>
      </c>
      <c r="G18" s="166" t="s">
        <v>166</v>
      </c>
      <c r="H18" s="166"/>
      <c r="I18" s="38">
        <v>70.37</v>
      </c>
      <c r="J18" s="41">
        <v>190</v>
      </c>
      <c r="K18" s="51">
        <v>95</v>
      </c>
      <c r="L18" s="41"/>
      <c r="M18" s="41">
        <f t="shared" si="0"/>
        <v>0</v>
      </c>
      <c r="N18" s="41">
        <f t="shared" si="1"/>
        <v>0</v>
      </c>
      <c r="O18" s="40">
        <f t="shared" si="2"/>
        <v>0</v>
      </c>
      <c r="P18" s="41">
        <f t="shared" si="3"/>
        <v>0</v>
      </c>
      <c r="Q18" s="41">
        <f t="shared" si="4"/>
        <v>0</v>
      </c>
      <c r="R18" s="41">
        <f t="shared" si="5"/>
        <v>0</v>
      </c>
      <c r="S18" s="41">
        <f t="shared" si="6"/>
        <v>0</v>
      </c>
      <c r="T18" s="41">
        <f t="shared" si="7"/>
        <v>0</v>
      </c>
      <c r="U18" s="41"/>
      <c r="V18" s="41"/>
      <c r="W18" s="41">
        <v>0</v>
      </c>
      <c r="X18" s="32"/>
      <c r="Y18" s="32"/>
      <c r="Z18" s="32"/>
      <c r="AA18" s="32"/>
      <c r="AB18" s="32"/>
      <c r="AC18" s="32"/>
      <c r="AD18" s="32"/>
      <c r="AE18" s="32"/>
      <c r="AF18" s="19"/>
      <c r="AG18" s="19"/>
      <c r="AH18" s="19"/>
      <c r="AI18" s="19"/>
      <c r="AJ18" s="19"/>
    </row>
    <row r="19" spans="1:36" ht="15" customHeight="1" x14ac:dyDescent="0.45">
      <c r="A19" s="36" t="s">
        <v>3022</v>
      </c>
      <c r="B19" s="36" t="s">
        <v>150</v>
      </c>
      <c r="C19" s="36"/>
      <c r="D19" s="36" t="s">
        <v>3057</v>
      </c>
      <c r="E19" s="36" t="s">
        <v>300</v>
      </c>
      <c r="F19" s="166" t="s">
        <v>3058</v>
      </c>
      <c r="G19" s="166" t="s">
        <v>166</v>
      </c>
      <c r="H19" s="166" t="s">
        <v>3059</v>
      </c>
      <c r="I19" s="38">
        <v>29.62</v>
      </c>
      <c r="J19" s="38">
        <v>80</v>
      </c>
      <c r="K19" s="38"/>
      <c r="L19" s="38"/>
      <c r="M19" s="41">
        <f t="shared" si="0"/>
        <v>0</v>
      </c>
      <c r="N19" s="41">
        <f t="shared" si="1"/>
        <v>0</v>
      </c>
      <c r="O19" s="40">
        <f t="shared" si="2"/>
        <v>0</v>
      </c>
      <c r="P19" s="41">
        <f t="shared" si="3"/>
        <v>0</v>
      </c>
      <c r="Q19" s="41">
        <f t="shared" si="4"/>
        <v>0</v>
      </c>
      <c r="R19" s="41">
        <f t="shared" si="5"/>
        <v>0</v>
      </c>
      <c r="S19" s="41">
        <f t="shared" si="6"/>
        <v>0</v>
      </c>
      <c r="T19" s="41">
        <f t="shared" si="7"/>
        <v>0</v>
      </c>
      <c r="U19" s="41"/>
      <c r="V19" s="41"/>
      <c r="W19" s="38">
        <v>0</v>
      </c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</row>
    <row r="20" spans="1:36" ht="15" customHeight="1" x14ac:dyDescent="0.45">
      <c r="A20" s="36" t="s">
        <v>3022</v>
      </c>
      <c r="B20" s="36" t="s">
        <v>150</v>
      </c>
      <c r="C20" s="36"/>
      <c r="D20" s="36" t="s">
        <v>3060</v>
      </c>
      <c r="E20" s="36" t="s">
        <v>964</v>
      </c>
      <c r="F20" s="166" t="s">
        <v>158</v>
      </c>
      <c r="G20" s="166"/>
      <c r="H20" s="166" t="s">
        <v>3061</v>
      </c>
      <c r="I20" s="38"/>
      <c r="J20" s="38">
        <v>225</v>
      </c>
      <c r="K20" s="38">
        <v>180</v>
      </c>
      <c r="L20" s="38"/>
      <c r="M20" s="41">
        <f t="shared" si="0"/>
        <v>0</v>
      </c>
      <c r="N20" s="41">
        <f t="shared" si="1"/>
        <v>0</v>
      </c>
      <c r="O20" s="40">
        <f t="shared" si="2"/>
        <v>0</v>
      </c>
      <c r="P20" s="41">
        <f t="shared" si="3"/>
        <v>0</v>
      </c>
      <c r="Q20" s="41">
        <f t="shared" si="4"/>
        <v>0</v>
      </c>
      <c r="R20" s="41">
        <f t="shared" si="5"/>
        <v>0</v>
      </c>
      <c r="S20" s="41">
        <f t="shared" si="6"/>
        <v>0</v>
      </c>
      <c r="T20" s="41">
        <f t="shared" si="7"/>
        <v>0</v>
      </c>
      <c r="U20" s="41"/>
      <c r="V20" s="41"/>
      <c r="W20" s="38"/>
      <c r="X20" s="41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</row>
    <row r="21" spans="1:36" ht="15" customHeight="1" x14ac:dyDescent="0.45">
      <c r="A21" s="36" t="s">
        <v>3022</v>
      </c>
      <c r="B21" s="36" t="s">
        <v>150</v>
      </c>
      <c r="C21" s="36"/>
      <c r="D21" s="36" t="s">
        <v>3062</v>
      </c>
      <c r="E21" s="36" t="s">
        <v>164</v>
      </c>
      <c r="F21" s="166" t="s">
        <v>289</v>
      </c>
      <c r="G21" s="166" t="s">
        <v>196</v>
      </c>
      <c r="H21" s="166" t="s">
        <v>3063</v>
      </c>
      <c r="I21" s="38"/>
      <c r="J21" s="38">
        <v>150</v>
      </c>
      <c r="K21" s="38"/>
      <c r="L21" s="38"/>
      <c r="M21" s="41">
        <f t="shared" si="0"/>
        <v>0</v>
      </c>
      <c r="N21" s="41">
        <f t="shared" si="1"/>
        <v>0</v>
      </c>
      <c r="O21" s="40">
        <f t="shared" si="2"/>
        <v>0</v>
      </c>
      <c r="P21" s="41">
        <f t="shared" si="3"/>
        <v>0</v>
      </c>
      <c r="Q21" s="41">
        <f t="shared" si="4"/>
        <v>0</v>
      </c>
      <c r="R21" s="41">
        <f t="shared" si="5"/>
        <v>0</v>
      </c>
      <c r="S21" s="41">
        <f t="shared" si="6"/>
        <v>0</v>
      </c>
      <c r="T21" s="41">
        <f t="shared" si="7"/>
        <v>0</v>
      </c>
      <c r="U21" s="41"/>
      <c r="V21" s="41"/>
      <c r="W21" s="38"/>
      <c r="X21" s="38"/>
      <c r="Y21" s="38"/>
      <c r="Z21" s="38"/>
      <c r="AA21" s="38"/>
      <c r="AB21" s="38"/>
      <c r="AC21" s="38"/>
      <c r="AD21" s="38"/>
      <c r="AE21" s="38"/>
      <c r="AF21" s="19"/>
      <c r="AG21" s="19"/>
      <c r="AH21" s="19"/>
      <c r="AI21" s="19"/>
      <c r="AJ21" s="19"/>
    </row>
    <row r="22" spans="1:36" ht="15" customHeight="1" x14ac:dyDescent="0.45">
      <c r="A22" s="36" t="s">
        <v>3022</v>
      </c>
      <c r="B22" s="36" t="s">
        <v>150</v>
      </c>
      <c r="C22" s="36"/>
      <c r="D22" s="36" t="s">
        <v>3064</v>
      </c>
      <c r="E22" s="36" t="s">
        <v>180</v>
      </c>
      <c r="F22" s="166" t="s">
        <v>571</v>
      </c>
      <c r="G22" s="166" t="s">
        <v>191</v>
      </c>
      <c r="H22" s="166"/>
      <c r="I22" s="38">
        <v>66.66</v>
      </c>
      <c r="J22" s="38">
        <v>180</v>
      </c>
      <c r="K22" s="39">
        <v>90</v>
      </c>
      <c r="L22" s="38"/>
      <c r="M22" s="41">
        <f t="shared" si="0"/>
        <v>0</v>
      </c>
      <c r="N22" s="41">
        <f t="shared" si="1"/>
        <v>0</v>
      </c>
      <c r="O22" s="40">
        <f t="shared" si="2"/>
        <v>0</v>
      </c>
      <c r="P22" s="41">
        <f t="shared" si="3"/>
        <v>0</v>
      </c>
      <c r="Q22" s="41">
        <f t="shared" si="4"/>
        <v>0</v>
      </c>
      <c r="R22" s="41">
        <f t="shared" si="5"/>
        <v>0</v>
      </c>
      <c r="S22" s="41">
        <f t="shared" si="6"/>
        <v>0</v>
      </c>
      <c r="T22" s="41">
        <f t="shared" si="7"/>
        <v>0</v>
      </c>
      <c r="U22" s="41"/>
      <c r="V22" s="43">
        <v>0</v>
      </c>
      <c r="W22" s="38"/>
      <c r="X22" s="58">
        <v>0</v>
      </c>
      <c r="Y22" s="38"/>
      <c r="Z22" s="38"/>
      <c r="AA22" s="38"/>
      <c r="AB22" s="38"/>
      <c r="AC22" s="38"/>
      <c r="AD22" s="38"/>
      <c r="AE22" s="38"/>
      <c r="AF22" s="19"/>
      <c r="AG22" s="19"/>
      <c r="AH22" s="19"/>
      <c r="AI22" s="19"/>
      <c r="AJ22" s="19"/>
    </row>
    <row r="23" spans="1:36" ht="15" customHeight="1" x14ac:dyDescent="0.45">
      <c r="A23" s="36" t="s">
        <v>3022</v>
      </c>
      <c r="B23" s="36" t="s">
        <v>150</v>
      </c>
      <c r="C23" s="36"/>
      <c r="D23" s="36" t="s">
        <v>3065</v>
      </c>
      <c r="E23" s="36" t="s">
        <v>180</v>
      </c>
      <c r="F23" s="166" t="s">
        <v>158</v>
      </c>
      <c r="G23" s="166"/>
      <c r="H23" s="317"/>
      <c r="I23" s="38">
        <v>81</v>
      </c>
      <c r="J23" s="38">
        <v>210</v>
      </c>
      <c r="K23" s="39">
        <v>100</v>
      </c>
      <c r="L23" s="38">
        <v>1</v>
      </c>
      <c r="M23" s="41"/>
      <c r="N23" s="41">
        <f t="shared" si="1"/>
        <v>210</v>
      </c>
      <c r="O23" s="40">
        <f t="shared" si="2"/>
        <v>0</v>
      </c>
      <c r="P23" s="41">
        <f t="shared" si="3"/>
        <v>0</v>
      </c>
      <c r="Q23" s="41">
        <f t="shared" si="4"/>
        <v>0</v>
      </c>
      <c r="R23" s="41">
        <f t="shared" si="5"/>
        <v>1</v>
      </c>
      <c r="S23" s="41">
        <f t="shared" si="6"/>
        <v>81</v>
      </c>
      <c r="T23" s="41">
        <f t="shared" si="7"/>
        <v>210</v>
      </c>
      <c r="U23" s="41"/>
      <c r="V23" s="41"/>
      <c r="W23" s="38"/>
      <c r="X23" s="38"/>
      <c r="Y23" s="42">
        <v>0</v>
      </c>
      <c r="Z23" s="38"/>
      <c r="AA23" s="38"/>
      <c r="AB23" s="38"/>
      <c r="AC23" s="38"/>
      <c r="AD23" s="38"/>
      <c r="AE23" s="38"/>
      <c r="AF23" s="19"/>
      <c r="AG23" s="19"/>
      <c r="AH23" s="19"/>
      <c r="AI23" s="19"/>
      <c r="AJ23" s="19"/>
    </row>
    <row r="24" spans="1:36" ht="15" customHeight="1" x14ac:dyDescent="0.45">
      <c r="A24" s="36" t="s">
        <v>3022</v>
      </c>
      <c r="B24" s="36" t="s">
        <v>150</v>
      </c>
      <c r="C24" s="36"/>
      <c r="D24" s="36" t="s">
        <v>3066</v>
      </c>
      <c r="E24" s="36" t="s">
        <v>180</v>
      </c>
      <c r="F24" s="166" t="s">
        <v>3067</v>
      </c>
      <c r="G24" s="166" t="s">
        <v>191</v>
      </c>
      <c r="H24" s="317"/>
      <c r="I24" s="38">
        <v>62.96</v>
      </c>
      <c r="J24" s="41">
        <v>170</v>
      </c>
      <c r="K24" s="51">
        <v>85</v>
      </c>
      <c r="L24" s="41">
        <v>2</v>
      </c>
      <c r="M24" s="41">
        <f t="shared" ref="M24:M32" si="8">I24*L24</f>
        <v>125.92</v>
      </c>
      <c r="N24" s="41">
        <f t="shared" si="1"/>
        <v>340</v>
      </c>
      <c r="O24" s="40">
        <f t="shared" si="2"/>
        <v>0</v>
      </c>
      <c r="P24" s="41">
        <f t="shared" si="3"/>
        <v>0</v>
      </c>
      <c r="Q24" s="41">
        <f t="shared" si="4"/>
        <v>0</v>
      </c>
      <c r="R24" s="41">
        <f t="shared" si="5"/>
        <v>2</v>
      </c>
      <c r="S24" s="41">
        <f t="shared" si="6"/>
        <v>125.92</v>
      </c>
      <c r="T24" s="41">
        <f t="shared" si="7"/>
        <v>340</v>
      </c>
      <c r="U24" s="41"/>
      <c r="V24" s="41"/>
      <c r="W24" s="38"/>
      <c r="X24" s="42">
        <v>0</v>
      </c>
      <c r="Y24" s="42">
        <v>0</v>
      </c>
      <c r="Z24" s="38"/>
      <c r="AA24" s="38"/>
      <c r="AB24" s="38"/>
      <c r="AC24" s="38"/>
      <c r="AD24" s="38"/>
      <c r="AE24" s="38"/>
      <c r="AF24" s="19"/>
      <c r="AG24" s="19"/>
      <c r="AH24" s="19"/>
      <c r="AI24" s="19"/>
      <c r="AJ24" s="19"/>
    </row>
    <row r="25" spans="1:36" ht="15" customHeight="1" x14ac:dyDescent="0.45">
      <c r="A25" s="36" t="s">
        <v>3022</v>
      </c>
      <c r="B25" s="36" t="s">
        <v>150</v>
      </c>
      <c r="C25" s="36"/>
      <c r="D25" s="36" t="s">
        <v>3068</v>
      </c>
      <c r="E25" s="36" t="s">
        <v>164</v>
      </c>
      <c r="F25" s="166" t="s">
        <v>3069</v>
      </c>
      <c r="G25" s="166" t="s">
        <v>166</v>
      </c>
      <c r="H25" s="166"/>
      <c r="I25" s="38">
        <v>51.85</v>
      </c>
      <c r="J25" s="41">
        <v>140</v>
      </c>
      <c r="K25" s="51">
        <v>84</v>
      </c>
      <c r="L25" s="41">
        <v>1</v>
      </c>
      <c r="M25" s="41">
        <f t="shared" si="8"/>
        <v>51.85</v>
      </c>
      <c r="N25" s="41">
        <f t="shared" si="1"/>
        <v>140</v>
      </c>
      <c r="O25" s="40">
        <f t="shared" si="2"/>
        <v>0</v>
      </c>
      <c r="P25" s="41">
        <f t="shared" si="3"/>
        <v>0</v>
      </c>
      <c r="Q25" s="41">
        <f t="shared" si="4"/>
        <v>0</v>
      </c>
      <c r="R25" s="41">
        <f t="shared" si="5"/>
        <v>1</v>
      </c>
      <c r="S25" s="41">
        <f t="shared" si="6"/>
        <v>51.85</v>
      </c>
      <c r="T25" s="41">
        <f t="shared" si="7"/>
        <v>140</v>
      </c>
      <c r="U25" s="41"/>
      <c r="V25" s="41"/>
      <c r="W25" s="38"/>
      <c r="X25" s="42">
        <v>0</v>
      </c>
      <c r="Y25" s="38"/>
      <c r="Z25" s="38"/>
      <c r="AA25" s="38"/>
      <c r="AB25" s="38"/>
      <c r="AC25" s="38"/>
      <c r="AD25" s="38"/>
      <c r="AE25" s="38"/>
      <c r="AF25" s="19"/>
      <c r="AG25" s="19"/>
      <c r="AH25" s="19"/>
      <c r="AI25" s="19"/>
      <c r="AJ25" s="19"/>
    </row>
    <row r="26" spans="1:36" ht="15" customHeight="1" x14ac:dyDescent="0.45">
      <c r="A26" s="36" t="s">
        <v>3022</v>
      </c>
      <c r="B26" s="36" t="s">
        <v>150</v>
      </c>
      <c r="C26" s="36"/>
      <c r="D26" s="36" t="s">
        <v>3070</v>
      </c>
      <c r="E26" s="36" t="s">
        <v>164</v>
      </c>
      <c r="F26" s="166" t="s">
        <v>3071</v>
      </c>
      <c r="G26" s="166" t="s">
        <v>166</v>
      </c>
      <c r="H26" s="166"/>
      <c r="I26" s="38"/>
      <c r="J26" s="38">
        <v>150</v>
      </c>
      <c r="K26" s="38"/>
      <c r="L26" s="38"/>
      <c r="M26" s="41">
        <f t="shared" si="8"/>
        <v>0</v>
      </c>
      <c r="N26" s="41">
        <f t="shared" si="1"/>
        <v>0</v>
      </c>
      <c r="O26" s="40">
        <f t="shared" si="2"/>
        <v>0</v>
      </c>
      <c r="P26" s="41">
        <f t="shared" si="3"/>
        <v>0</v>
      </c>
      <c r="Q26" s="41">
        <f t="shared" si="4"/>
        <v>0</v>
      </c>
      <c r="R26" s="41">
        <f t="shared" si="5"/>
        <v>0</v>
      </c>
      <c r="S26" s="41">
        <f t="shared" si="6"/>
        <v>0</v>
      </c>
      <c r="T26" s="41">
        <f t="shared" si="7"/>
        <v>0</v>
      </c>
      <c r="U26" s="41"/>
      <c r="V26" s="41"/>
      <c r="W26" s="32"/>
      <c r="X26" s="32"/>
      <c r="Y26" s="32"/>
      <c r="Z26" s="32"/>
      <c r="AA26" s="32"/>
      <c r="AB26" s="32"/>
      <c r="AC26" s="32"/>
      <c r="AD26" s="32"/>
      <c r="AE26" s="38"/>
      <c r="AF26" s="19"/>
      <c r="AG26" s="19"/>
      <c r="AH26" s="19"/>
      <c r="AI26" s="19"/>
      <c r="AJ26" s="19"/>
    </row>
    <row r="27" spans="1:36" ht="15" customHeight="1" x14ac:dyDescent="0.45">
      <c r="A27" s="36" t="s">
        <v>3022</v>
      </c>
      <c r="B27" s="36" t="s">
        <v>150</v>
      </c>
      <c r="C27" s="36"/>
      <c r="D27" s="36" t="s">
        <v>3072</v>
      </c>
      <c r="E27" s="36" t="s">
        <v>508</v>
      </c>
      <c r="F27" s="166" t="s">
        <v>712</v>
      </c>
      <c r="G27" s="166" t="s">
        <v>186</v>
      </c>
      <c r="H27" s="166"/>
      <c r="I27" s="38">
        <v>183.33</v>
      </c>
      <c r="J27" s="38">
        <v>495</v>
      </c>
      <c r="K27" s="39">
        <v>249</v>
      </c>
      <c r="L27" s="38"/>
      <c r="M27" s="41">
        <f t="shared" si="8"/>
        <v>0</v>
      </c>
      <c r="N27" s="41">
        <f t="shared" si="1"/>
        <v>0</v>
      </c>
      <c r="O27" s="40">
        <f t="shared" si="2"/>
        <v>0</v>
      </c>
      <c r="P27" s="41">
        <f t="shared" si="3"/>
        <v>0</v>
      </c>
      <c r="Q27" s="41">
        <f t="shared" si="4"/>
        <v>0</v>
      </c>
      <c r="R27" s="41">
        <f t="shared" si="5"/>
        <v>0</v>
      </c>
      <c r="S27" s="41">
        <f t="shared" si="6"/>
        <v>0</v>
      </c>
      <c r="T27" s="41">
        <f t="shared" si="7"/>
        <v>0</v>
      </c>
      <c r="U27" s="41"/>
      <c r="V27" s="43">
        <v>0</v>
      </c>
      <c r="W27" s="58">
        <v>0</v>
      </c>
      <c r="X27" s="38"/>
      <c r="Y27" s="38"/>
      <c r="Z27" s="38"/>
      <c r="AA27" s="38"/>
      <c r="AB27" s="38"/>
      <c r="AC27" s="38"/>
      <c r="AD27" s="38"/>
      <c r="AE27" s="38"/>
      <c r="AF27" s="19"/>
      <c r="AG27" s="19"/>
      <c r="AH27" s="19"/>
      <c r="AI27" s="19"/>
      <c r="AJ27" s="19"/>
    </row>
    <row r="28" spans="1:36" ht="15" customHeight="1" x14ac:dyDescent="0.45">
      <c r="A28" s="36" t="s">
        <v>3022</v>
      </c>
      <c r="B28" s="36" t="s">
        <v>150</v>
      </c>
      <c r="C28" s="36"/>
      <c r="D28" s="36" t="s">
        <v>3073</v>
      </c>
      <c r="E28" s="36" t="s">
        <v>508</v>
      </c>
      <c r="F28" s="166" t="s">
        <v>304</v>
      </c>
      <c r="G28" s="166" t="s">
        <v>175</v>
      </c>
      <c r="H28" s="166"/>
      <c r="I28" s="38"/>
      <c r="J28" s="38">
        <v>325</v>
      </c>
      <c r="K28" s="38">
        <v>229</v>
      </c>
      <c r="L28" s="38"/>
      <c r="M28" s="41">
        <f t="shared" si="8"/>
        <v>0</v>
      </c>
      <c r="N28" s="41">
        <f t="shared" si="1"/>
        <v>0</v>
      </c>
      <c r="O28" s="40">
        <f t="shared" si="2"/>
        <v>0</v>
      </c>
      <c r="P28" s="41">
        <f t="shared" si="3"/>
        <v>0</v>
      </c>
      <c r="Q28" s="41">
        <f t="shared" si="4"/>
        <v>0</v>
      </c>
      <c r="R28" s="41">
        <f t="shared" si="5"/>
        <v>0</v>
      </c>
      <c r="S28" s="41">
        <f t="shared" si="6"/>
        <v>0</v>
      </c>
      <c r="T28" s="41">
        <f t="shared" si="7"/>
        <v>0</v>
      </c>
      <c r="U28" s="41"/>
      <c r="V28" s="41"/>
      <c r="W28" s="38"/>
      <c r="X28" s="38"/>
      <c r="Y28" s="38"/>
      <c r="Z28" s="38"/>
      <c r="AA28" s="38"/>
      <c r="AB28" s="38"/>
      <c r="AC28" s="38"/>
      <c r="AD28" s="38"/>
      <c r="AE28" s="38"/>
      <c r="AF28" s="19"/>
      <c r="AG28" s="19"/>
      <c r="AH28" s="19"/>
      <c r="AI28" s="19"/>
      <c r="AJ28" s="19"/>
    </row>
    <row r="29" spans="1:36" ht="15" customHeight="1" x14ac:dyDescent="0.45">
      <c r="A29" s="36" t="s">
        <v>3022</v>
      </c>
      <c r="B29" s="36" t="s">
        <v>150</v>
      </c>
      <c r="C29" s="36"/>
      <c r="D29" s="36" t="s">
        <v>3074</v>
      </c>
      <c r="E29" s="36" t="s">
        <v>964</v>
      </c>
      <c r="F29" s="166" t="s">
        <v>158</v>
      </c>
      <c r="G29" s="166" t="s">
        <v>1647</v>
      </c>
      <c r="H29" s="166" t="s">
        <v>3075</v>
      </c>
      <c r="I29" s="38">
        <v>66.66</v>
      </c>
      <c r="J29" s="38">
        <v>180</v>
      </c>
      <c r="K29" s="38">
        <v>90</v>
      </c>
      <c r="L29" s="38"/>
      <c r="M29" s="41">
        <f t="shared" si="8"/>
        <v>0</v>
      </c>
      <c r="N29" s="41">
        <f t="shared" si="1"/>
        <v>0</v>
      </c>
      <c r="O29" s="40">
        <f t="shared" si="2"/>
        <v>0</v>
      </c>
      <c r="P29" s="41">
        <f t="shared" si="3"/>
        <v>0</v>
      </c>
      <c r="Q29" s="41">
        <f t="shared" si="4"/>
        <v>0</v>
      </c>
      <c r="R29" s="41">
        <f t="shared" si="5"/>
        <v>0</v>
      </c>
      <c r="S29" s="41">
        <f t="shared" si="6"/>
        <v>0</v>
      </c>
      <c r="T29" s="41">
        <f t="shared" si="7"/>
        <v>0</v>
      </c>
      <c r="U29" s="41"/>
      <c r="V29" s="41"/>
      <c r="W29" s="38"/>
      <c r="X29" s="38"/>
      <c r="Y29" s="42">
        <v>0</v>
      </c>
      <c r="Z29" s="38"/>
      <c r="AA29" s="38"/>
      <c r="AB29" s="38"/>
      <c r="AC29" s="38"/>
      <c r="AD29" s="38"/>
      <c r="AE29" s="38"/>
      <c r="AF29" s="19"/>
      <c r="AG29" s="19"/>
      <c r="AH29" s="19"/>
      <c r="AI29" s="19"/>
      <c r="AJ29" s="19"/>
    </row>
    <row r="30" spans="1:36" ht="15" customHeight="1" x14ac:dyDescent="0.45">
      <c r="A30" s="36" t="s">
        <v>3022</v>
      </c>
      <c r="B30" s="36" t="s">
        <v>150</v>
      </c>
      <c r="C30" s="36"/>
      <c r="D30" s="36" t="s">
        <v>3076</v>
      </c>
      <c r="E30" s="36" t="s">
        <v>152</v>
      </c>
      <c r="F30" s="166" t="s">
        <v>3077</v>
      </c>
      <c r="G30" s="166" t="s">
        <v>154</v>
      </c>
      <c r="H30" s="166"/>
      <c r="I30" s="32"/>
      <c r="J30" s="41">
        <v>250</v>
      </c>
      <c r="K30" s="41">
        <v>200</v>
      </c>
      <c r="L30" s="41"/>
      <c r="M30" s="41">
        <f t="shared" si="8"/>
        <v>0</v>
      </c>
      <c r="N30" s="41">
        <f t="shared" si="1"/>
        <v>0</v>
      </c>
      <c r="O30" s="40">
        <f t="shared" si="2"/>
        <v>0</v>
      </c>
      <c r="P30" s="41">
        <f t="shared" si="3"/>
        <v>0</v>
      </c>
      <c r="Q30" s="41">
        <f t="shared" si="4"/>
        <v>0</v>
      </c>
      <c r="R30" s="41">
        <f t="shared" si="5"/>
        <v>0</v>
      </c>
      <c r="S30" s="41">
        <f t="shared" si="6"/>
        <v>0</v>
      </c>
      <c r="T30" s="41">
        <f t="shared" si="7"/>
        <v>0</v>
      </c>
      <c r="U30" s="41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19"/>
      <c r="AG30" s="19"/>
      <c r="AH30" s="19"/>
      <c r="AI30" s="19"/>
      <c r="AJ30" s="19"/>
    </row>
    <row r="31" spans="1:36" ht="15" customHeight="1" x14ac:dyDescent="0.45">
      <c r="A31" s="36" t="s">
        <v>3022</v>
      </c>
      <c r="B31" s="36" t="s">
        <v>150</v>
      </c>
      <c r="C31" s="36"/>
      <c r="D31" s="36" t="s">
        <v>3078</v>
      </c>
      <c r="E31" s="36" t="s">
        <v>198</v>
      </c>
      <c r="F31" s="166" t="s">
        <v>3077</v>
      </c>
      <c r="G31" s="166" t="s">
        <v>154</v>
      </c>
      <c r="H31" s="166"/>
      <c r="I31" s="38">
        <v>83.33</v>
      </c>
      <c r="J31" s="41">
        <v>225</v>
      </c>
      <c r="K31" s="51">
        <v>112</v>
      </c>
      <c r="L31" s="41"/>
      <c r="M31" s="41">
        <f t="shared" si="8"/>
        <v>0</v>
      </c>
      <c r="N31" s="41">
        <f t="shared" si="1"/>
        <v>0</v>
      </c>
      <c r="O31" s="40">
        <f t="shared" si="2"/>
        <v>0</v>
      </c>
      <c r="P31" s="41">
        <f t="shared" si="3"/>
        <v>0</v>
      </c>
      <c r="Q31" s="41">
        <f t="shared" si="4"/>
        <v>0</v>
      </c>
      <c r="R31" s="41">
        <f t="shared" si="5"/>
        <v>0</v>
      </c>
      <c r="S31" s="41">
        <f t="shared" si="6"/>
        <v>0</v>
      </c>
      <c r="T31" s="41">
        <f t="shared" si="7"/>
        <v>0</v>
      </c>
      <c r="U31" s="41"/>
      <c r="V31" s="38"/>
      <c r="W31" s="38">
        <v>0</v>
      </c>
      <c r="X31" s="38"/>
      <c r="Y31" s="38"/>
      <c r="Z31" s="38"/>
      <c r="AA31" s="38"/>
      <c r="AB31" s="38"/>
      <c r="AC31" s="38"/>
      <c r="AD31" s="38"/>
      <c r="AE31" s="38"/>
      <c r="AF31" s="19"/>
      <c r="AG31" s="19"/>
      <c r="AH31" s="19"/>
      <c r="AI31" s="19"/>
      <c r="AJ31" s="19"/>
    </row>
    <row r="32" spans="1:36" ht="15" customHeight="1" x14ac:dyDescent="0.45">
      <c r="A32" s="36" t="s">
        <v>3022</v>
      </c>
      <c r="B32" s="36" t="s">
        <v>150</v>
      </c>
      <c r="C32" s="69"/>
      <c r="D32" s="36" t="s">
        <v>3079</v>
      </c>
      <c r="E32" s="36" t="s">
        <v>164</v>
      </c>
      <c r="F32" s="166" t="s">
        <v>3077</v>
      </c>
      <c r="G32" s="166" t="s">
        <v>154</v>
      </c>
      <c r="H32" s="166"/>
      <c r="I32" s="38">
        <v>62.96</v>
      </c>
      <c r="J32" s="41">
        <v>170</v>
      </c>
      <c r="K32" s="51">
        <v>85</v>
      </c>
      <c r="L32" s="41">
        <v>1</v>
      </c>
      <c r="M32" s="41">
        <f t="shared" si="8"/>
        <v>62.96</v>
      </c>
      <c r="N32" s="41">
        <f t="shared" si="1"/>
        <v>170</v>
      </c>
      <c r="O32" s="40">
        <f t="shared" si="2"/>
        <v>0</v>
      </c>
      <c r="P32" s="41">
        <f t="shared" si="3"/>
        <v>0</v>
      </c>
      <c r="Q32" s="41">
        <f t="shared" si="4"/>
        <v>0</v>
      </c>
      <c r="R32" s="41">
        <f t="shared" si="5"/>
        <v>1</v>
      </c>
      <c r="S32" s="41">
        <f t="shared" si="6"/>
        <v>62.96</v>
      </c>
      <c r="T32" s="41">
        <f t="shared" si="7"/>
        <v>170</v>
      </c>
      <c r="U32" s="41"/>
      <c r="V32" s="38">
        <v>0</v>
      </c>
      <c r="W32" s="38"/>
      <c r="X32" s="58">
        <v>0</v>
      </c>
      <c r="Y32" s="38"/>
      <c r="Z32" s="38"/>
      <c r="AA32" s="38"/>
      <c r="AB32" s="38"/>
      <c r="AC32" s="38"/>
      <c r="AD32" s="38"/>
      <c r="AE32" s="38"/>
      <c r="AF32" s="19"/>
      <c r="AG32" s="19"/>
      <c r="AH32" s="19"/>
      <c r="AI32" s="19"/>
      <c r="AJ32" s="19"/>
    </row>
    <row r="33" spans="1:37" ht="15" customHeight="1" x14ac:dyDescent="0.45">
      <c r="A33" s="36"/>
      <c r="B33" s="36"/>
      <c r="C33" s="36"/>
      <c r="D33" s="36"/>
      <c r="E33" s="36"/>
      <c r="F33" s="166"/>
      <c r="G33" s="166"/>
      <c r="H33" s="166"/>
      <c r="I33" s="48"/>
      <c r="J33" s="41"/>
      <c r="K33" s="41"/>
      <c r="L33" s="41"/>
      <c r="M33" s="391">
        <f t="shared" ref="M33:U33" si="9">SUM(M2:M32)</f>
        <v>240.73000000000002</v>
      </c>
      <c r="N33" s="391">
        <f t="shared" si="9"/>
        <v>2660</v>
      </c>
      <c r="O33" s="51">
        <f t="shared" si="9"/>
        <v>0</v>
      </c>
      <c r="P33" s="391">
        <f t="shared" si="9"/>
        <v>0</v>
      </c>
      <c r="Q33" s="391">
        <f t="shared" si="9"/>
        <v>0</v>
      </c>
      <c r="R33" s="391">
        <f t="shared" si="9"/>
        <v>9</v>
      </c>
      <c r="S33" s="391">
        <f t="shared" si="9"/>
        <v>321.73</v>
      </c>
      <c r="T33" s="391">
        <f t="shared" si="9"/>
        <v>2660</v>
      </c>
      <c r="U33" s="391">
        <f t="shared" si="9"/>
        <v>0</v>
      </c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19"/>
      <c r="AG33" s="19"/>
      <c r="AH33" s="19"/>
      <c r="AI33" s="19"/>
      <c r="AJ33" s="19"/>
    </row>
    <row r="34" spans="1:37" ht="15" customHeight="1" x14ac:dyDescent="0.45">
      <c r="A34" s="36"/>
      <c r="B34" s="36"/>
      <c r="C34" s="36"/>
      <c r="D34" s="36"/>
      <c r="E34" s="36"/>
      <c r="F34" s="166"/>
      <c r="G34" s="166"/>
      <c r="H34" s="166"/>
      <c r="I34" s="48"/>
      <c r="J34" s="41"/>
      <c r="K34" s="41"/>
      <c r="L34" s="41"/>
      <c r="M34" s="41">
        <f t="shared" ref="M34:N34" si="10">M33-403.9</f>
        <v>-163.16999999999996</v>
      </c>
      <c r="N34" s="41">
        <f t="shared" si="10"/>
        <v>2256.1</v>
      </c>
      <c r="O34" s="50" t="s">
        <v>200</v>
      </c>
      <c r="P34" s="41"/>
      <c r="Q34" s="41"/>
      <c r="R34" s="41"/>
      <c r="S34" s="41"/>
      <c r="T34" s="41"/>
      <c r="U34" s="41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19"/>
      <c r="AG34" s="19"/>
      <c r="AH34" s="19"/>
      <c r="AI34" s="19"/>
      <c r="AJ34" s="19"/>
    </row>
    <row r="35" spans="1:37" ht="15" customHeight="1" x14ac:dyDescent="0.45">
      <c r="A35" s="36"/>
      <c r="B35" s="36"/>
      <c r="C35" s="36"/>
      <c r="D35" s="36"/>
      <c r="E35" s="36"/>
      <c r="F35" s="166"/>
      <c r="G35" s="166"/>
      <c r="H35" s="166"/>
      <c r="I35" s="48"/>
      <c r="J35" s="41"/>
      <c r="K35" s="41"/>
      <c r="L35" s="41"/>
      <c r="M35" s="51">
        <v>1340</v>
      </c>
      <c r="N35" s="51">
        <v>1340</v>
      </c>
      <c r="O35" s="51"/>
      <c r="P35" s="41"/>
      <c r="Q35" s="41"/>
      <c r="R35" s="41"/>
      <c r="S35" s="41"/>
      <c r="T35" s="41"/>
      <c r="U35" s="41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19"/>
      <c r="AG35" s="19"/>
      <c r="AH35" s="19"/>
      <c r="AI35" s="19"/>
      <c r="AJ35" s="19"/>
    </row>
    <row r="36" spans="1:37" ht="15" customHeight="1" x14ac:dyDescent="0.45">
      <c r="A36" s="36"/>
      <c r="B36" s="36"/>
      <c r="C36" s="36"/>
      <c r="D36" s="36"/>
      <c r="E36" s="36"/>
      <c r="F36" s="166"/>
      <c r="G36" s="166"/>
      <c r="H36" s="166"/>
      <c r="I36" s="48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19"/>
      <c r="AG36" s="19"/>
      <c r="AH36" s="19"/>
      <c r="AI36" s="19"/>
      <c r="AJ36" s="19"/>
    </row>
    <row r="37" spans="1:37" ht="45" customHeight="1" x14ac:dyDescent="0.45">
      <c r="A37" s="32" t="s">
        <v>117</v>
      </c>
      <c r="B37" s="32" t="s">
        <v>118</v>
      </c>
      <c r="C37" s="33" t="s">
        <v>1505</v>
      </c>
      <c r="D37" s="32" t="s">
        <v>120</v>
      </c>
      <c r="E37" s="32" t="s">
        <v>121</v>
      </c>
      <c r="F37" s="32" t="s">
        <v>122</v>
      </c>
      <c r="G37" s="32" t="s">
        <v>123</v>
      </c>
      <c r="H37" s="32" t="s">
        <v>124</v>
      </c>
      <c r="I37" s="32" t="s">
        <v>125</v>
      </c>
      <c r="J37" s="32" t="s">
        <v>126</v>
      </c>
      <c r="K37" s="32" t="s">
        <v>127</v>
      </c>
      <c r="L37" s="34" t="s">
        <v>128</v>
      </c>
      <c r="M37" s="33" t="s">
        <v>129</v>
      </c>
      <c r="N37" s="33" t="s">
        <v>933</v>
      </c>
      <c r="O37" s="52" t="s">
        <v>131</v>
      </c>
      <c r="P37" s="829" t="s">
        <v>132</v>
      </c>
      <c r="Q37" s="828"/>
      <c r="R37" s="33" t="s">
        <v>133</v>
      </c>
      <c r="S37" s="830" t="s">
        <v>134</v>
      </c>
      <c r="T37" s="827"/>
      <c r="U37" s="828"/>
      <c r="V37" s="32" t="s">
        <v>135</v>
      </c>
      <c r="W37" s="32" t="s">
        <v>136</v>
      </c>
      <c r="X37" s="32" t="s">
        <v>137</v>
      </c>
      <c r="Y37" s="32" t="s">
        <v>138</v>
      </c>
      <c r="Z37" s="32" t="s">
        <v>1376</v>
      </c>
      <c r="AA37" s="32" t="s">
        <v>1377</v>
      </c>
      <c r="AB37" s="32" t="s">
        <v>1378</v>
      </c>
      <c r="AC37" s="32" t="s">
        <v>1379</v>
      </c>
      <c r="AD37" s="32" t="s">
        <v>1380</v>
      </c>
      <c r="AE37" s="32" t="s">
        <v>140</v>
      </c>
      <c r="AF37" s="32" t="s">
        <v>2451</v>
      </c>
      <c r="AG37" s="32" t="s">
        <v>2452</v>
      </c>
      <c r="AH37" s="32" t="s">
        <v>2453</v>
      </c>
      <c r="AI37" s="32" t="s">
        <v>2454</v>
      </c>
      <c r="AJ37" s="32" t="s">
        <v>2455</v>
      </c>
    </row>
    <row r="38" spans="1:37" ht="15" customHeight="1" x14ac:dyDescent="0.45">
      <c r="A38" s="54" t="s">
        <v>3080</v>
      </c>
      <c r="B38" s="54" t="s">
        <v>203</v>
      </c>
      <c r="C38" s="54"/>
      <c r="D38" s="54" t="s">
        <v>3081</v>
      </c>
      <c r="E38" s="54" t="s">
        <v>164</v>
      </c>
      <c r="F38" s="54" t="s">
        <v>168</v>
      </c>
      <c r="G38" s="54" t="s">
        <v>191</v>
      </c>
      <c r="H38" s="54"/>
      <c r="I38" s="55">
        <v>63</v>
      </c>
      <c r="J38" s="41">
        <v>165</v>
      </c>
      <c r="K38" s="57">
        <v>82.5</v>
      </c>
      <c r="L38" s="57">
        <f>SUM(V38:AJ38)</f>
        <v>6</v>
      </c>
      <c r="M38" s="57">
        <f>L38*I38</f>
        <v>378</v>
      </c>
      <c r="N38" s="57"/>
      <c r="O38" s="51"/>
      <c r="P38" s="41">
        <f>O39*I38</f>
        <v>0</v>
      </c>
      <c r="Q38" s="41"/>
      <c r="R38" s="57"/>
      <c r="S38" s="57">
        <f>R39*I38</f>
        <v>378</v>
      </c>
      <c r="T38" s="57"/>
      <c r="U38" s="57"/>
      <c r="V38" s="56">
        <v>1</v>
      </c>
      <c r="W38" s="56">
        <v>2</v>
      </c>
      <c r="X38" s="56">
        <v>2</v>
      </c>
      <c r="Y38" s="56">
        <v>1</v>
      </c>
      <c r="Z38" s="56"/>
      <c r="AA38" s="56"/>
      <c r="AB38" s="56"/>
      <c r="AC38" s="56"/>
      <c r="AD38" s="56"/>
      <c r="AE38" s="56"/>
      <c r="AF38" s="250"/>
      <c r="AG38" s="250"/>
      <c r="AH38" s="250"/>
      <c r="AI38" s="250"/>
      <c r="AJ38" s="250"/>
    </row>
    <row r="39" spans="1:37" ht="15" customHeight="1" x14ac:dyDescent="0.45">
      <c r="A39" s="36"/>
      <c r="B39" s="36"/>
      <c r="C39" s="36"/>
      <c r="D39" s="46"/>
      <c r="E39" s="36"/>
      <c r="F39" s="36"/>
      <c r="G39" s="36"/>
      <c r="H39" s="36"/>
      <c r="I39" s="48"/>
      <c r="J39" s="41"/>
      <c r="K39" s="41"/>
      <c r="L39" s="41"/>
      <c r="M39" s="41"/>
      <c r="N39" s="41">
        <f>L38*J38</f>
        <v>990</v>
      </c>
      <c r="O39" s="70">
        <f>SUM(V39:AJ39)</f>
        <v>0</v>
      </c>
      <c r="P39" s="163"/>
      <c r="Q39" s="163">
        <f>O39*J38</f>
        <v>0</v>
      </c>
      <c r="R39" s="41">
        <f>L38-O39</f>
        <v>6</v>
      </c>
      <c r="S39" s="41"/>
      <c r="T39" s="41">
        <f>R39*J38</f>
        <v>990</v>
      </c>
      <c r="U39" s="41"/>
      <c r="V39" s="42">
        <v>0</v>
      </c>
      <c r="W39" s="42">
        <v>0</v>
      </c>
      <c r="X39" s="42">
        <v>0</v>
      </c>
      <c r="Y39" s="134">
        <v>0</v>
      </c>
      <c r="Z39" s="38"/>
      <c r="AA39" s="38"/>
      <c r="AB39" s="38"/>
      <c r="AC39" s="38"/>
      <c r="AD39" s="38"/>
      <c r="AE39" s="38"/>
      <c r="AF39" s="19"/>
      <c r="AG39" s="19"/>
      <c r="AH39" s="19"/>
      <c r="AI39" s="19"/>
      <c r="AJ39" s="19"/>
      <c r="AK39" s="164" t="s">
        <v>3082</v>
      </c>
    </row>
    <row r="40" spans="1:37" ht="15" customHeight="1" x14ac:dyDescent="0.45">
      <c r="A40" s="54" t="s">
        <v>3080</v>
      </c>
      <c r="B40" s="54" t="s">
        <v>203</v>
      </c>
      <c r="C40" s="54"/>
      <c r="D40" s="54" t="s">
        <v>3083</v>
      </c>
      <c r="E40" s="54" t="s">
        <v>164</v>
      </c>
      <c r="F40" s="54" t="s">
        <v>168</v>
      </c>
      <c r="G40" s="54" t="s">
        <v>191</v>
      </c>
      <c r="H40" s="54"/>
      <c r="I40" s="55">
        <v>60</v>
      </c>
      <c r="J40" s="41">
        <v>155</v>
      </c>
      <c r="K40" s="57"/>
      <c r="L40" s="57">
        <f>SUM(V40:AJ40)</f>
        <v>8</v>
      </c>
      <c r="M40" s="57">
        <f>L40*I40</f>
        <v>480</v>
      </c>
      <c r="N40" s="57"/>
      <c r="O40" s="51"/>
      <c r="P40" s="41">
        <f>O41*I40</f>
        <v>0</v>
      </c>
      <c r="Q40" s="41"/>
      <c r="R40" s="57"/>
      <c r="S40" s="57">
        <f>R41*I40</f>
        <v>480</v>
      </c>
      <c r="T40" s="57"/>
      <c r="U40" s="57"/>
      <c r="V40" s="56">
        <v>2</v>
      </c>
      <c r="W40" s="56">
        <v>2</v>
      </c>
      <c r="X40" s="56">
        <v>2</v>
      </c>
      <c r="Y40" s="56">
        <v>2</v>
      </c>
      <c r="Z40" s="56"/>
      <c r="AA40" s="56"/>
      <c r="AB40" s="56"/>
      <c r="AC40" s="56"/>
      <c r="AD40" s="56"/>
      <c r="AE40" s="56"/>
      <c r="AF40" s="250"/>
      <c r="AG40" s="250"/>
      <c r="AH40" s="250"/>
      <c r="AI40" s="250"/>
      <c r="AJ40" s="250"/>
    </row>
    <row r="41" spans="1:37" ht="15" customHeight="1" x14ac:dyDescent="0.45">
      <c r="A41" s="36"/>
      <c r="B41" s="36"/>
      <c r="C41" s="36"/>
      <c r="D41" s="46"/>
      <c r="E41" s="36"/>
      <c r="F41" s="36"/>
      <c r="G41" s="36"/>
      <c r="H41" s="36"/>
      <c r="I41" s="48"/>
      <c r="J41" s="41"/>
      <c r="K41" s="41"/>
      <c r="L41" s="41"/>
      <c r="M41" s="41"/>
      <c r="N41" s="41">
        <f>L40*J40</f>
        <v>1240</v>
      </c>
      <c r="O41" s="70">
        <f>SUM(V41:AJ41)</f>
        <v>0</v>
      </c>
      <c r="P41" s="163"/>
      <c r="Q41" s="41">
        <f>O41*J40</f>
        <v>0</v>
      </c>
      <c r="R41" s="41">
        <f>L40-O41</f>
        <v>8</v>
      </c>
      <c r="S41" s="41"/>
      <c r="T41" s="41">
        <f>R41*J40</f>
        <v>1240</v>
      </c>
      <c r="U41" s="41"/>
      <c r="V41" s="42">
        <v>0</v>
      </c>
      <c r="W41" s="42">
        <v>0</v>
      </c>
      <c r="X41" s="1001">
        <v>0</v>
      </c>
      <c r="Y41" s="1002">
        <v>0</v>
      </c>
      <c r="Z41" s="38"/>
      <c r="AA41" s="38"/>
      <c r="AB41" s="38"/>
      <c r="AC41" s="38"/>
      <c r="AD41" s="38"/>
      <c r="AE41" s="38"/>
      <c r="AF41" s="19"/>
      <c r="AG41" s="19"/>
      <c r="AH41" s="19"/>
      <c r="AI41" s="19"/>
      <c r="AJ41" s="19"/>
      <c r="AK41" s="164" t="s">
        <v>3084</v>
      </c>
    </row>
    <row r="42" spans="1:37" ht="15" customHeight="1" x14ac:dyDescent="0.45">
      <c r="A42" s="54" t="s">
        <v>3080</v>
      </c>
      <c r="B42" s="54" t="s">
        <v>203</v>
      </c>
      <c r="C42" s="54"/>
      <c r="D42" s="54" t="s">
        <v>3085</v>
      </c>
      <c r="E42" s="54" t="s">
        <v>180</v>
      </c>
      <c r="F42" s="54" t="s">
        <v>168</v>
      </c>
      <c r="G42" s="54" t="s">
        <v>191</v>
      </c>
      <c r="H42" s="54"/>
      <c r="I42" s="55">
        <v>63</v>
      </c>
      <c r="J42" s="57">
        <v>165</v>
      </c>
      <c r="K42" s="51">
        <v>82</v>
      </c>
      <c r="L42" s="57">
        <f>SUM(V42:AJ42)</f>
        <v>7</v>
      </c>
      <c r="M42" s="57">
        <f>L42*I42</f>
        <v>441</v>
      </c>
      <c r="N42" s="57"/>
      <c r="O42" s="51"/>
      <c r="P42" s="41">
        <f>O43*I42</f>
        <v>0</v>
      </c>
      <c r="Q42" s="41"/>
      <c r="R42" s="57"/>
      <c r="S42" s="57">
        <f>R43*I42</f>
        <v>441</v>
      </c>
      <c r="T42" s="57"/>
      <c r="U42" s="57"/>
      <c r="V42" s="56">
        <v>2</v>
      </c>
      <c r="W42" s="56">
        <v>2</v>
      </c>
      <c r="X42" s="56">
        <v>2</v>
      </c>
      <c r="Y42" s="56">
        <v>1</v>
      </c>
      <c r="Z42" s="56"/>
      <c r="AA42" s="56"/>
      <c r="AB42" s="56"/>
      <c r="AC42" s="56"/>
      <c r="AD42" s="56"/>
      <c r="AE42" s="56"/>
      <c r="AF42" s="250"/>
      <c r="AG42" s="250"/>
      <c r="AH42" s="250"/>
      <c r="AI42" s="250"/>
      <c r="AJ42" s="250"/>
    </row>
    <row r="43" spans="1:37" ht="15" customHeight="1" x14ac:dyDescent="0.45">
      <c r="A43" s="36"/>
      <c r="B43" s="36"/>
      <c r="C43" s="36"/>
      <c r="D43" s="46"/>
      <c r="E43" s="36"/>
      <c r="F43" s="36"/>
      <c r="G43" s="36"/>
      <c r="H43" s="36"/>
      <c r="I43" s="48"/>
      <c r="J43" s="41"/>
      <c r="K43" s="41"/>
      <c r="L43" s="41"/>
      <c r="M43" s="41"/>
      <c r="N43" s="41">
        <f>L42*J42</f>
        <v>1155</v>
      </c>
      <c r="O43" s="70">
        <f>SUM(V43:AJ43)</f>
        <v>0</v>
      </c>
      <c r="P43" s="41"/>
      <c r="Q43" s="163">
        <f>O43*J42</f>
        <v>0</v>
      </c>
      <c r="R43" s="41">
        <f>L42-O43</f>
        <v>7</v>
      </c>
      <c r="S43" s="41"/>
      <c r="T43" s="41">
        <f>R43*J42</f>
        <v>1155</v>
      </c>
      <c r="U43" s="41"/>
      <c r="V43" s="42">
        <v>0</v>
      </c>
      <c r="W43" s="42">
        <v>0</v>
      </c>
      <c r="X43" s="42">
        <v>0</v>
      </c>
      <c r="Y43" s="134">
        <v>0</v>
      </c>
      <c r="Z43" s="38"/>
      <c r="AA43" s="38"/>
      <c r="AB43" s="38"/>
      <c r="AC43" s="38"/>
      <c r="AD43" s="38"/>
      <c r="AE43" s="38"/>
      <c r="AF43" s="19"/>
      <c r="AG43" s="19"/>
      <c r="AH43" s="19"/>
      <c r="AI43" s="19"/>
      <c r="AJ43" s="19"/>
    </row>
    <row r="44" spans="1:37" ht="15" customHeight="1" x14ac:dyDescent="0.45">
      <c r="A44" s="54" t="s">
        <v>3080</v>
      </c>
      <c r="B44" s="54" t="s">
        <v>203</v>
      </c>
      <c r="C44" s="54"/>
      <c r="D44" s="844" t="s">
        <v>3086</v>
      </c>
      <c r="E44" s="54" t="s">
        <v>194</v>
      </c>
      <c r="F44" s="54" t="s">
        <v>3087</v>
      </c>
      <c r="G44" s="54" t="s">
        <v>191</v>
      </c>
      <c r="H44" s="54"/>
      <c r="I44" s="55">
        <v>92</v>
      </c>
      <c r="J44" s="41">
        <v>240</v>
      </c>
      <c r="K44" s="51">
        <v>120</v>
      </c>
      <c r="L44" s="57">
        <f>SUM(V44:AJ44)</f>
        <v>4</v>
      </c>
      <c r="M44" s="57">
        <f>L44*I44</f>
        <v>368</v>
      </c>
      <c r="N44" s="57"/>
      <c r="O44" s="51"/>
      <c r="P44" s="41">
        <f>O45*I44</f>
        <v>92</v>
      </c>
      <c r="Q44" s="41"/>
      <c r="R44" s="57"/>
      <c r="S44" s="57">
        <f>R45*I44</f>
        <v>276</v>
      </c>
      <c r="T44" s="57"/>
      <c r="U44" s="57"/>
      <c r="V44" s="56">
        <v>1</v>
      </c>
      <c r="W44" s="56">
        <v>1</v>
      </c>
      <c r="X44" s="56">
        <v>1</v>
      </c>
      <c r="Y44" s="56">
        <v>1</v>
      </c>
      <c r="Z44" s="56"/>
      <c r="AA44" s="56"/>
      <c r="AB44" s="56"/>
      <c r="AC44" s="56"/>
      <c r="AD44" s="56"/>
      <c r="AE44" s="56"/>
      <c r="AF44" s="250"/>
      <c r="AG44" s="250"/>
      <c r="AH44" s="250"/>
      <c r="AI44" s="250"/>
      <c r="AJ44" s="250"/>
    </row>
    <row r="45" spans="1:37" ht="15" customHeight="1" x14ac:dyDescent="0.45">
      <c r="A45" s="36"/>
      <c r="B45" s="36"/>
      <c r="C45" s="36"/>
      <c r="D45" s="36"/>
      <c r="E45" s="36"/>
      <c r="F45" s="36"/>
      <c r="G45" s="36"/>
      <c r="H45" s="36"/>
      <c r="I45" s="48"/>
      <c r="J45" s="41"/>
      <c r="K45" s="41"/>
      <c r="L45" s="41"/>
      <c r="M45" s="41"/>
      <c r="N45" s="41">
        <f>L44*J44</f>
        <v>960</v>
      </c>
      <c r="O45" s="665">
        <f>SUM(V45:AJ45)</f>
        <v>1</v>
      </c>
      <c r="P45" s="41"/>
      <c r="Q45" s="41">
        <f>O45*J44</f>
        <v>240</v>
      </c>
      <c r="R45" s="41">
        <f>L44-O45</f>
        <v>3</v>
      </c>
      <c r="S45" s="41"/>
      <c r="T45" s="41">
        <f>R45*J44</f>
        <v>720</v>
      </c>
      <c r="U45" s="41"/>
      <c r="V45" s="68">
        <v>0</v>
      </c>
      <c r="W45" s="68">
        <v>0</v>
      </c>
      <c r="X45" s="68">
        <v>0</v>
      </c>
      <c r="Y45" s="670">
        <v>1</v>
      </c>
      <c r="Z45" s="38"/>
      <c r="AA45" s="38"/>
      <c r="AB45" s="38"/>
      <c r="AC45" s="38"/>
      <c r="AD45" s="38"/>
      <c r="AE45" s="38"/>
      <c r="AF45" s="19"/>
      <c r="AG45" s="19"/>
      <c r="AH45" s="19"/>
      <c r="AI45" s="19"/>
      <c r="AJ45" s="19"/>
    </row>
    <row r="46" spans="1:37" ht="15" customHeight="1" x14ac:dyDescent="0.45">
      <c r="A46" s="54" t="s">
        <v>3080</v>
      </c>
      <c r="B46" s="54" t="s">
        <v>203</v>
      </c>
      <c r="C46" s="54"/>
      <c r="D46" s="54" t="s">
        <v>3088</v>
      </c>
      <c r="E46" s="54" t="s">
        <v>300</v>
      </c>
      <c r="F46" s="54" t="s">
        <v>158</v>
      </c>
      <c r="G46" s="54" t="s">
        <v>166</v>
      </c>
      <c r="H46" s="54" t="s">
        <v>287</v>
      </c>
      <c r="I46" s="55">
        <v>33</v>
      </c>
      <c r="J46" s="41">
        <v>85</v>
      </c>
      <c r="K46" s="57"/>
      <c r="L46" s="57">
        <f>SUM(V46:AJ46)</f>
        <v>6</v>
      </c>
      <c r="M46" s="57">
        <f>L46*I46</f>
        <v>198</v>
      </c>
      <c r="N46" s="57"/>
      <c r="O46" s="51"/>
      <c r="P46" s="41">
        <f>O47*I46</f>
        <v>0</v>
      </c>
      <c r="Q46" s="41"/>
      <c r="R46" s="57"/>
      <c r="S46" s="57">
        <f>R47*I46</f>
        <v>198</v>
      </c>
      <c r="T46" s="57"/>
      <c r="U46" s="57"/>
      <c r="V46" s="56">
        <v>2</v>
      </c>
      <c r="W46" s="56">
        <v>2</v>
      </c>
      <c r="X46" s="56">
        <v>2</v>
      </c>
      <c r="Y46" s="543" t="s">
        <v>3724</v>
      </c>
      <c r="Z46" s="56"/>
      <c r="AA46" s="56"/>
      <c r="AB46" s="56"/>
      <c r="AC46" s="56"/>
      <c r="AD46" s="56"/>
      <c r="AE46" s="56"/>
      <c r="AF46" s="250"/>
      <c r="AG46" s="250"/>
      <c r="AH46" s="250"/>
      <c r="AI46" s="250"/>
      <c r="AJ46" s="250"/>
    </row>
    <row r="47" spans="1:37" ht="15" customHeight="1" x14ac:dyDescent="0.45">
      <c r="A47" s="36"/>
      <c r="B47" s="36"/>
      <c r="C47" s="36"/>
      <c r="D47" s="485"/>
      <c r="E47" s="36"/>
      <c r="F47" s="36"/>
      <c r="G47" s="36"/>
      <c r="H47" s="36"/>
      <c r="I47" s="48"/>
      <c r="J47" s="41"/>
      <c r="K47" s="41"/>
      <c r="L47" s="41"/>
      <c r="M47" s="41"/>
      <c r="N47" s="41">
        <f>L46*J46</f>
        <v>510</v>
      </c>
      <c r="O47" s="47">
        <f>SUM(V47:AJ47)</f>
        <v>0</v>
      </c>
      <c r="P47" s="41"/>
      <c r="Q47" s="41">
        <f>O47*J46</f>
        <v>0</v>
      </c>
      <c r="R47" s="41">
        <f>L46-O47</f>
        <v>6</v>
      </c>
      <c r="S47" s="41"/>
      <c r="T47" s="41">
        <f>R47*J46</f>
        <v>510</v>
      </c>
      <c r="U47" s="41"/>
      <c r="V47" s="68">
        <v>0</v>
      </c>
      <c r="W47" s="68">
        <v>0</v>
      </c>
      <c r="X47" s="68">
        <v>0</v>
      </c>
      <c r="Y47" s="68">
        <v>0</v>
      </c>
      <c r="Z47" s="38"/>
      <c r="AA47" s="38"/>
      <c r="AB47" s="38"/>
      <c r="AC47" s="38"/>
      <c r="AD47" s="38"/>
      <c r="AE47" s="38"/>
      <c r="AF47" s="19"/>
      <c r="AG47" s="19"/>
      <c r="AH47" s="19"/>
      <c r="AI47" s="19"/>
      <c r="AJ47" s="19"/>
    </row>
    <row r="48" spans="1:37" ht="15" customHeight="1" x14ac:dyDescent="0.45">
      <c r="A48" s="54" t="s">
        <v>3080</v>
      </c>
      <c r="B48" s="54" t="s">
        <v>203</v>
      </c>
      <c r="C48" s="54"/>
      <c r="D48" s="54" t="s">
        <v>3088</v>
      </c>
      <c r="E48" s="54" t="s">
        <v>300</v>
      </c>
      <c r="F48" s="54" t="s">
        <v>304</v>
      </c>
      <c r="G48" s="54" t="s">
        <v>166</v>
      </c>
      <c r="H48" s="54" t="s">
        <v>287</v>
      </c>
      <c r="I48" s="55">
        <v>33</v>
      </c>
      <c r="J48" s="41">
        <v>85</v>
      </c>
      <c r="K48" s="57"/>
      <c r="L48" s="57">
        <f>SUM(V48:AJ48)</f>
        <v>7</v>
      </c>
      <c r="M48" s="57">
        <f>L48*I48</f>
        <v>231</v>
      </c>
      <c r="N48" s="57"/>
      <c r="O48" s="51"/>
      <c r="P48" s="41">
        <f>O49*I48</f>
        <v>0</v>
      </c>
      <c r="Q48" s="41"/>
      <c r="R48" s="57"/>
      <c r="S48" s="57">
        <f>R49*I48</f>
        <v>231</v>
      </c>
      <c r="T48" s="57"/>
      <c r="U48" s="57"/>
      <c r="V48" s="56">
        <v>2</v>
      </c>
      <c r="W48" s="56">
        <v>2</v>
      </c>
      <c r="X48" s="56">
        <v>2</v>
      </c>
      <c r="Y48" s="56">
        <v>1</v>
      </c>
      <c r="Z48" s="56"/>
      <c r="AA48" s="56"/>
      <c r="AB48" s="56"/>
      <c r="AC48" s="56"/>
      <c r="AD48" s="56"/>
      <c r="AE48" s="56"/>
      <c r="AF48" s="250"/>
      <c r="AG48" s="250"/>
      <c r="AH48" s="250"/>
      <c r="AI48" s="250"/>
      <c r="AJ48" s="250"/>
    </row>
    <row r="49" spans="1:37" ht="15" customHeight="1" x14ac:dyDescent="0.45">
      <c r="A49" s="36"/>
      <c r="B49" s="36"/>
      <c r="C49" s="36"/>
      <c r="D49" s="36"/>
      <c r="E49" s="36"/>
      <c r="F49" s="36"/>
      <c r="G49" s="36"/>
      <c r="H49" s="36"/>
      <c r="I49" s="48"/>
      <c r="J49" s="41"/>
      <c r="K49" s="41"/>
      <c r="L49" s="41"/>
      <c r="M49" s="41"/>
      <c r="N49" s="41">
        <f>L48*J48</f>
        <v>595</v>
      </c>
      <c r="O49" s="40">
        <f>SUM(V49:AJ49)</f>
        <v>0</v>
      </c>
      <c r="P49" s="41"/>
      <c r="Q49" s="41">
        <f>O49*J48</f>
        <v>0</v>
      </c>
      <c r="R49" s="41">
        <f>L48-O49</f>
        <v>7</v>
      </c>
      <c r="S49" s="41"/>
      <c r="T49" s="41">
        <f>R49*J48</f>
        <v>595</v>
      </c>
      <c r="U49" s="41"/>
      <c r="V49" s="58">
        <v>0</v>
      </c>
      <c r="W49" s="58">
        <v>0</v>
      </c>
      <c r="X49" s="58">
        <v>0</v>
      </c>
      <c r="Y49" s="58">
        <v>0</v>
      </c>
      <c r="Z49" s="38"/>
      <c r="AA49" s="38"/>
      <c r="AB49" s="38"/>
      <c r="AC49" s="38"/>
      <c r="AD49" s="38"/>
      <c r="AE49" s="38"/>
      <c r="AF49" s="19"/>
      <c r="AG49" s="19"/>
      <c r="AH49" s="19"/>
      <c r="AI49" s="19"/>
      <c r="AJ49" s="19"/>
    </row>
    <row r="50" spans="1:37" ht="15" customHeight="1" x14ac:dyDescent="0.45">
      <c r="A50" s="54" t="s">
        <v>3080</v>
      </c>
      <c r="B50" s="54" t="s">
        <v>203</v>
      </c>
      <c r="C50" s="54"/>
      <c r="D50" s="54" t="s">
        <v>3089</v>
      </c>
      <c r="E50" s="54" t="s">
        <v>157</v>
      </c>
      <c r="F50" s="54" t="s">
        <v>3090</v>
      </c>
      <c r="G50" s="54" t="s">
        <v>186</v>
      </c>
      <c r="H50" s="54"/>
      <c r="I50" s="55">
        <v>102</v>
      </c>
      <c r="J50" s="41">
        <v>265</v>
      </c>
      <c r="K50" s="57"/>
      <c r="L50" s="57">
        <f>SUM(V50:AJ50)</f>
        <v>3</v>
      </c>
      <c r="M50" s="57">
        <f>L50*I50</f>
        <v>306</v>
      </c>
      <c r="N50" s="57"/>
      <c r="O50" s="51"/>
      <c r="P50" s="41">
        <f>O51*I50</f>
        <v>0</v>
      </c>
      <c r="Q50" s="41"/>
      <c r="R50" s="57"/>
      <c r="S50" s="57">
        <f>R51*I50</f>
        <v>306</v>
      </c>
      <c r="T50" s="57"/>
      <c r="U50" s="57"/>
      <c r="V50" s="56"/>
      <c r="W50" s="56">
        <v>2</v>
      </c>
      <c r="X50" s="56">
        <v>1</v>
      </c>
      <c r="Y50" s="56"/>
      <c r="Z50" s="56"/>
      <c r="AA50" s="56"/>
      <c r="AB50" s="56"/>
      <c r="AC50" s="56"/>
      <c r="AD50" s="56"/>
      <c r="AE50" s="56"/>
      <c r="AF50" s="250"/>
      <c r="AG50" s="250"/>
      <c r="AH50" s="250"/>
      <c r="AI50" s="250"/>
      <c r="AJ50" s="250"/>
    </row>
    <row r="51" spans="1:37" ht="15" customHeight="1" x14ac:dyDescent="0.45">
      <c r="A51" s="36"/>
      <c r="B51" s="36"/>
      <c r="C51" s="36"/>
      <c r="D51" s="36"/>
      <c r="E51" s="36"/>
      <c r="F51" s="36"/>
      <c r="G51" s="36"/>
      <c r="H51" s="36"/>
      <c r="I51" s="48"/>
      <c r="J51" s="41"/>
      <c r="K51" s="41"/>
      <c r="L51" s="41"/>
      <c r="M51" s="41"/>
      <c r="N51" s="41">
        <f>L50*J50</f>
        <v>795</v>
      </c>
      <c r="O51" s="40">
        <f>SUM(V51:AJ51)</f>
        <v>0</v>
      </c>
      <c r="P51" s="41"/>
      <c r="Q51" s="41">
        <f>O51*J50</f>
        <v>0</v>
      </c>
      <c r="R51" s="41">
        <f>L50-O51</f>
        <v>3</v>
      </c>
      <c r="S51" s="41"/>
      <c r="T51" s="41">
        <f>R51*J50</f>
        <v>795</v>
      </c>
      <c r="U51" s="41"/>
      <c r="V51" s="38"/>
      <c r="W51" s="58">
        <v>0</v>
      </c>
      <c r="X51" s="58">
        <v>0</v>
      </c>
      <c r="Y51" s="38"/>
      <c r="Z51" s="38"/>
      <c r="AA51" s="38"/>
      <c r="AB51" s="38"/>
      <c r="AC51" s="38"/>
      <c r="AD51" s="38"/>
      <c r="AE51" s="38"/>
      <c r="AF51" s="19"/>
      <c r="AG51" s="19"/>
      <c r="AH51" s="19"/>
      <c r="AI51" s="19"/>
      <c r="AJ51" s="19"/>
    </row>
    <row r="52" spans="1:37" ht="15" customHeight="1" x14ac:dyDescent="0.45">
      <c r="A52" s="54" t="s">
        <v>3080</v>
      </c>
      <c r="B52" s="54" t="s">
        <v>203</v>
      </c>
      <c r="C52" s="54"/>
      <c r="D52" s="54" t="s">
        <v>3091</v>
      </c>
      <c r="E52" s="54" t="s">
        <v>214</v>
      </c>
      <c r="F52" s="54" t="s">
        <v>3092</v>
      </c>
      <c r="G52" s="54" t="s">
        <v>154</v>
      </c>
      <c r="H52" s="54" t="s">
        <v>2040</v>
      </c>
      <c r="I52" s="55">
        <v>94</v>
      </c>
      <c r="J52" s="41">
        <v>245</v>
      </c>
      <c r="K52" s="57"/>
      <c r="L52" s="57">
        <f>SUM(V52:AJ52)</f>
        <v>5</v>
      </c>
      <c r="M52" s="57">
        <f>L52*I52</f>
        <v>470</v>
      </c>
      <c r="N52" s="57"/>
      <c r="O52" s="51"/>
      <c r="P52" s="41">
        <f>O53*I52</f>
        <v>0</v>
      </c>
      <c r="Q52" s="41"/>
      <c r="R52" s="57"/>
      <c r="S52" s="57">
        <f>R53*I52</f>
        <v>470</v>
      </c>
      <c r="T52" s="57"/>
      <c r="U52" s="57"/>
      <c r="V52" s="56">
        <v>2</v>
      </c>
      <c r="W52" s="56">
        <v>2</v>
      </c>
      <c r="X52" s="56">
        <v>1</v>
      </c>
      <c r="Y52" s="56"/>
      <c r="Z52" s="56"/>
      <c r="AA52" s="56"/>
      <c r="AB52" s="56"/>
      <c r="AC52" s="56"/>
      <c r="AD52" s="56"/>
      <c r="AE52" s="56"/>
      <c r="AF52" s="250"/>
      <c r="AG52" s="250"/>
      <c r="AH52" s="250"/>
      <c r="AI52" s="250"/>
      <c r="AJ52" s="250"/>
    </row>
    <row r="53" spans="1:37" ht="15" customHeight="1" x14ac:dyDescent="0.45">
      <c r="A53" s="36"/>
      <c r="B53" s="36"/>
      <c r="C53" s="36"/>
      <c r="D53" s="36"/>
      <c r="E53" s="36"/>
      <c r="F53" s="36"/>
      <c r="G53" s="36"/>
      <c r="H53" s="36"/>
      <c r="I53" s="48"/>
      <c r="J53" s="41"/>
      <c r="K53" s="41"/>
      <c r="L53" s="41"/>
      <c r="M53" s="41"/>
      <c r="N53" s="41">
        <f>L52*J52</f>
        <v>1225</v>
      </c>
      <c r="O53" s="40">
        <f>SUM(V53:AJ53)</f>
        <v>0</v>
      </c>
      <c r="P53" s="41"/>
      <c r="Q53" s="41">
        <f>O53*J52</f>
        <v>0</v>
      </c>
      <c r="R53" s="41">
        <f>L52-O53</f>
        <v>5</v>
      </c>
      <c r="S53" s="41"/>
      <c r="T53" s="41">
        <f>R53*J52</f>
        <v>1225</v>
      </c>
      <c r="U53" s="41"/>
      <c r="V53" s="58">
        <v>0</v>
      </c>
      <c r="W53" s="58">
        <v>0</v>
      </c>
      <c r="X53" s="58">
        <v>0</v>
      </c>
      <c r="Y53" s="38"/>
      <c r="Z53" s="38"/>
      <c r="AA53" s="38"/>
      <c r="AB53" s="38"/>
      <c r="AC53" s="38"/>
      <c r="AD53" s="38"/>
      <c r="AE53" s="38"/>
      <c r="AF53" s="19"/>
      <c r="AG53" s="19"/>
      <c r="AH53" s="19"/>
      <c r="AI53" s="19"/>
      <c r="AJ53" s="19"/>
    </row>
    <row r="54" spans="1:37" ht="15" customHeight="1" x14ac:dyDescent="0.45">
      <c r="A54" s="54" t="s">
        <v>3080</v>
      </c>
      <c r="B54" s="54" t="s">
        <v>203</v>
      </c>
      <c r="C54" s="54"/>
      <c r="D54" s="54" t="s">
        <v>3093</v>
      </c>
      <c r="E54" s="54" t="s">
        <v>180</v>
      </c>
      <c r="F54" s="54" t="s">
        <v>3094</v>
      </c>
      <c r="G54" s="54" t="s">
        <v>154</v>
      </c>
      <c r="H54" s="54" t="s">
        <v>3095</v>
      </c>
      <c r="I54" s="55">
        <v>83</v>
      </c>
      <c r="J54" s="41">
        <v>215</v>
      </c>
      <c r="K54" s="51">
        <v>150.5</v>
      </c>
      <c r="L54" s="57">
        <f>SUM(V54:AJ54)</f>
        <v>7</v>
      </c>
      <c r="M54" s="57">
        <f>L54*I54</f>
        <v>581</v>
      </c>
      <c r="N54" s="57"/>
      <c r="O54" s="51"/>
      <c r="P54" s="41">
        <f>O55*I54</f>
        <v>0</v>
      </c>
      <c r="Q54" s="41"/>
      <c r="R54" s="57"/>
      <c r="S54" s="57">
        <f>R55*I54</f>
        <v>581</v>
      </c>
      <c r="T54" s="57"/>
      <c r="U54" s="57"/>
      <c r="V54" s="56">
        <v>2</v>
      </c>
      <c r="W54" s="56">
        <v>2</v>
      </c>
      <c r="X54" s="56">
        <v>2</v>
      </c>
      <c r="Y54" s="56">
        <v>1</v>
      </c>
      <c r="Z54" s="56"/>
      <c r="AA54" s="56"/>
      <c r="AB54" s="56"/>
      <c r="AC54" s="56"/>
      <c r="AD54" s="56"/>
      <c r="AE54" s="56"/>
      <c r="AF54" s="250"/>
      <c r="AG54" s="250"/>
      <c r="AH54" s="250"/>
      <c r="AI54" s="250"/>
      <c r="AJ54" s="250"/>
    </row>
    <row r="55" spans="1:37" ht="15" customHeight="1" x14ac:dyDescent="0.45">
      <c r="A55" s="36"/>
      <c r="B55" s="36"/>
      <c r="C55" s="36"/>
      <c r="D55" s="36"/>
      <c r="E55" s="36"/>
      <c r="F55" s="36"/>
      <c r="G55" s="36"/>
      <c r="H55" s="36"/>
      <c r="I55" s="48"/>
      <c r="J55" s="41"/>
      <c r="K55" s="41"/>
      <c r="L55" s="41"/>
      <c r="M55" s="41"/>
      <c r="N55" s="41">
        <f>L54*J54</f>
        <v>1505</v>
      </c>
      <c r="O55" s="40">
        <f>SUM(V55:AJ55)</f>
        <v>0</v>
      </c>
      <c r="P55" s="41"/>
      <c r="Q55" s="41">
        <f>O55*J54</f>
        <v>0</v>
      </c>
      <c r="R55" s="41">
        <f>L54-O55</f>
        <v>7</v>
      </c>
      <c r="S55" s="41"/>
      <c r="T55" s="41">
        <f>R55*J54</f>
        <v>1505</v>
      </c>
      <c r="U55" s="41"/>
      <c r="V55" s="58">
        <v>0</v>
      </c>
      <c r="W55" s="58">
        <v>0</v>
      </c>
      <c r="X55" s="58">
        <v>0</v>
      </c>
      <c r="Y55" s="58">
        <v>0</v>
      </c>
      <c r="Z55" s="38"/>
      <c r="AA55" s="38"/>
      <c r="AB55" s="38"/>
      <c r="AC55" s="38"/>
      <c r="AD55" s="38"/>
      <c r="AE55" s="38"/>
      <c r="AF55" s="19"/>
      <c r="AG55" s="19"/>
      <c r="AH55" s="19"/>
      <c r="AI55" s="19"/>
      <c r="AJ55" s="19"/>
    </row>
    <row r="56" spans="1:37" ht="15" customHeight="1" x14ac:dyDescent="0.45">
      <c r="A56" s="54" t="s">
        <v>3080</v>
      </c>
      <c r="B56" s="54" t="s">
        <v>203</v>
      </c>
      <c r="C56" s="54"/>
      <c r="D56" s="54" t="s">
        <v>3096</v>
      </c>
      <c r="E56" s="54" t="s">
        <v>214</v>
      </c>
      <c r="F56" s="54" t="s">
        <v>310</v>
      </c>
      <c r="G56" s="54" t="s">
        <v>154</v>
      </c>
      <c r="H56" s="54" t="s">
        <v>2045</v>
      </c>
      <c r="I56" s="55">
        <v>75</v>
      </c>
      <c r="J56" s="41">
        <v>195</v>
      </c>
      <c r="K56" s="57"/>
      <c r="L56" s="57">
        <f>SUM(V56:AJ56)</f>
        <v>5</v>
      </c>
      <c r="M56" s="57">
        <f>L56*I56</f>
        <v>375</v>
      </c>
      <c r="N56" s="57"/>
      <c r="O56" s="51"/>
      <c r="P56" s="41">
        <f>O57*I56</f>
        <v>0</v>
      </c>
      <c r="Q56" s="41"/>
      <c r="R56" s="57"/>
      <c r="S56" s="57">
        <f>R57*I56</f>
        <v>375</v>
      </c>
      <c r="T56" s="57"/>
      <c r="U56" s="57"/>
      <c r="V56" s="56">
        <v>2</v>
      </c>
      <c r="W56" s="56">
        <v>2</v>
      </c>
      <c r="X56" s="56">
        <v>1</v>
      </c>
      <c r="Y56" s="56"/>
      <c r="Z56" s="56"/>
      <c r="AA56" s="56"/>
      <c r="AB56" s="56"/>
      <c r="AC56" s="56"/>
      <c r="AD56" s="56"/>
      <c r="AE56" s="56"/>
      <c r="AF56" s="250"/>
      <c r="AG56" s="250"/>
      <c r="AH56" s="250"/>
      <c r="AI56" s="250"/>
      <c r="AJ56" s="250"/>
    </row>
    <row r="57" spans="1:37" ht="15" customHeight="1" x14ac:dyDescent="0.45">
      <c r="A57" s="36"/>
      <c r="B57" s="36"/>
      <c r="C57" s="36"/>
      <c r="D57" s="36"/>
      <c r="E57" s="36"/>
      <c r="F57" s="36"/>
      <c r="G57" s="36"/>
      <c r="H57" s="36"/>
      <c r="I57" s="48"/>
      <c r="J57" s="41"/>
      <c r="K57" s="41"/>
      <c r="L57" s="41"/>
      <c r="M57" s="41"/>
      <c r="N57" s="41">
        <f>L56*J56</f>
        <v>975</v>
      </c>
      <c r="O57" s="40">
        <f>SUM(V57:AJ57)</f>
        <v>0</v>
      </c>
      <c r="P57" s="41"/>
      <c r="Q57" s="41">
        <f>O57*J56</f>
        <v>0</v>
      </c>
      <c r="R57" s="41">
        <f>L56-O57</f>
        <v>5</v>
      </c>
      <c r="S57" s="41"/>
      <c r="T57" s="41">
        <f>R57*J56</f>
        <v>975</v>
      </c>
      <c r="U57" s="41"/>
      <c r="V57" s="58">
        <v>0</v>
      </c>
      <c r="W57" s="58">
        <v>0</v>
      </c>
      <c r="X57" s="58">
        <v>0</v>
      </c>
      <c r="Y57" s="38"/>
      <c r="Z57" s="38"/>
      <c r="AA57" s="38"/>
      <c r="AB57" s="38"/>
      <c r="AC57" s="38"/>
      <c r="AD57" s="38"/>
      <c r="AE57" s="38"/>
      <c r="AF57" s="19"/>
      <c r="AG57" s="19"/>
      <c r="AH57" s="19"/>
      <c r="AI57" s="19"/>
      <c r="AJ57" s="19"/>
    </row>
    <row r="58" spans="1:37" ht="15" customHeight="1" x14ac:dyDescent="0.45">
      <c r="A58" s="54" t="s">
        <v>3080</v>
      </c>
      <c r="B58" s="54" t="s">
        <v>203</v>
      </c>
      <c r="C58" s="54"/>
      <c r="D58" s="54" t="s">
        <v>3097</v>
      </c>
      <c r="E58" s="54" t="s">
        <v>1300</v>
      </c>
      <c r="F58" s="54" t="s">
        <v>3098</v>
      </c>
      <c r="G58" s="54" t="s">
        <v>262</v>
      </c>
      <c r="H58" s="54" t="s">
        <v>486</v>
      </c>
      <c r="I58" s="55">
        <v>94</v>
      </c>
      <c r="J58" s="41">
        <v>245</v>
      </c>
      <c r="K58" s="57">
        <v>122.5</v>
      </c>
      <c r="L58" s="57">
        <f>SUM(V58:AJ58)</f>
        <v>3</v>
      </c>
      <c r="M58" s="57">
        <f>L58*I58</f>
        <v>282</v>
      </c>
      <c r="N58" s="57"/>
      <c r="O58" s="51"/>
      <c r="P58" s="41">
        <f>O59*I58</f>
        <v>0</v>
      </c>
      <c r="Q58" s="41"/>
      <c r="R58" s="57"/>
      <c r="S58" s="57">
        <f>R59*I58</f>
        <v>282</v>
      </c>
      <c r="T58" s="57"/>
      <c r="U58" s="57"/>
      <c r="V58" s="56">
        <v>1</v>
      </c>
      <c r="W58" s="56">
        <v>1</v>
      </c>
      <c r="X58" s="56">
        <v>1</v>
      </c>
      <c r="Y58" s="56"/>
      <c r="Z58" s="56"/>
      <c r="AA58" s="56"/>
      <c r="AB58" s="56"/>
      <c r="AC58" s="56"/>
      <c r="AD58" s="56"/>
      <c r="AE58" s="56"/>
      <c r="AF58" s="250"/>
      <c r="AG58" s="250"/>
      <c r="AH58" s="250"/>
      <c r="AI58" s="250"/>
      <c r="AJ58" s="250"/>
    </row>
    <row r="59" spans="1:37" ht="15" customHeight="1" x14ac:dyDescent="0.45">
      <c r="A59" s="36"/>
      <c r="B59" s="36"/>
      <c r="C59" s="36"/>
      <c r="D59" s="46"/>
      <c r="E59" s="36"/>
      <c r="F59" s="36"/>
      <c r="G59" s="36"/>
      <c r="H59" s="36"/>
      <c r="I59" s="48"/>
      <c r="J59" s="41"/>
      <c r="K59" s="41"/>
      <c r="L59" s="41"/>
      <c r="M59" s="41"/>
      <c r="N59" s="41">
        <f>L58*J58</f>
        <v>735</v>
      </c>
      <c r="O59" s="40">
        <f>SUM(V59:AJ59)</f>
        <v>0</v>
      </c>
      <c r="P59" s="41"/>
      <c r="Q59" s="41">
        <f>O59*J58</f>
        <v>0</v>
      </c>
      <c r="R59" s="41">
        <f>L58-O59</f>
        <v>3</v>
      </c>
      <c r="S59" s="41"/>
      <c r="T59" s="41">
        <f>R59*J58</f>
        <v>735</v>
      </c>
      <c r="U59" s="41"/>
      <c r="V59" s="42">
        <v>0</v>
      </c>
      <c r="W59" s="42">
        <v>0</v>
      </c>
      <c r="X59" s="42">
        <v>0</v>
      </c>
      <c r="Y59" s="38"/>
      <c r="Z59" s="38"/>
      <c r="AA59" s="38"/>
      <c r="AB59" s="38"/>
      <c r="AC59" s="38"/>
      <c r="AD59" s="38"/>
      <c r="AE59" s="38"/>
      <c r="AF59" s="19"/>
      <c r="AG59" s="19"/>
      <c r="AH59" s="19"/>
      <c r="AI59" s="19"/>
      <c r="AJ59" s="19"/>
    </row>
    <row r="60" spans="1:37" ht="15" customHeight="1" x14ac:dyDescent="0.45">
      <c r="A60" s="54" t="s">
        <v>3080</v>
      </c>
      <c r="B60" s="54" t="s">
        <v>203</v>
      </c>
      <c r="C60" s="54"/>
      <c r="D60" s="54" t="s">
        <v>3099</v>
      </c>
      <c r="E60" s="54" t="s">
        <v>278</v>
      </c>
      <c r="F60" s="54" t="s">
        <v>3100</v>
      </c>
      <c r="G60" s="54" t="s">
        <v>154</v>
      </c>
      <c r="H60" s="54"/>
      <c r="I60" s="55">
        <v>94</v>
      </c>
      <c r="J60" s="41">
        <v>245</v>
      </c>
      <c r="K60" s="57"/>
      <c r="L60" s="57">
        <f>SUM(V60:AJ60)</f>
        <v>3</v>
      </c>
      <c r="M60" s="57">
        <f>L60*I60</f>
        <v>282</v>
      </c>
      <c r="N60" s="57"/>
      <c r="O60" s="51"/>
      <c r="P60" s="41">
        <f>O61*I60</f>
        <v>0</v>
      </c>
      <c r="Q60" s="41"/>
      <c r="R60" s="57"/>
      <c r="S60" s="57">
        <f>R61*I60</f>
        <v>282</v>
      </c>
      <c r="T60" s="57"/>
      <c r="U60" s="57"/>
      <c r="V60" s="56">
        <v>3</v>
      </c>
      <c r="W60" s="56"/>
      <c r="X60" s="56"/>
      <c r="Y60" s="56"/>
      <c r="Z60" s="56"/>
      <c r="AA60" s="56"/>
      <c r="AB60" s="56"/>
      <c r="AC60" s="56"/>
      <c r="AD60" s="56"/>
      <c r="AE60" s="56"/>
      <c r="AF60" s="250"/>
      <c r="AG60" s="250"/>
      <c r="AH60" s="250"/>
      <c r="AI60" s="250"/>
      <c r="AJ60" s="250"/>
    </row>
    <row r="61" spans="1:37" ht="15" customHeight="1" x14ac:dyDescent="0.45">
      <c r="A61" s="36"/>
      <c r="B61" s="36"/>
      <c r="C61" s="36"/>
      <c r="D61" s="36"/>
      <c r="E61" s="36"/>
      <c r="F61" s="36"/>
      <c r="G61" s="36"/>
      <c r="H61" s="36"/>
      <c r="I61" s="48"/>
      <c r="J61" s="41"/>
      <c r="K61" s="41"/>
      <c r="L61" s="41"/>
      <c r="M61" s="41"/>
      <c r="N61" s="41">
        <f>L60*J60</f>
        <v>735</v>
      </c>
      <c r="O61" s="40">
        <f>SUM(V61:AJ61)</f>
        <v>0</v>
      </c>
      <c r="P61" s="41"/>
      <c r="Q61" s="41">
        <f>O61*J60</f>
        <v>0</v>
      </c>
      <c r="R61" s="41">
        <f>L60-O61</f>
        <v>3</v>
      </c>
      <c r="S61" s="41"/>
      <c r="T61" s="41">
        <f>R61*J60</f>
        <v>735</v>
      </c>
      <c r="U61" s="41"/>
      <c r="V61" s="58">
        <v>0</v>
      </c>
      <c r="W61" s="38"/>
      <c r="X61" s="38"/>
      <c r="Y61" s="38"/>
      <c r="Z61" s="38"/>
      <c r="AA61" s="38"/>
      <c r="AB61" s="38"/>
      <c r="AC61" s="38"/>
      <c r="AD61" s="38"/>
      <c r="AE61" s="38"/>
      <c r="AF61" s="19"/>
      <c r="AG61" s="19"/>
      <c r="AH61" s="19"/>
      <c r="AI61" s="19"/>
      <c r="AJ61" s="19"/>
    </row>
    <row r="62" spans="1:37" ht="15" customHeight="1" x14ac:dyDescent="0.45">
      <c r="A62" s="54" t="s">
        <v>3080</v>
      </c>
      <c r="B62" s="54" t="s">
        <v>203</v>
      </c>
      <c r="C62" s="54"/>
      <c r="D62" s="54" t="s">
        <v>3101</v>
      </c>
      <c r="E62" s="54" t="s">
        <v>164</v>
      </c>
      <c r="F62" s="54" t="s">
        <v>3102</v>
      </c>
      <c r="G62" s="54" t="s">
        <v>166</v>
      </c>
      <c r="H62" s="54" t="s">
        <v>3103</v>
      </c>
      <c r="I62" s="55">
        <v>67</v>
      </c>
      <c r="J62" s="41">
        <v>175</v>
      </c>
      <c r="K62" s="51">
        <v>122.5</v>
      </c>
      <c r="L62" s="57">
        <f>SUM(V62:AJ62)</f>
        <v>4</v>
      </c>
      <c r="M62" s="57">
        <f>L62*I62</f>
        <v>268</v>
      </c>
      <c r="N62" s="57"/>
      <c r="O62" s="51"/>
      <c r="P62" s="41">
        <f>O63*I62</f>
        <v>0</v>
      </c>
      <c r="Q62" s="41"/>
      <c r="R62" s="57"/>
      <c r="S62" s="57">
        <f>R63*I62</f>
        <v>268</v>
      </c>
      <c r="T62" s="57"/>
      <c r="U62" s="57"/>
      <c r="V62" s="56">
        <v>2</v>
      </c>
      <c r="W62" s="56">
        <v>1</v>
      </c>
      <c r="X62" s="56">
        <v>1</v>
      </c>
      <c r="Y62" s="56"/>
      <c r="Z62" s="56"/>
      <c r="AA62" s="56"/>
      <c r="AB62" s="56"/>
      <c r="AC62" s="56"/>
      <c r="AD62" s="56"/>
      <c r="AE62" s="56"/>
      <c r="AF62" s="250"/>
      <c r="AG62" s="250"/>
      <c r="AH62" s="250"/>
      <c r="AI62" s="250"/>
      <c r="AJ62" s="250"/>
    </row>
    <row r="63" spans="1:37" ht="15" customHeight="1" x14ac:dyDescent="0.45">
      <c r="A63" s="36"/>
      <c r="B63" s="36"/>
      <c r="C63" s="36"/>
      <c r="D63" s="36"/>
      <c r="E63" s="36"/>
      <c r="F63" s="36"/>
      <c r="G63" s="36"/>
      <c r="H63" s="36"/>
      <c r="I63" s="48"/>
      <c r="J63" s="41"/>
      <c r="K63" s="41"/>
      <c r="L63" s="41"/>
      <c r="M63" s="41"/>
      <c r="N63" s="41">
        <f>L62*J62</f>
        <v>700</v>
      </c>
      <c r="O63" s="40">
        <f>SUM(V63:AJ63)</f>
        <v>0</v>
      </c>
      <c r="P63" s="41"/>
      <c r="Q63" s="41">
        <f>O63*J62</f>
        <v>0</v>
      </c>
      <c r="R63" s="41">
        <f>L62-O63</f>
        <v>4</v>
      </c>
      <c r="S63" s="41"/>
      <c r="T63" s="41">
        <f>R63*J62</f>
        <v>700</v>
      </c>
      <c r="U63" s="41"/>
      <c r="V63" s="42">
        <v>0</v>
      </c>
      <c r="W63" s="42">
        <v>0</v>
      </c>
      <c r="X63" s="134">
        <v>0</v>
      </c>
      <c r="Y63" s="38"/>
      <c r="Z63" s="38"/>
      <c r="AA63" s="38"/>
      <c r="AB63" s="38"/>
      <c r="AC63" s="38"/>
      <c r="AD63" s="38"/>
      <c r="AE63" s="38"/>
      <c r="AF63" s="19"/>
      <c r="AG63" s="19"/>
      <c r="AH63" s="19"/>
      <c r="AI63" s="19"/>
      <c r="AJ63" s="19"/>
      <c r="AK63" s="164" t="s">
        <v>3104</v>
      </c>
    </row>
    <row r="64" spans="1:37" ht="15" customHeight="1" x14ac:dyDescent="0.45">
      <c r="A64" s="54" t="s">
        <v>3080</v>
      </c>
      <c r="B64" s="54" t="s">
        <v>203</v>
      </c>
      <c r="C64" s="54"/>
      <c r="D64" s="54" t="s">
        <v>3105</v>
      </c>
      <c r="E64" s="54" t="s">
        <v>614</v>
      </c>
      <c r="F64" s="54" t="s">
        <v>188</v>
      </c>
      <c r="G64" s="54"/>
      <c r="H64" s="54"/>
      <c r="I64" s="55">
        <v>152</v>
      </c>
      <c r="J64" s="41">
        <v>395</v>
      </c>
      <c r="K64" s="57"/>
      <c r="L64" s="57">
        <f>SUM(V64:AJ64)</f>
        <v>3</v>
      </c>
      <c r="M64" s="57">
        <f>L64*I64</f>
        <v>456</v>
      </c>
      <c r="N64" s="57"/>
      <c r="O64" s="51"/>
      <c r="P64" s="41">
        <f>O65*I64</f>
        <v>0</v>
      </c>
      <c r="Q64" s="41"/>
      <c r="R64" s="57"/>
      <c r="S64" s="57">
        <f>R65*I64</f>
        <v>456</v>
      </c>
      <c r="T64" s="57"/>
      <c r="U64" s="57"/>
      <c r="V64" s="56">
        <v>1</v>
      </c>
      <c r="W64" s="56">
        <v>1</v>
      </c>
      <c r="X64" s="56">
        <v>1</v>
      </c>
      <c r="Y64" s="56"/>
      <c r="Z64" s="56"/>
      <c r="AA64" s="56"/>
      <c r="AB64" s="56"/>
      <c r="AC64" s="56"/>
      <c r="AD64" s="56"/>
      <c r="AE64" s="56"/>
      <c r="AF64" s="250"/>
      <c r="AG64" s="250"/>
      <c r="AH64" s="250"/>
      <c r="AI64" s="250"/>
      <c r="AJ64" s="250"/>
    </row>
    <row r="65" spans="1:36" ht="15" customHeight="1" x14ac:dyDescent="0.45">
      <c r="A65" s="36"/>
      <c r="B65" s="36"/>
      <c r="C65" s="36"/>
      <c r="D65" s="46"/>
      <c r="E65" s="36"/>
      <c r="F65" s="36"/>
      <c r="G65" s="36"/>
      <c r="H65" s="36"/>
      <c r="I65" s="48"/>
      <c r="J65" s="41"/>
      <c r="K65" s="41"/>
      <c r="L65" s="41"/>
      <c r="M65" s="41"/>
      <c r="N65" s="41">
        <f>L64*J64</f>
        <v>1185</v>
      </c>
      <c r="O65" s="40">
        <f>SUM(V65:AJ65)</f>
        <v>0</v>
      </c>
      <c r="P65" s="41"/>
      <c r="Q65" s="41">
        <f>O65*J64</f>
        <v>0</v>
      </c>
      <c r="R65" s="41">
        <f>L64-O65</f>
        <v>3</v>
      </c>
      <c r="S65" s="41"/>
      <c r="T65" s="41">
        <f>R65*J64</f>
        <v>1185</v>
      </c>
      <c r="U65" s="41"/>
      <c r="V65" s="42">
        <v>0</v>
      </c>
      <c r="W65" s="42">
        <v>0</v>
      </c>
      <c r="X65" s="42">
        <v>0</v>
      </c>
      <c r="Y65" s="38"/>
      <c r="Z65" s="38"/>
      <c r="AA65" s="38"/>
      <c r="AB65" s="38"/>
      <c r="AC65" s="38"/>
      <c r="AD65" s="38"/>
      <c r="AE65" s="38"/>
      <c r="AF65" s="19"/>
      <c r="AG65" s="19"/>
      <c r="AH65" s="19"/>
      <c r="AI65" s="19"/>
      <c r="AJ65" s="19"/>
    </row>
    <row r="66" spans="1:36" ht="15" customHeight="1" x14ac:dyDescent="0.45">
      <c r="A66" s="54" t="s">
        <v>3080</v>
      </c>
      <c r="B66" s="54" t="s">
        <v>203</v>
      </c>
      <c r="C66" s="54"/>
      <c r="D66" s="54" t="s">
        <v>3106</v>
      </c>
      <c r="E66" s="54" t="s">
        <v>214</v>
      </c>
      <c r="F66" s="54" t="s">
        <v>304</v>
      </c>
      <c r="G66" s="54" t="s">
        <v>154</v>
      </c>
      <c r="H66" s="54" t="s">
        <v>212</v>
      </c>
      <c r="I66" s="55">
        <v>94</v>
      </c>
      <c r="J66" s="41">
        <v>245</v>
      </c>
      <c r="K66" s="51">
        <v>171.5</v>
      </c>
      <c r="L66" s="57">
        <f>SUM(V66:AJ66)</f>
        <v>4</v>
      </c>
      <c r="M66" s="57">
        <f>L66*I66</f>
        <v>376</v>
      </c>
      <c r="N66" s="57"/>
      <c r="O66" s="51"/>
      <c r="P66" s="41">
        <f>O67*I66</f>
        <v>0</v>
      </c>
      <c r="Q66" s="41"/>
      <c r="R66" s="57"/>
      <c r="S66" s="57">
        <f>R67*I66</f>
        <v>376</v>
      </c>
      <c r="T66" s="57"/>
      <c r="U66" s="57"/>
      <c r="V66" s="56">
        <v>2</v>
      </c>
      <c r="W66" s="56">
        <v>2</v>
      </c>
      <c r="X66" s="56"/>
      <c r="Y66" s="56"/>
      <c r="Z66" s="56"/>
      <c r="AA66" s="56"/>
      <c r="AB66" s="56"/>
      <c r="AC66" s="56"/>
      <c r="AD66" s="56"/>
      <c r="AE66" s="56"/>
      <c r="AF66" s="250"/>
      <c r="AG66" s="250"/>
      <c r="AH66" s="250"/>
      <c r="AI66" s="250"/>
      <c r="AJ66" s="250"/>
    </row>
    <row r="67" spans="1:36" ht="15" customHeight="1" x14ac:dyDescent="0.45">
      <c r="A67" s="36"/>
      <c r="B67" s="36"/>
      <c r="C67" s="36"/>
      <c r="D67" s="36"/>
      <c r="E67" s="36"/>
      <c r="F67" s="36"/>
      <c r="G67" s="36"/>
      <c r="H67" s="36"/>
      <c r="I67" s="48"/>
      <c r="J67" s="41"/>
      <c r="K67" s="41"/>
      <c r="L67" s="41"/>
      <c r="M67" s="41"/>
      <c r="N67" s="41">
        <f>L66*J66</f>
        <v>980</v>
      </c>
      <c r="O67" s="40">
        <f>SUM(V67:AJ67)</f>
        <v>0</v>
      </c>
      <c r="P67" s="41"/>
      <c r="Q67" s="41">
        <f>O67*J66</f>
        <v>0</v>
      </c>
      <c r="R67" s="41">
        <f>L66-O67</f>
        <v>4</v>
      </c>
      <c r="S67" s="41"/>
      <c r="T67" s="41">
        <f>R67*J66</f>
        <v>980</v>
      </c>
      <c r="U67" s="41"/>
      <c r="V67" s="58">
        <v>0</v>
      </c>
      <c r="W67" s="58">
        <v>0</v>
      </c>
      <c r="X67" s="38"/>
      <c r="Y67" s="38"/>
      <c r="Z67" s="38"/>
      <c r="AA67" s="38"/>
      <c r="AB67" s="38"/>
      <c r="AC67" s="38"/>
      <c r="AD67" s="38"/>
      <c r="AE67" s="38"/>
      <c r="AF67" s="19"/>
      <c r="AG67" s="19"/>
      <c r="AH67" s="19"/>
      <c r="AI67" s="19"/>
      <c r="AJ67" s="19"/>
    </row>
    <row r="68" spans="1:36" ht="15" customHeight="1" x14ac:dyDescent="0.45">
      <c r="A68" s="54" t="s">
        <v>3080</v>
      </c>
      <c r="B68" s="54" t="s">
        <v>203</v>
      </c>
      <c r="C68" s="54"/>
      <c r="D68" s="54" t="s">
        <v>3107</v>
      </c>
      <c r="E68" s="54" t="s">
        <v>278</v>
      </c>
      <c r="F68" s="54" t="s">
        <v>304</v>
      </c>
      <c r="G68" s="54" t="s">
        <v>154</v>
      </c>
      <c r="H68" s="54" t="s">
        <v>3108</v>
      </c>
      <c r="I68" s="55">
        <v>63</v>
      </c>
      <c r="J68" s="41">
        <v>165</v>
      </c>
      <c r="K68" s="57"/>
      <c r="L68" s="57">
        <f>SUM(V68:AJ68)</f>
        <v>4</v>
      </c>
      <c r="M68" s="57">
        <f>L68*I68</f>
        <v>252</v>
      </c>
      <c r="N68" s="57"/>
      <c r="O68" s="51"/>
      <c r="P68" s="41">
        <f>O69*I68</f>
        <v>0</v>
      </c>
      <c r="Q68" s="41"/>
      <c r="R68" s="57"/>
      <c r="S68" s="57">
        <f>R69*I68</f>
        <v>252</v>
      </c>
      <c r="T68" s="57"/>
      <c r="U68" s="57"/>
      <c r="V68" s="56">
        <v>2</v>
      </c>
      <c r="W68" s="56">
        <v>2</v>
      </c>
      <c r="X68" s="56"/>
      <c r="Y68" s="56"/>
      <c r="Z68" s="56"/>
      <c r="AA68" s="56"/>
      <c r="AB68" s="56"/>
      <c r="AC68" s="56"/>
      <c r="AD68" s="56"/>
      <c r="AE68" s="56"/>
      <c r="AF68" s="250"/>
      <c r="AG68" s="250"/>
      <c r="AH68" s="250"/>
      <c r="AI68" s="250"/>
      <c r="AJ68" s="250"/>
    </row>
    <row r="69" spans="1:36" ht="15" customHeight="1" x14ac:dyDescent="0.45">
      <c r="A69" s="36"/>
      <c r="B69" s="36"/>
      <c r="C69" s="36"/>
      <c r="D69" s="36"/>
      <c r="E69" s="36"/>
      <c r="F69" s="36"/>
      <c r="G69" s="36"/>
      <c r="H69" s="36"/>
      <c r="I69" s="48"/>
      <c r="J69" s="41"/>
      <c r="K69" s="41"/>
      <c r="L69" s="41"/>
      <c r="M69" s="41"/>
      <c r="N69" s="41">
        <f>L68*J68</f>
        <v>660</v>
      </c>
      <c r="O69" s="40">
        <f>SUM(V69:AJ69)</f>
        <v>0</v>
      </c>
      <c r="P69" s="41"/>
      <c r="Q69" s="41">
        <f>O69*J68</f>
        <v>0</v>
      </c>
      <c r="R69" s="41">
        <f>L68-O69</f>
        <v>4</v>
      </c>
      <c r="S69" s="41"/>
      <c r="T69" s="41">
        <f>R69*J68</f>
        <v>660</v>
      </c>
      <c r="U69" s="41"/>
      <c r="V69" s="58">
        <v>0</v>
      </c>
      <c r="W69" s="58">
        <v>0</v>
      </c>
      <c r="X69" s="38"/>
      <c r="Y69" s="38"/>
      <c r="Z69" s="38"/>
      <c r="AA69" s="38"/>
      <c r="AB69" s="38"/>
      <c r="AC69" s="38"/>
      <c r="AD69" s="38"/>
      <c r="AE69" s="38"/>
      <c r="AF69" s="19"/>
      <c r="AG69" s="19"/>
      <c r="AH69" s="19"/>
      <c r="AI69" s="19"/>
      <c r="AJ69" s="19"/>
    </row>
    <row r="70" spans="1:36" ht="15" customHeight="1" x14ac:dyDescent="0.45">
      <c r="A70" s="54" t="s">
        <v>3080</v>
      </c>
      <c r="B70" s="54" t="s">
        <v>203</v>
      </c>
      <c r="C70" s="54"/>
      <c r="D70" s="54" t="s">
        <v>3109</v>
      </c>
      <c r="E70" s="54" t="s">
        <v>164</v>
      </c>
      <c r="F70" s="54" t="s">
        <v>3110</v>
      </c>
      <c r="G70" s="54"/>
      <c r="H70" s="60" t="s">
        <v>3111</v>
      </c>
      <c r="I70" s="55">
        <v>71</v>
      </c>
      <c r="J70" s="41">
        <v>185</v>
      </c>
      <c r="K70" s="57"/>
      <c r="L70" s="57">
        <f>SUM(V70:AJ70)</f>
        <v>4</v>
      </c>
      <c r="M70" s="57">
        <f>L70*I70</f>
        <v>284</v>
      </c>
      <c r="N70" s="57"/>
      <c r="O70" s="51"/>
      <c r="P70" s="41">
        <f>O71*I70</f>
        <v>0</v>
      </c>
      <c r="Q70" s="41"/>
      <c r="R70" s="57"/>
      <c r="S70" s="57">
        <f>R71*I70</f>
        <v>284</v>
      </c>
      <c r="T70" s="57"/>
      <c r="U70" s="57"/>
      <c r="V70" s="56">
        <v>2</v>
      </c>
      <c r="W70" s="56">
        <v>2</v>
      </c>
      <c r="X70" s="56"/>
      <c r="Y70" s="56"/>
      <c r="Z70" s="56"/>
      <c r="AA70" s="56"/>
      <c r="AB70" s="56"/>
      <c r="AC70" s="56"/>
      <c r="AD70" s="56"/>
      <c r="AE70" s="56"/>
      <c r="AF70" s="250"/>
      <c r="AG70" s="250"/>
      <c r="AH70" s="250"/>
      <c r="AI70" s="250"/>
      <c r="AJ70" s="250"/>
    </row>
    <row r="71" spans="1:36" ht="15" customHeight="1" x14ac:dyDescent="0.45">
      <c r="A71" s="36"/>
      <c r="B71" s="36"/>
      <c r="C71" s="36"/>
      <c r="D71" s="46"/>
      <c r="E71" s="36"/>
      <c r="F71" s="36"/>
      <c r="G71" s="36"/>
      <c r="H71" s="36"/>
      <c r="I71" s="48"/>
      <c r="J71" s="41"/>
      <c r="K71" s="41"/>
      <c r="L71" s="41"/>
      <c r="M71" s="41"/>
      <c r="N71" s="41">
        <f>L70*J70</f>
        <v>740</v>
      </c>
      <c r="O71" s="40">
        <f>SUM(V71:AJ71)</f>
        <v>0</v>
      </c>
      <c r="P71" s="41"/>
      <c r="Q71" s="41">
        <f>O71*J70</f>
        <v>0</v>
      </c>
      <c r="R71" s="41">
        <f>L70-O71</f>
        <v>4</v>
      </c>
      <c r="S71" s="41"/>
      <c r="T71" s="41">
        <f>R71*J70</f>
        <v>740</v>
      </c>
      <c r="U71" s="41"/>
      <c r="V71" s="42">
        <v>0</v>
      </c>
      <c r="W71" s="42">
        <v>0</v>
      </c>
      <c r="X71" s="38"/>
      <c r="Y71" s="38"/>
      <c r="Z71" s="38"/>
      <c r="AA71" s="38"/>
      <c r="AB71" s="38"/>
      <c r="AC71" s="38"/>
      <c r="AD71" s="38"/>
      <c r="AE71" s="38"/>
      <c r="AF71" s="19"/>
      <c r="AG71" s="19"/>
      <c r="AH71" s="19"/>
      <c r="AI71" s="19"/>
      <c r="AJ71" s="19"/>
    </row>
    <row r="72" spans="1:36" ht="15" customHeight="1" x14ac:dyDescent="0.45">
      <c r="A72" s="54" t="s">
        <v>3080</v>
      </c>
      <c r="B72" s="54" t="s">
        <v>203</v>
      </c>
      <c r="C72" s="54"/>
      <c r="D72" s="54" t="s">
        <v>3112</v>
      </c>
      <c r="E72" s="54" t="s">
        <v>300</v>
      </c>
      <c r="F72" s="54" t="s">
        <v>3113</v>
      </c>
      <c r="G72" s="54" t="s">
        <v>186</v>
      </c>
      <c r="H72" s="54"/>
      <c r="I72" s="55">
        <v>37</v>
      </c>
      <c r="J72" s="41">
        <v>95</v>
      </c>
      <c r="K72" s="51">
        <v>66.5</v>
      </c>
      <c r="L72" s="57">
        <f>SUM(V72:AJ72)</f>
        <v>6</v>
      </c>
      <c r="M72" s="57">
        <f>L72*I72</f>
        <v>222</v>
      </c>
      <c r="N72" s="57"/>
      <c r="O72" s="51"/>
      <c r="P72" s="41">
        <f>O73*I72</f>
        <v>0</v>
      </c>
      <c r="Q72" s="41"/>
      <c r="R72" s="57"/>
      <c r="S72" s="57">
        <f>R73*I72</f>
        <v>222</v>
      </c>
      <c r="T72" s="57"/>
      <c r="U72" s="57"/>
      <c r="V72" s="56">
        <v>2</v>
      </c>
      <c r="W72" s="56">
        <v>2</v>
      </c>
      <c r="X72" s="56">
        <v>2</v>
      </c>
      <c r="Y72" s="56"/>
      <c r="Z72" s="56"/>
      <c r="AA72" s="56"/>
      <c r="AB72" s="56"/>
      <c r="AC72" s="56"/>
      <c r="AD72" s="56"/>
      <c r="AE72" s="56"/>
      <c r="AF72" s="250"/>
      <c r="AG72" s="250"/>
      <c r="AH72" s="250"/>
      <c r="AI72" s="250"/>
      <c r="AJ72" s="250"/>
    </row>
    <row r="73" spans="1:36" ht="15" customHeight="1" x14ac:dyDescent="0.45">
      <c r="A73" s="36"/>
      <c r="B73" s="36"/>
      <c r="C73" s="36"/>
      <c r="D73" s="36"/>
      <c r="E73" s="36"/>
      <c r="F73" s="36"/>
      <c r="G73" s="36"/>
      <c r="H73" s="36"/>
      <c r="I73" s="48"/>
      <c r="J73" s="41"/>
      <c r="K73" s="41"/>
      <c r="L73" s="41"/>
      <c r="M73" s="41"/>
      <c r="N73" s="41">
        <f>L72*J72</f>
        <v>570</v>
      </c>
      <c r="O73" s="40">
        <f>SUM(V73:AJ73)</f>
        <v>0</v>
      </c>
      <c r="P73" s="41"/>
      <c r="Q73" s="41">
        <f>O73*J72</f>
        <v>0</v>
      </c>
      <c r="R73" s="41">
        <f>L72-O73</f>
        <v>6</v>
      </c>
      <c r="S73" s="41"/>
      <c r="T73" s="41">
        <f>R73*J72</f>
        <v>570</v>
      </c>
      <c r="U73" s="41"/>
      <c r="V73" s="58">
        <v>0</v>
      </c>
      <c r="W73" s="58">
        <v>0</v>
      </c>
      <c r="X73" s="58">
        <v>0</v>
      </c>
      <c r="Y73" s="38"/>
      <c r="Z73" s="38"/>
      <c r="AA73" s="38"/>
      <c r="AB73" s="38"/>
      <c r="AC73" s="38"/>
      <c r="AD73" s="38"/>
      <c r="AE73" s="38"/>
      <c r="AF73" s="19"/>
      <c r="AG73" s="19"/>
      <c r="AH73" s="19"/>
      <c r="AI73" s="19"/>
      <c r="AJ73" s="19"/>
    </row>
    <row r="74" spans="1:36" ht="15" customHeight="1" x14ac:dyDescent="0.45">
      <c r="A74" s="54" t="s">
        <v>3080</v>
      </c>
      <c r="B74" s="54" t="s">
        <v>203</v>
      </c>
      <c r="C74" s="54"/>
      <c r="D74" s="54" t="s">
        <v>3114</v>
      </c>
      <c r="E74" s="54" t="s">
        <v>214</v>
      </c>
      <c r="F74" s="54" t="s">
        <v>310</v>
      </c>
      <c r="G74" s="54" t="s">
        <v>154</v>
      </c>
      <c r="H74" s="54" t="s">
        <v>212</v>
      </c>
      <c r="I74" s="55">
        <v>94</v>
      </c>
      <c r="J74" s="41">
        <v>245</v>
      </c>
      <c r="K74" s="51">
        <v>171.5</v>
      </c>
      <c r="L74" s="57">
        <f>SUM(V74:AJ74)</f>
        <v>4</v>
      </c>
      <c r="M74" s="57">
        <f>L74*I74</f>
        <v>376</v>
      </c>
      <c r="N74" s="57"/>
      <c r="O74" s="51"/>
      <c r="P74" s="41">
        <f>O75*I74</f>
        <v>0</v>
      </c>
      <c r="Q74" s="41"/>
      <c r="R74" s="57"/>
      <c r="S74" s="57">
        <f>R75*I74</f>
        <v>376</v>
      </c>
      <c r="T74" s="57"/>
      <c r="U74" s="57"/>
      <c r="V74" s="56">
        <v>2</v>
      </c>
      <c r="W74" s="56">
        <v>1</v>
      </c>
      <c r="X74" s="56">
        <v>1</v>
      </c>
      <c r="Y74" s="56"/>
      <c r="Z74" s="56"/>
      <c r="AA74" s="56"/>
      <c r="AB74" s="56"/>
      <c r="AC74" s="56"/>
      <c r="AD74" s="56"/>
      <c r="AE74" s="56"/>
      <c r="AF74" s="250"/>
      <c r="AG74" s="250"/>
      <c r="AH74" s="250"/>
      <c r="AI74" s="250"/>
      <c r="AJ74" s="250"/>
    </row>
    <row r="75" spans="1:36" ht="15" customHeight="1" x14ac:dyDescent="0.45">
      <c r="A75" s="36"/>
      <c r="B75" s="36"/>
      <c r="C75" s="36"/>
      <c r="D75" s="36"/>
      <c r="E75" s="36"/>
      <c r="F75" s="36"/>
      <c r="G75" s="36"/>
      <c r="H75" s="36"/>
      <c r="I75" s="48"/>
      <c r="J75" s="41"/>
      <c r="K75" s="41"/>
      <c r="L75" s="41"/>
      <c r="M75" s="41"/>
      <c r="N75" s="41">
        <f>L74*J74</f>
        <v>980</v>
      </c>
      <c r="O75" s="40">
        <f>SUM(V75:AJ75)</f>
        <v>0</v>
      </c>
      <c r="P75" s="41"/>
      <c r="Q75" s="41">
        <f>O75*J74</f>
        <v>0</v>
      </c>
      <c r="R75" s="41">
        <f>L74-O75</f>
        <v>4</v>
      </c>
      <c r="S75" s="41"/>
      <c r="T75" s="41">
        <f>R75*J74</f>
        <v>980</v>
      </c>
      <c r="U75" s="41"/>
      <c r="V75" s="58">
        <v>0</v>
      </c>
      <c r="W75" s="58">
        <v>0</v>
      </c>
      <c r="X75" s="58">
        <v>0</v>
      </c>
      <c r="Y75" s="38"/>
      <c r="Z75" s="38"/>
      <c r="AA75" s="38"/>
      <c r="AB75" s="38"/>
      <c r="AC75" s="38"/>
      <c r="AD75" s="38"/>
      <c r="AE75" s="38"/>
      <c r="AF75" s="19"/>
      <c r="AG75" s="19"/>
      <c r="AH75" s="19"/>
      <c r="AI75" s="19"/>
      <c r="AJ75" s="19"/>
    </row>
    <row r="76" spans="1:36" ht="15" customHeight="1" x14ac:dyDescent="0.45">
      <c r="A76" s="54" t="s">
        <v>3080</v>
      </c>
      <c r="B76" s="54" t="s">
        <v>203</v>
      </c>
      <c r="C76" s="54"/>
      <c r="D76" s="54" t="s">
        <v>3115</v>
      </c>
      <c r="E76" s="54" t="s">
        <v>164</v>
      </c>
      <c r="F76" s="54" t="s">
        <v>3092</v>
      </c>
      <c r="G76" s="54" t="s">
        <v>154</v>
      </c>
      <c r="H76" s="54" t="s">
        <v>3116</v>
      </c>
      <c r="I76" s="55">
        <v>75</v>
      </c>
      <c r="J76" s="41">
        <v>195</v>
      </c>
      <c r="K76" s="57"/>
      <c r="L76" s="57">
        <f>SUM(V76:AJ76)</f>
        <v>5</v>
      </c>
      <c r="M76" s="57">
        <f>L76*I76</f>
        <v>375</v>
      </c>
      <c r="N76" s="57"/>
      <c r="O76" s="51"/>
      <c r="P76" s="41">
        <f>O77*I76</f>
        <v>0</v>
      </c>
      <c r="Q76" s="41"/>
      <c r="R76" s="57"/>
      <c r="S76" s="57">
        <f>R77*I76</f>
        <v>375</v>
      </c>
      <c r="T76" s="57"/>
      <c r="U76" s="57"/>
      <c r="V76" s="56">
        <v>2</v>
      </c>
      <c r="W76" s="56">
        <v>2</v>
      </c>
      <c r="X76" s="56">
        <v>1</v>
      </c>
      <c r="Y76" s="56"/>
      <c r="Z76" s="56"/>
      <c r="AA76" s="56"/>
      <c r="AB76" s="56"/>
      <c r="AC76" s="56"/>
      <c r="AD76" s="56"/>
      <c r="AE76" s="56"/>
      <c r="AF76" s="250"/>
      <c r="AG76" s="250"/>
      <c r="AH76" s="250"/>
      <c r="AI76" s="250"/>
      <c r="AJ76" s="250"/>
    </row>
    <row r="77" spans="1:36" ht="15" customHeight="1" x14ac:dyDescent="0.45">
      <c r="A77" s="36"/>
      <c r="B77" s="36"/>
      <c r="C77" s="36"/>
      <c r="D77" s="36"/>
      <c r="E77" s="36"/>
      <c r="F77" s="36"/>
      <c r="G77" s="36"/>
      <c r="H77" s="36"/>
      <c r="I77" s="48"/>
      <c r="J77" s="41"/>
      <c r="K77" s="41"/>
      <c r="L77" s="41"/>
      <c r="M77" s="41"/>
      <c r="N77" s="41">
        <f>L76*J76</f>
        <v>975</v>
      </c>
      <c r="O77" s="40">
        <f>SUM(V77:AJ77)</f>
        <v>0</v>
      </c>
      <c r="P77" s="41"/>
      <c r="Q77" s="41">
        <f>O77*J76</f>
        <v>0</v>
      </c>
      <c r="R77" s="41">
        <f>L76-O77</f>
        <v>5</v>
      </c>
      <c r="S77" s="41"/>
      <c r="T77" s="41">
        <f>R77*J76</f>
        <v>975</v>
      </c>
      <c r="U77" s="41"/>
      <c r="V77" s="58">
        <v>0</v>
      </c>
      <c r="W77" s="58">
        <v>0</v>
      </c>
      <c r="X77" s="58">
        <v>0</v>
      </c>
      <c r="Y77" s="38"/>
      <c r="Z77" s="38"/>
      <c r="AA77" s="38"/>
      <c r="AB77" s="38"/>
      <c r="AC77" s="38"/>
      <c r="AD77" s="38"/>
      <c r="AE77" s="38"/>
      <c r="AF77" s="19"/>
      <c r="AG77" s="19"/>
      <c r="AH77" s="19"/>
      <c r="AI77" s="19"/>
      <c r="AJ77" s="19"/>
    </row>
    <row r="78" spans="1:36" ht="15" customHeight="1" x14ac:dyDescent="0.45">
      <c r="A78" s="54" t="s">
        <v>3022</v>
      </c>
      <c r="B78" s="54" t="s">
        <v>203</v>
      </c>
      <c r="C78" s="54"/>
      <c r="D78" s="844" t="s">
        <v>3117</v>
      </c>
      <c r="E78" s="54" t="s">
        <v>180</v>
      </c>
      <c r="F78" s="54" t="s">
        <v>3118</v>
      </c>
      <c r="G78" s="54" t="s">
        <v>154</v>
      </c>
      <c r="H78" s="54" t="s">
        <v>2577</v>
      </c>
      <c r="I78" s="55">
        <v>83</v>
      </c>
      <c r="J78" s="41">
        <v>215</v>
      </c>
      <c r="K78" s="51">
        <v>107</v>
      </c>
      <c r="L78" s="57">
        <f>SUM(V78:AJ78)</f>
        <v>7</v>
      </c>
      <c r="M78" s="57">
        <f>L78*I78</f>
        <v>581</v>
      </c>
      <c r="N78" s="57"/>
      <c r="O78" s="51"/>
      <c r="P78" s="41">
        <f>O79*I78</f>
        <v>166</v>
      </c>
      <c r="Q78" s="41"/>
      <c r="R78" s="57"/>
      <c r="S78" s="57">
        <f>R79*I78</f>
        <v>415</v>
      </c>
      <c r="T78" s="57"/>
      <c r="U78" s="57"/>
      <c r="V78" s="56">
        <v>2</v>
      </c>
      <c r="W78" s="56">
        <v>2</v>
      </c>
      <c r="X78" s="56">
        <v>2</v>
      </c>
      <c r="Y78" s="56">
        <v>1</v>
      </c>
      <c r="Z78" s="56"/>
      <c r="AA78" s="56"/>
      <c r="AB78" s="56"/>
      <c r="AC78" s="56"/>
      <c r="AD78" s="56"/>
      <c r="AE78" s="56"/>
      <c r="AF78" s="250"/>
      <c r="AG78" s="250"/>
      <c r="AH78" s="250"/>
      <c r="AI78" s="250"/>
      <c r="AJ78" s="250"/>
    </row>
    <row r="79" spans="1:36" ht="15" customHeight="1" x14ac:dyDescent="0.45">
      <c r="A79" s="36"/>
      <c r="B79" s="36"/>
      <c r="C79" s="36"/>
      <c r="D79" s="36"/>
      <c r="E79" s="36"/>
      <c r="F79" s="36"/>
      <c r="G79" s="36"/>
      <c r="H79" s="36"/>
      <c r="I79" s="48"/>
      <c r="J79" s="41"/>
      <c r="K79" s="41"/>
      <c r="L79" s="41"/>
      <c r="M79" s="41"/>
      <c r="N79" s="41">
        <f>L78*J78</f>
        <v>1505</v>
      </c>
      <c r="O79" s="687">
        <f>SUM(V79:AJ79)</f>
        <v>2</v>
      </c>
      <c r="P79" s="41"/>
      <c r="Q79" s="41">
        <f>O79*J78</f>
        <v>430</v>
      </c>
      <c r="R79" s="41">
        <f>L78-O79</f>
        <v>5</v>
      </c>
      <c r="S79" s="41"/>
      <c r="T79" s="41">
        <f>R79*J78</f>
        <v>1075</v>
      </c>
      <c r="U79" s="41"/>
      <c r="V79" s="675">
        <v>1</v>
      </c>
      <c r="W79" s="675">
        <v>1</v>
      </c>
      <c r="X79" s="42">
        <v>0</v>
      </c>
      <c r="Y79" s="42">
        <v>0</v>
      </c>
      <c r="Z79" s="38"/>
      <c r="AA79" s="38"/>
      <c r="AB79" s="38"/>
      <c r="AC79" s="38"/>
      <c r="AD79" s="38"/>
      <c r="AE79" s="38"/>
      <c r="AF79" s="19"/>
      <c r="AG79" s="19"/>
      <c r="AH79" s="19"/>
      <c r="AI79" s="19"/>
      <c r="AJ79" s="19"/>
    </row>
    <row r="80" spans="1:36" ht="15" customHeight="1" x14ac:dyDescent="0.45">
      <c r="A80" s="54" t="s">
        <v>3022</v>
      </c>
      <c r="B80" s="54" t="s">
        <v>203</v>
      </c>
      <c r="C80" s="54"/>
      <c r="D80" s="54" t="s">
        <v>3119</v>
      </c>
      <c r="E80" s="54" t="s">
        <v>180</v>
      </c>
      <c r="F80" s="54" t="s">
        <v>304</v>
      </c>
      <c r="G80" s="54" t="s">
        <v>191</v>
      </c>
      <c r="H80" s="54" t="s">
        <v>182</v>
      </c>
      <c r="I80" s="55">
        <v>71</v>
      </c>
      <c r="J80" s="41">
        <v>185</v>
      </c>
      <c r="K80" s="51">
        <v>129.5</v>
      </c>
      <c r="L80" s="57">
        <f>SUM(V80:AJ80)</f>
        <v>7</v>
      </c>
      <c r="M80" s="57">
        <f>L80*I80</f>
        <v>497</v>
      </c>
      <c r="N80" s="57"/>
      <c r="O80" s="51"/>
      <c r="P80" s="41">
        <f>O81*I80</f>
        <v>0</v>
      </c>
      <c r="Q80" s="41"/>
      <c r="R80" s="57"/>
      <c r="S80" s="57">
        <f>R81*I80</f>
        <v>497</v>
      </c>
      <c r="T80" s="57"/>
      <c r="U80" s="57"/>
      <c r="V80" s="56">
        <v>2</v>
      </c>
      <c r="W80" s="56">
        <v>2</v>
      </c>
      <c r="X80" s="56">
        <v>2</v>
      </c>
      <c r="Y80" s="56">
        <v>1</v>
      </c>
      <c r="Z80" s="56"/>
      <c r="AA80" s="56"/>
      <c r="AB80" s="56"/>
      <c r="AC80" s="56"/>
      <c r="AD80" s="56"/>
      <c r="AE80" s="56"/>
      <c r="AF80" s="250"/>
      <c r="AG80" s="250"/>
      <c r="AH80" s="250"/>
      <c r="AI80" s="250"/>
      <c r="AJ80" s="250"/>
    </row>
    <row r="81" spans="1:37" ht="15" customHeight="1" x14ac:dyDescent="0.45">
      <c r="A81" s="36"/>
      <c r="B81" s="36"/>
      <c r="C81" s="36"/>
      <c r="D81" s="46"/>
      <c r="E81" s="36"/>
      <c r="F81" s="36"/>
      <c r="G81" s="36"/>
      <c r="H81" s="36"/>
      <c r="I81" s="48"/>
      <c r="J81" s="41"/>
      <c r="K81" s="41"/>
      <c r="L81" s="41"/>
      <c r="M81" s="41"/>
      <c r="N81" s="41">
        <f>L80*J80</f>
        <v>1295</v>
      </c>
      <c r="O81" s="70">
        <f>SUM(V81:AJ81)</f>
        <v>0</v>
      </c>
      <c r="P81" s="41"/>
      <c r="Q81" s="41">
        <f>O81*J80</f>
        <v>0</v>
      </c>
      <c r="R81" s="41">
        <f>L80-O81</f>
        <v>7</v>
      </c>
      <c r="S81" s="41"/>
      <c r="T81" s="41">
        <f>R81*J80</f>
        <v>1295</v>
      </c>
      <c r="U81" s="41"/>
      <c r="V81" s="64">
        <v>0</v>
      </c>
      <c r="W81" s="58">
        <v>0</v>
      </c>
      <c r="X81" s="58">
        <v>0</v>
      </c>
      <c r="Y81" s="58">
        <v>0</v>
      </c>
      <c r="Z81" s="38"/>
      <c r="AA81" s="38"/>
      <c r="AB81" s="38"/>
      <c r="AC81" s="38"/>
      <c r="AD81" s="38"/>
      <c r="AE81" s="38"/>
      <c r="AF81" s="19"/>
      <c r="AG81" s="19"/>
      <c r="AH81" s="19"/>
      <c r="AI81" s="19"/>
      <c r="AJ81" s="19"/>
      <c r="AK81" s="164" t="s">
        <v>3120</v>
      </c>
    </row>
    <row r="82" spans="1:37" ht="15" customHeight="1" x14ac:dyDescent="0.45">
      <c r="A82" s="54" t="s">
        <v>3022</v>
      </c>
      <c r="B82" s="54" t="s">
        <v>203</v>
      </c>
      <c r="C82" s="54"/>
      <c r="D82" s="54" t="s">
        <v>3121</v>
      </c>
      <c r="E82" s="54" t="s">
        <v>210</v>
      </c>
      <c r="F82" s="54" t="s">
        <v>3118</v>
      </c>
      <c r="G82" s="54" t="s">
        <v>154</v>
      </c>
      <c r="H82" s="54" t="s">
        <v>212</v>
      </c>
      <c r="I82" s="55">
        <v>87</v>
      </c>
      <c r="J82" s="41">
        <v>225</v>
      </c>
      <c r="K82" s="51">
        <v>135</v>
      </c>
      <c r="L82" s="57">
        <f>SUM(V82:AJ82)</f>
        <v>4</v>
      </c>
      <c r="M82" s="57">
        <f>L82*I82</f>
        <v>348</v>
      </c>
      <c r="N82" s="57"/>
      <c r="O82" s="51"/>
      <c r="P82" s="41">
        <f>O83*I82</f>
        <v>0</v>
      </c>
      <c r="Q82" s="41"/>
      <c r="R82" s="57"/>
      <c r="S82" s="57">
        <f>R83*I82</f>
        <v>348</v>
      </c>
      <c r="T82" s="57"/>
      <c r="U82" s="57"/>
      <c r="V82" s="56">
        <v>1</v>
      </c>
      <c r="W82" s="56">
        <v>1</v>
      </c>
      <c r="X82" s="56">
        <v>1</v>
      </c>
      <c r="Y82" s="56">
        <v>1</v>
      </c>
      <c r="Z82" s="56"/>
      <c r="AA82" s="56"/>
      <c r="AB82" s="56"/>
      <c r="AC82" s="56"/>
      <c r="AD82" s="56"/>
      <c r="AE82" s="56"/>
      <c r="AF82" s="250"/>
      <c r="AG82" s="250"/>
      <c r="AH82" s="250"/>
      <c r="AI82" s="250"/>
      <c r="AJ82" s="250"/>
    </row>
    <row r="83" spans="1:37" ht="15" customHeight="1" x14ac:dyDescent="0.45">
      <c r="A83" s="36"/>
      <c r="B83" s="36"/>
      <c r="C83" s="36"/>
      <c r="D83" s="36"/>
      <c r="E83" s="36"/>
      <c r="F83" s="36"/>
      <c r="G83" s="36"/>
      <c r="H83" s="36"/>
      <c r="I83" s="48"/>
      <c r="J83" s="41"/>
      <c r="K83" s="41"/>
      <c r="L83" s="41"/>
      <c r="M83" s="41"/>
      <c r="N83" s="41">
        <f>L82*J82</f>
        <v>900</v>
      </c>
      <c r="O83" s="40">
        <f>SUM(V83:AJ83)</f>
        <v>0</v>
      </c>
      <c r="P83" s="41"/>
      <c r="Q83" s="41">
        <f>O83*J82</f>
        <v>0</v>
      </c>
      <c r="R83" s="41">
        <f>L82-O83</f>
        <v>4</v>
      </c>
      <c r="S83" s="41"/>
      <c r="T83" s="41">
        <f>R83*J82</f>
        <v>900</v>
      </c>
      <c r="U83" s="41"/>
      <c r="V83" s="64">
        <v>0</v>
      </c>
      <c r="W83" s="58">
        <v>0</v>
      </c>
      <c r="X83" s="58">
        <v>0</v>
      </c>
      <c r="Y83" s="58">
        <v>0</v>
      </c>
      <c r="Z83" s="38"/>
      <c r="AA83" s="38"/>
      <c r="AB83" s="38"/>
      <c r="AC83" s="38"/>
      <c r="AD83" s="38"/>
      <c r="AE83" s="38"/>
      <c r="AF83" s="19"/>
      <c r="AG83" s="19"/>
      <c r="AH83" s="19"/>
      <c r="AI83" s="19"/>
      <c r="AJ83" s="19"/>
      <c r="AK83" s="164" t="s">
        <v>3120</v>
      </c>
    </row>
    <row r="84" spans="1:37" ht="15" customHeight="1" x14ac:dyDescent="0.45">
      <c r="A84" s="54" t="s">
        <v>3022</v>
      </c>
      <c r="B84" s="54" t="s">
        <v>203</v>
      </c>
      <c r="C84" s="54"/>
      <c r="D84" s="54" t="s">
        <v>3122</v>
      </c>
      <c r="E84" s="54" t="s">
        <v>164</v>
      </c>
      <c r="F84" s="54" t="s">
        <v>3118</v>
      </c>
      <c r="G84" s="54" t="s">
        <v>154</v>
      </c>
      <c r="H84" s="54" t="s">
        <v>1477</v>
      </c>
      <c r="I84" s="55">
        <v>75</v>
      </c>
      <c r="J84" s="41">
        <v>195</v>
      </c>
      <c r="K84" s="51">
        <v>136.5</v>
      </c>
      <c r="L84" s="57">
        <f>SUM(V84:AJ84)</f>
        <v>5</v>
      </c>
      <c r="M84" s="57">
        <f>L84*I84</f>
        <v>375</v>
      </c>
      <c r="N84" s="57"/>
      <c r="O84" s="51"/>
      <c r="P84" s="41">
        <f>O85*I84</f>
        <v>0</v>
      </c>
      <c r="Q84" s="41"/>
      <c r="R84" s="57"/>
      <c r="S84" s="57">
        <f>R85*I84</f>
        <v>375</v>
      </c>
      <c r="T84" s="57"/>
      <c r="U84" s="57"/>
      <c r="V84" s="56">
        <v>2</v>
      </c>
      <c r="W84" s="56">
        <v>2</v>
      </c>
      <c r="X84" s="56">
        <v>1</v>
      </c>
      <c r="Y84" s="56"/>
      <c r="Z84" s="56"/>
      <c r="AA84" s="56"/>
      <c r="AB84" s="56"/>
      <c r="AC84" s="56"/>
      <c r="AD84" s="56"/>
      <c r="AE84" s="56"/>
      <c r="AF84" s="250"/>
      <c r="AG84" s="250"/>
      <c r="AH84" s="250"/>
      <c r="AI84" s="250"/>
      <c r="AJ84" s="250"/>
    </row>
    <row r="85" spans="1:37" ht="15" customHeight="1" x14ac:dyDescent="0.45">
      <c r="A85" s="36"/>
      <c r="B85" s="36"/>
      <c r="C85" s="36"/>
      <c r="D85" s="36"/>
      <c r="E85" s="36"/>
      <c r="F85" s="36"/>
      <c r="G85" s="36"/>
      <c r="H85" s="36"/>
      <c r="I85" s="48"/>
      <c r="J85" s="41"/>
      <c r="K85" s="41"/>
      <c r="L85" s="41"/>
      <c r="M85" s="41"/>
      <c r="N85" s="41">
        <f>L84*J84</f>
        <v>975</v>
      </c>
      <c r="O85" s="40">
        <f>SUM(V85:AJ85)</f>
        <v>0</v>
      </c>
      <c r="P85" s="41"/>
      <c r="Q85" s="41">
        <f>O85*J84</f>
        <v>0</v>
      </c>
      <c r="R85" s="41">
        <f>L84-O85</f>
        <v>5</v>
      </c>
      <c r="S85" s="41"/>
      <c r="T85" s="41">
        <f>R85*J84</f>
        <v>975</v>
      </c>
      <c r="U85" s="41"/>
      <c r="V85" s="58">
        <v>0</v>
      </c>
      <c r="W85" s="58">
        <v>0</v>
      </c>
      <c r="X85" s="58">
        <v>0</v>
      </c>
      <c r="Y85" s="38"/>
      <c r="Z85" s="38"/>
      <c r="AA85" s="38"/>
      <c r="AB85" s="38"/>
      <c r="AC85" s="38"/>
      <c r="AD85" s="38"/>
      <c r="AE85" s="38"/>
      <c r="AF85" s="19"/>
      <c r="AG85" s="19"/>
      <c r="AH85" s="19"/>
      <c r="AI85" s="19"/>
      <c r="AJ85" s="19"/>
    </row>
    <row r="86" spans="1:37" ht="15" customHeight="1" x14ac:dyDescent="0.45">
      <c r="A86" s="54" t="s">
        <v>3022</v>
      </c>
      <c r="B86" s="54" t="s">
        <v>203</v>
      </c>
      <c r="C86" s="54"/>
      <c r="D86" s="54" t="s">
        <v>3123</v>
      </c>
      <c r="E86" s="54" t="s">
        <v>214</v>
      </c>
      <c r="F86" s="54" t="s">
        <v>304</v>
      </c>
      <c r="G86" s="54"/>
      <c r="H86" s="54"/>
      <c r="I86" s="256">
        <v>113</v>
      </c>
      <c r="J86" s="41"/>
      <c r="K86" s="57"/>
      <c r="L86" s="57">
        <f>SUM(V86:AJ86)</f>
        <v>6</v>
      </c>
      <c r="M86" s="57">
        <f>L86*I86</f>
        <v>678</v>
      </c>
      <c r="N86" s="57"/>
      <c r="O86" s="51"/>
      <c r="P86" s="41">
        <f>O87*I86</f>
        <v>0</v>
      </c>
      <c r="Q86" s="41"/>
      <c r="R86" s="57"/>
      <c r="S86" s="57">
        <f>R87*I86</f>
        <v>678</v>
      </c>
      <c r="T86" s="57"/>
      <c r="U86" s="57"/>
      <c r="V86" s="56">
        <v>1</v>
      </c>
      <c r="W86" s="56">
        <v>2</v>
      </c>
      <c r="X86" s="56">
        <v>2</v>
      </c>
      <c r="Y86" s="56">
        <v>1</v>
      </c>
      <c r="Z86" s="56"/>
      <c r="AA86" s="56"/>
      <c r="AB86" s="56"/>
      <c r="AC86" s="56"/>
      <c r="AD86" s="56"/>
      <c r="AE86" s="56"/>
      <c r="AF86" s="250"/>
      <c r="AG86" s="250"/>
      <c r="AH86" s="250"/>
      <c r="AI86" s="250"/>
      <c r="AJ86" s="250"/>
    </row>
    <row r="87" spans="1:37" ht="15" customHeight="1" x14ac:dyDescent="0.45">
      <c r="A87" s="36"/>
      <c r="B87" s="36"/>
      <c r="C87" s="36"/>
      <c r="D87" s="36"/>
      <c r="E87" s="36"/>
      <c r="F87" s="36"/>
      <c r="G87" s="36"/>
      <c r="H87" s="36"/>
      <c r="I87" s="48"/>
      <c r="J87" s="41"/>
      <c r="K87" s="41"/>
      <c r="L87" s="41"/>
      <c r="M87" s="41"/>
      <c r="N87" s="41">
        <f>L86*J86</f>
        <v>0</v>
      </c>
      <c r="O87" s="90">
        <f>SUM(V87:AJ87)</f>
        <v>0</v>
      </c>
      <c r="P87" s="41"/>
      <c r="Q87" s="41">
        <f>O87*J86</f>
        <v>0</v>
      </c>
      <c r="R87" s="41">
        <f>L86-O87</f>
        <v>6</v>
      </c>
      <c r="S87" s="51"/>
      <c r="T87" s="41">
        <f>R87*J86</f>
        <v>0</v>
      </c>
      <c r="U87" s="41"/>
      <c r="V87" s="39" t="s">
        <v>392</v>
      </c>
      <c r="W87" s="38"/>
      <c r="X87" s="38"/>
      <c r="Y87" s="38"/>
      <c r="Z87" s="38"/>
      <c r="AA87" s="38"/>
      <c r="AB87" s="38"/>
      <c r="AC87" s="38"/>
      <c r="AD87" s="38"/>
      <c r="AE87" s="38"/>
      <c r="AF87" s="19"/>
      <c r="AG87" s="19"/>
      <c r="AH87" s="19"/>
      <c r="AI87" s="19"/>
      <c r="AJ87" s="19"/>
    </row>
    <row r="88" spans="1:37" ht="15" customHeight="1" x14ac:dyDescent="0.45">
      <c r="A88" s="54" t="s">
        <v>3022</v>
      </c>
      <c r="B88" s="54" t="s">
        <v>203</v>
      </c>
      <c r="C88" s="54"/>
      <c r="D88" s="54" t="s">
        <v>3124</v>
      </c>
      <c r="E88" s="54" t="s">
        <v>157</v>
      </c>
      <c r="F88" s="54" t="s">
        <v>304</v>
      </c>
      <c r="G88" s="54" t="s">
        <v>166</v>
      </c>
      <c r="H88" s="54" t="s">
        <v>3125</v>
      </c>
      <c r="I88" s="55">
        <v>56</v>
      </c>
      <c r="J88" s="41">
        <v>145</v>
      </c>
      <c r="K88" s="51">
        <v>116</v>
      </c>
      <c r="L88" s="57">
        <f>SUM(V88:AJ88)</f>
        <v>4</v>
      </c>
      <c r="M88" s="57">
        <f>L88*I88</f>
        <v>224</v>
      </c>
      <c r="N88" s="57"/>
      <c r="O88" s="51"/>
      <c r="P88" s="41">
        <f>O89*I88</f>
        <v>0</v>
      </c>
      <c r="Q88" s="41"/>
      <c r="R88" s="57"/>
      <c r="S88" s="57">
        <f>R89*I88</f>
        <v>224</v>
      </c>
      <c r="T88" s="57"/>
      <c r="U88" s="57"/>
      <c r="V88" s="56">
        <v>2</v>
      </c>
      <c r="W88" s="56">
        <v>1</v>
      </c>
      <c r="X88" s="56">
        <v>1</v>
      </c>
      <c r="Y88" s="56"/>
      <c r="Z88" s="56"/>
      <c r="AA88" s="56"/>
      <c r="AB88" s="56"/>
      <c r="AC88" s="56"/>
      <c r="AD88" s="56"/>
      <c r="AE88" s="56"/>
      <c r="AF88" s="250"/>
      <c r="AG88" s="250"/>
      <c r="AH88" s="250"/>
      <c r="AI88" s="250"/>
      <c r="AJ88" s="250"/>
    </row>
    <row r="89" spans="1:37" ht="15" customHeight="1" x14ac:dyDescent="0.45">
      <c r="A89" s="36"/>
      <c r="B89" s="36"/>
      <c r="C89" s="36"/>
      <c r="D89" s="36"/>
      <c r="E89" s="36"/>
      <c r="F89" s="36"/>
      <c r="G89" s="36"/>
      <c r="H89" s="36"/>
      <c r="I89" s="48"/>
      <c r="J89" s="41"/>
      <c r="K89" s="41"/>
      <c r="L89" s="41"/>
      <c r="M89" s="41"/>
      <c r="N89" s="41">
        <f>L88*J88</f>
        <v>580</v>
      </c>
      <c r="O89" s="40">
        <f>SUM(V89:AJ89)</f>
        <v>0</v>
      </c>
      <c r="P89" s="41"/>
      <c r="Q89" s="41">
        <f>O89*J88</f>
        <v>0</v>
      </c>
      <c r="R89" s="41">
        <f>L88-O89</f>
        <v>4</v>
      </c>
      <c r="S89" s="41"/>
      <c r="T89" s="41">
        <f>R89*J88</f>
        <v>580</v>
      </c>
      <c r="U89" s="41"/>
      <c r="V89" s="58">
        <v>0</v>
      </c>
      <c r="W89" s="58">
        <v>0</v>
      </c>
      <c r="X89" s="58">
        <v>0</v>
      </c>
      <c r="Y89" s="38"/>
      <c r="Z89" s="38"/>
      <c r="AA89" s="38"/>
      <c r="AB89" s="38"/>
      <c r="AC89" s="38"/>
      <c r="AD89" s="38"/>
      <c r="AE89" s="38"/>
      <c r="AF89" s="19"/>
      <c r="AG89" s="19"/>
      <c r="AH89" s="19"/>
      <c r="AI89" s="19"/>
      <c r="AJ89" s="19"/>
    </row>
    <row r="90" spans="1:37" ht="15" customHeight="1" x14ac:dyDescent="0.45">
      <c r="A90" s="54" t="s">
        <v>3022</v>
      </c>
      <c r="B90" s="54" t="s">
        <v>203</v>
      </c>
      <c r="C90" s="54"/>
      <c r="D90" s="54" t="s">
        <v>3126</v>
      </c>
      <c r="E90" s="54" t="s">
        <v>264</v>
      </c>
      <c r="F90" s="54" t="s">
        <v>304</v>
      </c>
      <c r="G90" s="54"/>
      <c r="H90" s="54"/>
      <c r="I90" s="256">
        <v>63</v>
      </c>
      <c r="J90" s="41"/>
      <c r="K90" s="57"/>
      <c r="L90" s="57">
        <f>SUM(V90:AJ90)</f>
        <v>4</v>
      </c>
      <c r="M90" s="57">
        <f>L90*I90</f>
        <v>252</v>
      </c>
      <c r="N90" s="57"/>
      <c r="O90" s="51"/>
      <c r="P90" s="41">
        <f>O91*I90</f>
        <v>0</v>
      </c>
      <c r="Q90" s="41"/>
      <c r="R90" s="57"/>
      <c r="S90" s="57">
        <f>R91*I90</f>
        <v>252</v>
      </c>
      <c r="T90" s="57"/>
      <c r="U90" s="57"/>
      <c r="V90" s="56">
        <v>2</v>
      </c>
      <c r="W90" s="56">
        <v>2</v>
      </c>
      <c r="X90" s="56"/>
      <c r="Y90" s="56"/>
      <c r="Z90" s="56"/>
      <c r="AA90" s="56"/>
      <c r="AB90" s="56"/>
      <c r="AC90" s="56"/>
      <c r="AD90" s="56"/>
      <c r="AE90" s="56"/>
      <c r="AF90" s="250"/>
      <c r="AG90" s="250"/>
      <c r="AH90" s="250"/>
      <c r="AI90" s="250"/>
      <c r="AJ90" s="250"/>
    </row>
    <row r="91" spans="1:37" ht="15" customHeight="1" x14ac:dyDescent="0.45">
      <c r="A91" s="36"/>
      <c r="B91" s="36"/>
      <c r="C91" s="36"/>
      <c r="D91" s="36"/>
      <c r="E91" s="36"/>
      <c r="F91" s="36"/>
      <c r="G91" s="36"/>
      <c r="H91" s="36"/>
      <c r="I91" s="48"/>
      <c r="J91" s="41"/>
      <c r="K91" s="41"/>
      <c r="L91" s="41"/>
      <c r="M91" s="41"/>
      <c r="N91" s="41">
        <f>L90*J90</f>
        <v>0</v>
      </c>
      <c r="O91" s="90">
        <f>SUM(V91:AJ91)</f>
        <v>0</v>
      </c>
      <c r="P91" s="41"/>
      <c r="Q91" s="41">
        <f>O91*J90</f>
        <v>0</v>
      </c>
      <c r="R91" s="41">
        <f>L90-O91</f>
        <v>4</v>
      </c>
      <c r="S91" s="51"/>
      <c r="T91" s="41">
        <f>R91*J90</f>
        <v>0</v>
      </c>
      <c r="U91" s="41"/>
      <c r="V91" s="39" t="s">
        <v>392</v>
      </c>
      <c r="W91" s="38"/>
      <c r="X91" s="38"/>
      <c r="Y91" s="38"/>
      <c r="Z91" s="38"/>
      <c r="AA91" s="38"/>
      <c r="AB91" s="38"/>
      <c r="AC91" s="38"/>
      <c r="AD91" s="38"/>
      <c r="AE91" s="38"/>
      <c r="AF91" s="19"/>
      <c r="AG91" s="19"/>
      <c r="AH91" s="19"/>
      <c r="AI91" s="19"/>
      <c r="AJ91" s="19"/>
    </row>
    <row r="92" spans="1:37" ht="15" customHeight="1" x14ac:dyDescent="0.45">
      <c r="A92" s="54" t="s">
        <v>3022</v>
      </c>
      <c r="B92" s="54" t="s">
        <v>203</v>
      </c>
      <c r="C92" s="54"/>
      <c r="D92" s="54" t="s">
        <v>3127</v>
      </c>
      <c r="E92" s="54" t="s">
        <v>307</v>
      </c>
      <c r="F92" s="54" t="s">
        <v>178</v>
      </c>
      <c r="G92" s="54" t="s">
        <v>166</v>
      </c>
      <c r="H92" s="54" t="s">
        <v>276</v>
      </c>
      <c r="I92" s="55">
        <v>56</v>
      </c>
      <c r="J92" s="41">
        <v>145</v>
      </c>
      <c r="K92" s="51">
        <v>116</v>
      </c>
      <c r="L92" s="57">
        <f>SUM(V92:AJ92)</f>
        <v>7</v>
      </c>
      <c r="M92" s="57">
        <f>L92*I92</f>
        <v>392</v>
      </c>
      <c r="N92" s="57"/>
      <c r="O92" s="51"/>
      <c r="P92" s="41">
        <f>O93*I92</f>
        <v>0</v>
      </c>
      <c r="Q92" s="41"/>
      <c r="R92" s="57"/>
      <c r="S92" s="57">
        <f>R93*I92</f>
        <v>392</v>
      </c>
      <c r="T92" s="57"/>
      <c r="U92" s="57"/>
      <c r="V92" s="56">
        <v>2</v>
      </c>
      <c r="W92" s="56">
        <v>2</v>
      </c>
      <c r="X92" s="56">
        <v>2</v>
      </c>
      <c r="Y92" s="56">
        <v>1</v>
      </c>
      <c r="Z92" s="56"/>
      <c r="AA92" s="56"/>
      <c r="AB92" s="56"/>
      <c r="AC92" s="56"/>
      <c r="AD92" s="56"/>
      <c r="AE92" s="56"/>
      <c r="AF92" s="250"/>
      <c r="AG92" s="250"/>
      <c r="AH92" s="250"/>
      <c r="AI92" s="250"/>
      <c r="AJ92" s="250"/>
    </row>
    <row r="93" spans="1:37" ht="15" customHeight="1" x14ac:dyDescent="0.45">
      <c r="A93" s="36"/>
      <c r="B93" s="36"/>
      <c r="C93" s="36"/>
      <c r="D93" s="36"/>
      <c r="E93" s="36"/>
      <c r="F93" s="36"/>
      <c r="G93" s="36"/>
      <c r="H93" s="36"/>
      <c r="I93" s="48"/>
      <c r="J93" s="41"/>
      <c r="K93" s="41"/>
      <c r="L93" s="41"/>
      <c r="M93" s="41"/>
      <c r="N93" s="41">
        <f>L92*J92</f>
        <v>1015</v>
      </c>
      <c r="O93" s="40">
        <f>SUM(V93:AJ93)</f>
        <v>0</v>
      </c>
      <c r="P93" s="41"/>
      <c r="Q93" s="41">
        <f>O93*J92</f>
        <v>0</v>
      </c>
      <c r="R93" s="41">
        <f>L92-O93</f>
        <v>7</v>
      </c>
      <c r="S93" s="41"/>
      <c r="T93" s="41">
        <f>R93*J92</f>
        <v>1015</v>
      </c>
      <c r="U93" s="41"/>
      <c r="V93" s="42">
        <v>0</v>
      </c>
      <c r="W93" s="42">
        <v>0</v>
      </c>
      <c r="X93" s="42">
        <v>0</v>
      </c>
      <c r="Y93" s="42">
        <v>0</v>
      </c>
      <c r="Z93" s="38"/>
      <c r="AA93" s="38"/>
      <c r="AB93" s="38"/>
      <c r="AC93" s="38"/>
      <c r="AD93" s="38"/>
      <c r="AE93" s="38"/>
      <c r="AF93" s="19"/>
      <c r="AG93" s="19"/>
      <c r="AH93" s="19"/>
      <c r="AI93" s="19"/>
      <c r="AJ93" s="19"/>
    </row>
    <row r="94" spans="1:37" ht="15" customHeight="1" x14ac:dyDescent="0.45">
      <c r="A94" s="54" t="s">
        <v>3022</v>
      </c>
      <c r="B94" s="54" t="s">
        <v>203</v>
      </c>
      <c r="C94" s="54"/>
      <c r="D94" s="230" t="s">
        <v>3128</v>
      </c>
      <c r="E94" s="54" t="s">
        <v>214</v>
      </c>
      <c r="F94" s="54" t="s">
        <v>3129</v>
      </c>
      <c r="G94" s="54" t="s">
        <v>154</v>
      </c>
      <c r="H94" s="54" t="s">
        <v>3130</v>
      </c>
      <c r="I94" s="55">
        <v>106</v>
      </c>
      <c r="J94" s="41">
        <v>275</v>
      </c>
      <c r="K94" s="51">
        <v>137.5</v>
      </c>
      <c r="L94" s="57">
        <f>SUM(V94:AJ94)</f>
        <v>4</v>
      </c>
      <c r="M94" s="57">
        <f>L94*I94</f>
        <v>424</v>
      </c>
      <c r="N94" s="57"/>
      <c r="O94" s="51"/>
      <c r="P94" s="41">
        <f>O95*I94</f>
        <v>0</v>
      </c>
      <c r="Q94" s="41"/>
      <c r="R94" s="57"/>
      <c r="S94" s="57">
        <f>R95*I94</f>
        <v>424</v>
      </c>
      <c r="T94" s="57"/>
      <c r="U94" s="57"/>
      <c r="V94" s="56">
        <v>2</v>
      </c>
      <c r="W94" s="56">
        <v>2</v>
      </c>
      <c r="X94" s="56"/>
      <c r="Y94" s="56"/>
      <c r="Z94" s="56"/>
      <c r="AA94" s="56"/>
      <c r="AB94" s="56"/>
      <c r="AC94" s="56"/>
      <c r="AD94" s="56"/>
      <c r="AE94" s="56"/>
      <c r="AF94" s="250"/>
      <c r="AG94" s="250"/>
      <c r="AH94" s="250"/>
      <c r="AI94" s="250"/>
      <c r="AJ94" s="250"/>
    </row>
    <row r="95" spans="1:37" ht="15" customHeight="1" x14ac:dyDescent="0.45">
      <c r="A95" s="36"/>
      <c r="B95" s="36"/>
      <c r="C95" s="36"/>
      <c r="D95" s="36"/>
      <c r="E95" s="36"/>
      <c r="F95" s="36"/>
      <c r="G95" s="36"/>
      <c r="H95" s="36"/>
      <c r="I95" s="48"/>
      <c r="J95" s="41"/>
      <c r="K95" s="41"/>
      <c r="L95" s="41"/>
      <c r="M95" s="41"/>
      <c r="N95" s="41">
        <f>L94*J94</f>
        <v>1100</v>
      </c>
      <c r="O95" s="40">
        <f>SUM(V95:AJ95)</f>
        <v>0</v>
      </c>
      <c r="P95" s="41"/>
      <c r="Q95" s="41">
        <f>O95*J94</f>
        <v>0</v>
      </c>
      <c r="R95" s="41">
        <f>L94-O95</f>
        <v>4</v>
      </c>
      <c r="S95" s="41"/>
      <c r="T95" s="41">
        <f>R95*J94</f>
        <v>1100</v>
      </c>
      <c r="U95" s="41"/>
      <c r="V95" s="58">
        <v>0</v>
      </c>
      <c r="W95" s="58">
        <v>0</v>
      </c>
      <c r="X95" s="38"/>
      <c r="Y95" s="38"/>
      <c r="Z95" s="38"/>
      <c r="AA95" s="38"/>
      <c r="AB95" s="38"/>
      <c r="AC95" s="38"/>
      <c r="AD95" s="38"/>
      <c r="AE95" s="38"/>
      <c r="AF95" s="19"/>
      <c r="AG95" s="19"/>
      <c r="AH95" s="19"/>
      <c r="AI95" s="19"/>
      <c r="AJ95" s="19"/>
    </row>
    <row r="96" spans="1:37" ht="15" customHeight="1" x14ac:dyDescent="0.45">
      <c r="A96" s="54" t="s">
        <v>3022</v>
      </c>
      <c r="B96" s="54" t="s">
        <v>203</v>
      </c>
      <c r="C96" s="54"/>
      <c r="D96" s="54" t="s">
        <v>3131</v>
      </c>
      <c r="E96" s="54" t="s">
        <v>205</v>
      </c>
      <c r="F96" s="54" t="s">
        <v>158</v>
      </c>
      <c r="G96" s="54" t="s">
        <v>154</v>
      </c>
      <c r="H96" s="54" t="s">
        <v>492</v>
      </c>
      <c r="I96" s="55">
        <v>44</v>
      </c>
      <c r="J96" s="41">
        <v>115</v>
      </c>
      <c r="K96" s="57"/>
      <c r="L96" s="57">
        <f>SUM(V96:AJ96)</f>
        <v>6</v>
      </c>
      <c r="M96" s="57">
        <f>L96*I96</f>
        <v>264</v>
      </c>
      <c r="N96" s="57"/>
      <c r="O96" s="51"/>
      <c r="P96" s="41">
        <f>O97*I96</f>
        <v>0</v>
      </c>
      <c r="Q96" s="41"/>
      <c r="R96" s="57"/>
      <c r="S96" s="57">
        <f>R97*I96</f>
        <v>264</v>
      </c>
      <c r="T96" s="57"/>
      <c r="U96" s="57"/>
      <c r="V96" s="56">
        <v>2</v>
      </c>
      <c r="W96" s="56">
        <v>2</v>
      </c>
      <c r="X96" s="56">
        <v>2</v>
      </c>
      <c r="Y96" s="56"/>
      <c r="Z96" s="56"/>
      <c r="AA96" s="56"/>
      <c r="AB96" s="56"/>
      <c r="AC96" s="56"/>
      <c r="AD96" s="56"/>
      <c r="AE96" s="56"/>
      <c r="AF96" s="250"/>
      <c r="AG96" s="250"/>
      <c r="AH96" s="250"/>
      <c r="AI96" s="250"/>
      <c r="AJ96" s="250"/>
    </row>
    <row r="97" spans="1:36" ht="15" customHeight="1" x14ac:dyDescent="0.45">
      <c r="A97" s="36"/>
      <c r="B97" s="36"/>
      <c r="C97" s="36"/>
      <c r="D97" s="36"/>
      <c r="E97" s="36"/>
      <c r="F97" s="36"/>
      <c r="G97" s="36"/>
      <c r="H97" s="36"/>
      <c r="I97" s="48"/>
      <c r="J97" s="41"/>
      <c r="K97" s="41"/>
      <c r="L97" s="41"/>
      <c r="M97" s="41"/>
      <c r="N97" s="41">
        <f>L96*J96</f>
        <v>690</v>
      </c>
      <c r="O97" s="40">
        <f>SUM(V97:AJ97)</f>
        <v>0</v>
      </c>
      <c r="P97" s="41"/>
      <c r="Q97" s="41">
        <f>O97*J96</f>
        <v>0</v>
      </c>
      <c r="R97" s="41">
        <f>L96-O97</f>
        <v>6</v>
      </c>
      <c r="S97" s="41"/>
      <c r="T97" s="41">
        <f>R97*J96</f>
        <v>690</v>
      </c>
      <c r="U97" s="41"/>
      <c r="V97" s="58">
        <v>0</v>
      </c>
      <c r="W97" s="58">
        <v>0</v>
      </c>
      <c r="X97" s="58">
        <v>0</v>
      </c>
      <c r="Y97" s="38"/>
      <c r="Z97" s="38"/>
      <c r="AA97" s="38"/>
      <c r="AB97" s="38"/>
      <c r="AC97" s="38"/>
      <c r="AD97" s="38"/>
      <c r="AE97" s="38"/>
      <c r="AF97" s="19"/>
      <c r="AG97" s="19"/>
      <c r="AH97" s="19"/>
      <c r="AI97" s="19"/>
      <c r="AJ97" s="19"/>
    </row>
    <row r="98" spans="1:36" ht="15" customHeight="1" x14ac:dyDescent="0.45">
      <c r="A98" s="54" t="s">
        <v>3022</v>
      </c>
      <c r="B98" s="54" t="s">
        <v>203</v>
      </c>
      <c r="C98" s="54"/>
      <c r="D98" s="230" t="s">
        <v>3132</v>
      </c>
      <c r="E98" s="54" t="s">
        <v>214</v>
      </c>
      <c r="F98" s="54" t="s">
        <v>3133</v>
      </c>
      <c r="G98" s="54" t="s">
        <v>154</v>
      </c>
      <c r="H98" s="54" t="s">
        <v>2045</v>
      </c>
      <c r="I98" s="55">
        <v>75</v>
      </c>
      <c r="J98" s="41">
        <v>195</v>
      </c>
      <c r="K98" s="51">
        <v>136.5</v>
      </c>
      <c r="L98" s="57">
        <f>SUM(V98:AJ98)</f>
        <v>6</v>
      </c>
      <c r="M98" s="57">
        <f>L98*I98</f>
        <v>450</v>
      </c>
      <c r="N98" s="57"/>
      <c r="O98" s="51"/>
      <c r="P98" s="41">
        <f>O99*I98</f>
        <v>0</v>
      </c>
      <c r="Q98" s="41"/>
      <c r="R98" s="57"/>
      <c r="S98" s="57">
        <f>R99*I98</f>
        <v>450</v>
      </c>
      <c r="T98" s="57"/>
      <c r="U98" s="57"/>
      <c r="V98" s="56">
        <v>2</v>
      </c>
      <c r="W98" s="56">
        <v>2</v>
      </c>
      <c r="X98" s="56">
        <v>2</v>
      </c>
      <c r="Y98" s="56"/>
      <c r="Z98" s="56"/>
      <c r="AA98" s="56"/>
      <c r="AB98" s="56"/>
      <c r="AC98" s="56"/>
      <c r="AD98" s="56"/>
      <c r="AE98" s="56"/>
      <c r="AF98" s="250"/>
      <c r="AG98" s="250"/>
      <c r="AH98" s="250"/>
      <c r="AI98" s="250"/>
      <c r="AJ98" s="250"/>
    </row>
    <row r="99" spans="1:36" ht="15" customHeight="1" x14ac:dyDescent="0.45">
      <c r="A99" s="36"/>
      <c r="B99" s="36"/>
      <c r="C99" s="36"/>
      <c r="D99" s="36"/>
      <c r="E99" s="36"/>
      <c r="F99" s="36"/>
      <c r="G99" s="36"/>
      <c r="H99" s="36"/>
      <c r="I99" s="48"/>
      <c r="J99" s="41"/>
      <c r="K99" s="41"/>
      <c r="L99" s="41"/>
      <c r="M99" s="41"/>
      <c r="N99" s="41">
        <f>L98*J98</f>
        <v>1170</v>
      </c>
      <c r="O99" s="40">
        <f>SUM(V99:AJ99)</f>
        <v>0</v>
      </c>
      <c r="P99" s="41"/>
      <c r="Q99" s="41">
        <f>O99*J98</f>
        <v>0</v>
      </c>
      <c r="R99" s="41">
        <f>L98-O99</f>
        <v>6</v>
      </c>
      <c r="S99" s="41"/>
      <c r="T99" s="41">
        <f>R99*J98</f>
        <v>1170</v>
      </c>
      <c r="U99" s="41"/>
      <c r="V99" s="58">
        <v>0</v>
      </c>
      <c r="W99" s="58">
        <v>0</v>
      </c>
      <c r="X99" s="58">
        <v>0</v>
      </c>
      <c r="Y99" s="38"/>
      <c r="Z99" s="38"/>
      <c r="AA99" s="38"/>
      <c r="AB99" s="38"/>
      <c r="AC99" s="38"/>
      <c r="AD99" s="38"/>
      <c r="AE99" s="38"/>
      <c r="AF99" s="19"/>
      <c r="AG99" s="19"/>
      <c r="AH99" s="19"/>
      <c r="AI99" s="19"/>
      <c r="AJ99" s="19"/>
    </row>
    <row r="100" spans="1:36" ht="15" customHeight="1" x14ac:dyDescent="0.45">
      <c r="A100" s="54" t="s">
        <v>3022</v>
      </c>
      <c r="B100" s="54" t="s">
        <v>203</v>
      </c>
      <c r="C100" s="54"/>
      <c r="D100" s="230" t="s">
        <v>3134</v>
      </c>
      <c r="E100" s="54" t="s">
        <v>214</v>
      </c>
      <c r="F100" s="54" t="s">
        <v>310</v>
      </c>
      <c r="G100" s="54" t="s">
        <v>154</v>
      </c>
      <c r="H100" s="54" t="s">
        <v>3135</v>
      </c>
      <c r="I100" s="55">
        <v>83</v>
      </c>
      <c r="J100" s="41">
        <v>245</v>
      </c>
      <c r="K100" s="51">
        <v>171.5</v>
      </c>
      <c r="L100" s="57">
        <f>SUM(V100:AJ100)</f>
        <v>5</v>
      </c>
      <c r="M100" s="57">
        <f>L100*I100</f>
        <v>415</v>
      </c>
      <c r="N100" s="57"/>
      <c r="O100" s="51"/>
      <c r="P100" s="41">
        <f>O101*I100</f>
        <v>0</v>
      </c>
      <c r="Q100" s="41"/>
      <c r="R100" s="57"/>
      <c r="S100" s="57">
        <f>R101*I100</f>
        <v>415</v>
      </c>
      <c r="T100" s="57"/>
      <c r="U100" s="57"/>
      <c r="V100" s="56">
        <v>1</v>
      </c>
      <c r="W100" s="56">
        <v>2</v>
      </c>
      <c r="X100" s="56">
        <v>1</v>
      </c>
      <c r="Y100" s="56">
        <v>1</v>
      </c>
      <c r="Z100" s="56"/>
      <c r="AA100" s="56"/>
      <c r="AB100" s="56"/>
      <c r="AC100" s="56"/>
      <c r="AD100" s="56"/>
      <c r="AE100" s="56"/>
      <c r="AF100" s="250"/>
      <c r="AG100" s="250"/>
      <c r="AH100" s="250"/>
      <c r="AI100" s="250"/>
      <c r="AJ100" s="250"/>
    </row>
    <row r="101" spans="1:36" ht="15" customHeight="1" x14ac:dyDescent="0.45">
      <c r="A101" s="36"/>
      <c r="B101" s="36"/>
      <c r="C101" s="36"/>
      <c r="D101" s="46"/>
      <c r="E101" s="36"/>
      <c r="F101" s="36"/>
      <c r="G101" s="36"/>
      <c r="H101" s="36"/>
      <c r="I101" s="48"/>
      <c r="J101" s="41"/>
      <c r="K101" s="41"/>
      <c r="L101" s="41"/>
      <c r="M101" s="41"/>
      <c r="N101" s="41">
        <f>L100*J100</f>
        <v>1225</v>
      </c>
      <c r="O101" s="40">
        <f>SUM(V101:AJ101)</f>
        <v>0</v>
      </c>
      <c r="P101" s="41"/>
      <c r="Q101" s="41">
        <f>O101*J100</f>
        <v>0</v>
      </c>
      <c r="R101" s="41">
        <f>L100-O101</f>
        <v>5</v>
      </c>
      <c r="S101" s="41"/>
      <c r="T101" s="41">
        <f>R101*J100</f>
        <v>1225</v>
      </c>
      <c r="U101" s="41"/>
      <c r="V101" s="58">
        <v>0</v>
      </c>
      <c r="W101" s="58">
        <v>0</v>
      </c>
      <c r="X101" s="58">
        <v>0</v>
      </c>
      <c r="Y101" s="58">
        <v>0</v>
      </c>
      <c r="Z101" s="38"/>
      <c r="AA101" s="38"/>
      <c r="AB101" s="38"/>
      <c r="AC101" s="38"/>
      <c r="AD101" s="38"/>
      <c r="AE101" s="38"/>
      <c r="AF101" s="19"/>
      <c r="AG101" s="19"/>
      <c r="AH101" s="19"/>
      <c r="AI101" s="19"/>
      <c r="AJ101" s="19"/>
    </row>
    <row r="102" spans="1:36" ht="15" customHeight="1" x14ac:dyDescent="0.45">
      <c r="A102" s="54" t="s">
        <v>3022</v>
      </c>
      <c r="B102" s="54" t="s">
        <v>203</v>
      </c>
      <c r="C102" s="54"/>
      <c r="D102" s="54" t="s">
        <v>3136</v>
      </c>
      <c r="E102" s="54" t="s">
        <v>214</v>
      </c>
      <c r="F102" s="54" t="s">
        <v>1404</v>
      </c>
      <c r="G102" s="54"/>
      <c r="H102" s="54" t="s">
        <v>212</v>
      </c>
      <c r="I102" s="256">
        <v>102</v>
      </c>
      <c r="J102" s="41"/>
      <c r="K102" s="57"/>
      <c r="L102" s="57">
        <f>SUM(V102:AJ102)</f>
        <v>4</v>
      </c>
      <c r="M102" s="57">
        <f>L102*I102</f>
        <v>408</v>
      </c>
      <c r="N102" s="57"/>
      <c r="O102" s="51"/>
      <c r="P102" s="41">
        <f>O103*I102</f>
        <v>0</v>
      </c>
      <c r="Q102" s="41"/>
      <c r="R102" s="57"/>
      <c r="S102" s="57">
        <f>R103*I102</f>
        <v>408</v>
      </c>
      <c r="T102" s="57"/>
      <c r="U102" s="57"/>
      <c r="V102" s="56">
        <v>1</v>
      </c>
      <c r="W102" s="56">
        <v>2</v>
      </c>
      <c r="X102" s="56">
        <v>1</v>
      </c>
      <c r="Y102" s="56"/>
      <c r="Z102" s="56"/>
      <c r="AA102" s="56"/>
      <c r="AB102" s="56"/>
      <c r="AC102" s="56"/>
      <c r="AD102" s="56"/>
      <c r="AE102" s="56"/>
      <c r="AF102" s="250"/>
      <c r="AG102" s="250"/>
      <c r="AH102" s="250"/>
      <c r="AI102" s="250"/>
      <c r="AJ102" s="250"/>
    </row>
    <row r="103" spans="1:36" ht="15" customHeight="1" x14ac:dyDescent="0.45">
      <c r="A103" s="36"/>
      <c r="B103" s="36"/>
      <c r="C103" s="36"/>
      <c r="D103" s="36"/>
      <c r="E103" s="36"/>
      <c r="F103" s="36"/>
      <c r="G103" s="36"/>
      <c r="H103" s="36"/>
      <c r="I103" s="48"/>
      <c r="J103" s="41"/>
      <c r="K103" s="41"/>
      <c r="L103" s="41"/>
      <c r="M103" s="41"/>
      <c r="N103" s="41">
        <f>L102*J102</f>
        <v>0</v>
      </c>
      <c r="O103" s="90">
        <f>SUM(V103:AJ103)</f>
        <v>0</v>
      </c>
      <c r="P103" s="41"/>
      <c r="Q103" s="41">
        <f>O103*J102</f>
        <v>0</v>
      </c>
      <c r="R103" s="41">
        <f>L102-O103</f>
        <v>4</v>
      </c>
      <c r="S103" s="51"/>
      <c r="T103" s="41">
        <f>R103*J102</f>
        <v>0</v>
      </c>
      <c r="U103" s="41"/>
      <c r="V103" s="39" t="s">
        <v>392</v>
      </c>
      <c r="W103" s="38"/>
      <c r="X103" s="38"/>
      <c r="Y103" s="38"/>
      <c r="Z103" s="38"/>
      <c r="AA103" s="38"/>
      <c r="AB103" s="38"/>
      <c r="AC103" s="38"/>
      <c r="AD103" s="38"/>
      <c r="AE103" s="38"/>
      <c r="AF103" s="19"/>
      <c r="AG103" s="19"/>
      <c r="AH103" s="19"/>
      <c r="AI103" s="19"/>
      <c r="AJ103" s="19"/>
    </row>
    <row r="104" spans="1:36" ht="15" customHeight="1" x14ac:dyDescent="0.45">
      <c r="A104" s="54" t="s">
        <v>3022</v>
      </c>
      <c r="B104" s="54" t="s">
        <v>203</v>
      </c>
      <c r="C104" s="54"/>
      <c r="D104" s="230" t="s">
        <v>3137</v>
      </c>
      <c r="E104" s="54" t="s">
        <v>157</v>
      </c>
      <c r="F104" s="54" t="s">
        <v>3138</v>
      </c>
      <c r="G104" s="54" t="s">
        <v>166</v>
      </c>
      <c r="H104" s="54" t="s">
        <v>1093</v>
      </c>
      <c r="I104" s="55">
        <v>87</v>
      </c>
      <c r="J104" s="41">
        <v>225</v>
      </c>
      <c r="K104" s="51">
        <v>157.5</v>
      </c>
      <c r="L104" s="57">
        <f>SUM(V104:AJ104)</f>
        <v>4</v>
      </c>
      <c r="M104" s="57">
        <f>L104*I104</f>
        <v>348</v>
      </c>
      <c r="N104" s="57"/>
      <c r="O104" s="51"/>
      <c r="P104" s="41">
        <f>O105*I104</f>
        <v>0</v>
      </c>
      <c r="Q104" s="41"/>
      <c r="R104" s="57"/>
      <c r="S104" s="57">
        <f>R105*I104</f>
        <v>348</v>
      </c>
      <c r="T104" s="57"/>
      <c r="U104" s="57"/>
      <c r="V104" s="56">
        <v>2</v>
      </c>
      <c r="W104" s="56">
        <v>2</v>
      </c>
      <c r="X104" s="56"/>
      <c r="Y104" s="56"/>
      <c r="Z104" s="56"/>
      <c r="AA104" s="56"/>
      <c r="AB104" s="56"/>
      <c r="AC104" s="56"/>
      <c r="AD104" s="56"/>
      <c r="AE104" s="56"/>
      <c r="AF104" s="250"/>
      <c r="AG104" s="250"/>
      <c r="AH104" s="250"/>
      <c r="AI104" s="250"/>
      <c r="AJ104" s="250"/>
    </row>
    <row r="105" spans="1:36" ht="15" customHeight="1" x14ac:dyDescent="0.45">
      <c r="A105" s="36"/>
      <c r="B105" s="36"/>
      <c r="C105" s="36"/>
      <c r="D105" s="36"/>
      <c r="E105" s="36"/>
      <c r="F105" s="36"/>
      <c r="G105" s="36"/>
      <c r="H105" s="36"/>
      <c r="I105" s="48"/>
      <c r="J105" s="41"/>
      <c r="K105" s="41"/>
      <c r="L105" s="41"/>
      <c r="M105" s="41"/>
      <c r="N105" s="41">
        <f>L104*J104</f>
        <v>900</v>
      </c>
      <c r="O105" s="40">
        <f>SUM(V105:AJ105)</f>
        <v>0</v>
      </c>
      <c r="P105" s="41"/>
      <c r="Q105" s="41">
        <f>O105*J104</f>
        <v>0</v>
      </c>
      <c r="R105" s="41">
        <f>L104-O105</f>
        <v>4</v>
      </c>
      <c r="S105" s="41"/>
      <c r="T105" s="41">
        <f>R105*J104</f>
        <v>900</v>
      </c>
      <c r="U105" s="41"/>
      <c r="V105" s="58">
        <v>0</v>
      </c>
      <c r="W105" s="58">
        <v>0</v>
      </c>
      <c r="X105" s="38"/>
      <c r="Y105" s="38"/>
      <c r="Z105" s="38"/>
      <c r="AA105" s="38"/>
      <c r="AB105" s="38"/>
      <c r="AC105" s="38"/>
      <c r="AD105" s="38"/>
      <c r="AE105" s="38"/>
      <c r="AF105" s="19"/>
      <c r="AG105" s="19"/>
      <c r="AH105" s="19"/>
      <c r="AI105" s="19"/>
      <c r="AJ105" s="19"/>
    </row>
    <row r="106" spans="1:36" ht="15" customHeight="1" x14ac:dyDescent="0.45">
      <c r="A106" s="54" t="s">
        <v>3022</v>
      </c>
      <c r="B106" s="54" t="s">
        <v>203</v>
      </c>
      <c r="C106" s="54"/>
      <c r="D106" s="54" t="s">
        <v>3139</v>
      </c>
      <c r="E106" s="54" t="s">
        <v>164</v>
      </c>
      <c r="F106" s="54" t="s">
        <v>304</v>
      </c>
      <c r="G106" s="54"/>
      <c r="H106" s="54"/>
      <c r="I106" s="256">
        <v>102</v>
      </c>
      <c r="J106" s="41"/>
      <c r="K106" s="57"/>
      <c r="L106" s="57">
        <f>SUM(V106:AJ106)</f>
        <v>4</v>
      </c>
      <c r="M106" s="57">
        <f>L106*I106</f>
        <v>408</v>
      </c>
      <c r="N106" s="57"/>
      <c r="O106" s="51"/>
      <c r="P106" s="41">
        <f>O107*I106</f>
        <v>0</v>
      </c>
      <c r="Q106" s="41"/>
      <c r="R106" s="57"/>
      <c r="S106" s="57">
        <f>R107*I106</f>
        <v>408</v>
      </c>
      <c r="T106" s="57"/>
      <c r="U106" s="57"/>
      <c r="V106" s="56">
        <v>1</v>
      </c>
      <c r="W106" s="56">
        <v>1</v>
      </c>
      <c r="X106" s="56">
        <v>1</v>
      </c>
      <c r="Y106" s="56">
        <v>1</v>
      </c>
      <c r="Z106" s="56"/>
      <c r="AA106" s="56"/>
      <c r="AB106" s="56"/>
      <c r="AC106" s="56"/>
      <c r="AD106" s="56"/>
      <c r="AE106" s="56"/>
      <c r="AF106" s="250"/>
      <c r="AG106" s="250"/>
      <c r="AH106" s="250"/>
      <c r="AI106" s="250"/>
      <c r="AJ106" s="250"/>
    </row>
    <row r="107" spans="1:36" ht="15" customHeight="1" x14ac:dyDescent="0.45">
      <c r="A107" s="36"/>
      <c r="B107" s="36"/>
      <c r="C107" s="36"/>
      <c r="D107" s="36"/>
      <c r="E107" s="36"/>
      <c r="F107" s="36"/>
      <c r="G107" s="36"/>
      <c r="H107" s="36"/>
      <c r="I107" s="48"/>
      <c r="J107" s="41"/>
      <c r="K107" s="41"/>
      <c r="L107" s="41"/>
      <c r="M107" s="41"/>
      <c r="N107" s="41">
        <f>L106*J106</f>
        <v>0</v>
      </c>
      <c r="O107" s="90">
        <f>SUM(V107:AJ107)</f>
        <v>0</v>
      </c>
      <c r="P107" s="41"/>
      <c r="Q107" s="41">
        <f>O107*J106</f>
        <v>0</v>
      </c>
      <c r="R107" s="41">
        <f>L106-O107</f>
        <v>4</v>
      </c>
      <c r="S107" s="51"/>
      <c r="T107" s="41">
        <f>R107*J106</f>
        <v>0</v>
      </c>
      <c r="U107" s="41"/>
      <c r="V107" s="39" t="s">
        <v>392</v>
      </c>
      <c r="W107" s="38"/>
      <c r="X107" s="38"/>
      <c r="Y107" s="38"/>
      <c r="Z107" s="38"/>
      <c r="AA107" s="38"/>
      <c r="AB107" s="38"/>
      <c r="AC107" s="38"/>
      <c r="AD107" s="38"/>
      <c r="AE107" s="38"/>
      <c r="AF107" s="19"/>
      <c r="AG107" s="19"/>
      <c r="AH107" s="19"/>
      <c r="AI107" s="19"/>
      <c r="AJ107" s="19"/>
    </row>
    <row r="108" spans="1:36" ht="15" customHeight="1" x14ac:dyDescent="0.45">
      <c r="A108" s="54" t="s">
        <v>3022</v>
      </c>
      <c r="B108" s="54" t="s">
        <v>203</v>
      </c>
      <c r="C108" s="54"/>
      <c r="D108" s="54" t="s">
        <v>3140</v>
      </c>
      <c r="E108" s="54" t="s">
        <v>1300</v>
      </c>
      <c r="F108" s="54" t="s">
        <v>304</v>
      </c>
      <c r="G108" s="54"/>
      <c r="H108" s="54"/>
      <c r="I108" s="256">
        <v>83</v>
      </c>
      <c r="J108" s="41"/>
      <c r="K108" s="57"/>
      <c r="L108" s="57">
        <f>SUM(V108:AJ108)</f>
        <v>4</v>
      </c>
      <c r="M108" s="57">
        <f>L108*I108</f>
        <v>332</v>
      </c>
      <c r="N108" s="57"/>
      <c r="O108" s="51"/>
      <c r="P108" s="41">
        <f>O109*I108</f>
        <v>0</v>
      </c>
      <c r="Q108" s="41"/>
      <c r="R108" s="57"/>
      <c r="S108" s="57">
        <f>R109*I108</f>
        <v>332</v>
      </c>
      <c r="T108" s="57"/>
      <c r="U108" s="57"/>
      <c r="V108" s="56">
        <v>1</v>
      </c>
      <c r="W108" s="56">
        <v>1</v>
      </c>
      <c r="X108" s="56">
        <v>1</v>
      </c>
      <c r="Y108" s="56">
        <v>1</v>
      </c>
      <c r="Z108" s="56"/>
      <c r="AA108" s="56"/>
      <c r="AB108" s="56"/>
      <c r="AC108" s="56"/>
      <c r="AD108" s="56"/>
      <c r="AE108" s="56"/>
      <c r="AF108" s="250"/>
      <c r="AG108" s="250"/>
      <c r="AH108" s="250"/>
      <c r="AI108" s="250"/>
      <c r="AJ108" s="250"/>
    </row>
    <row r="109" spans="1:36" ht="15" customHeight="1" x14ac:dyDescent="0.45">
      <c r="A109" s="36"/>
      <c r="B109" s="36"/>
      <c r="C109" s="36"/>
      <c r="D109" s="36"/>
      <c r="E109" s="36"/>
      <c r="F109" s="36"/>
      <c r="G109" s="36"/>
      <c r="H109" s="36"/>
      <c r="I109" s="48"/>
      <c r="J109" s="41"/>
      <c r="K109" s="41"/>
      <c r="L109" s="41"/>
      <c r="M109" s="41"/>
      <c r="N109" s="41">
        <f>L108*J108</f>
        <v>0</v>
      </c>
      <c r="O109" s="90">
        <f>SUM(V109:AJ109)</f>
        <v>0</v>
      </c>
      <c r="P109" s="41"/>
      <c r="Q109" s="41">
        <f>O109*J108</f>
        <v>0</v>
      </c>
      <c r="R109" s="41">
        <f>L108-O109</f>
        <v>4</v>
      </c>
      <c r="S109" s="51"/>
      <c r="T109" s="41">
        <f>R109*J108</f>
        <v>0</v>
      </c>
      <c r="U109" s="41"/>
      <c r="V109" s="39" t="s">
        <v>392</v>
      </c>
      <c r="W109" s="38"/>
      <c r="X109" s="38"/>
      <c r="Y109" s="38"/>
      <c r="Z109" s="38"/>
      <c r="AA109" s="38"/>
      <c r="AB109" s="38"/>
      <c r="AC109" s="38"/>
      <c r="AD109" s="38"/>
      <c r="AE109" s="38"/>
      <c r="AF109" s="19"/>
      <c r="AG109" s="19"/>
      <c r="AH109" s="19"/>
      <c r="AI109" s="19"/>
      <c r="AJ109" s="19"/>
    </row>
    <row r="110" spans="1:36" ht="15" customHeight="1" x14ac:dyDescent="0.45">
      <c r="A110" s="54" t="s">
        <v>3022</v>
      </c>
      <c r="B110" s="54" t="s">
        <v>203</v>
      </c>
      <c r="C110" s="54"/>
      <c r="D110" s="54" t="s">
        <v>3141</v>
      </c>
      <c r="E110" s="54" t="s">
        <v>278</v>
      </c>
      <c r="F110" s="54" t="s">
        <v>304</v>
      </c>
      <c r="G110" s="54"/>
      <c r="H110" s="54"/>
      <c r="I110" s="256">
        <v>67</v>
      </c>
      <c r="J110" s="41"/>
      <c r="K110" s="57"/>
      <c r="L110" s="57">
        <f>SUM(V110:AJ110)</f>
        <v>4</v>
      </c>
      <c r="M110" s="57">
        <f>L110*I110</f>
        <v>268</v>
      </c>
      <c r="N110" s="57"/>
      <c r="O110" s="51"/>
      <c r="P110" s="41">
        <f>O111*I110</f>
        <v>0</v>
      </c>
      <c r="Q110" s="41"/>
      <c r="R110" s="57"/>
      <c r="S110" s="57">
        <f>R111*I110</f>
        <v>268</v>
      </c>
      <c r="T110" s="57"/>
      <c r="U110" s="57"/>
      <c r="V110" s="56">
        <v>1</v>
      </c>
      <c r="W110" s="56">
        <v>2</v>
      </c>
      <c r="X110" s="56">
        <v>1</v>
      </c>
      <c r="Y110" s="56"/>
      <c r="Z110" s="56"/>
      <c r="AA110" s="56"/>
      <c r="AB110" s="56"/>
      <c r="AC110" s="56"/>
      <c r="AD110" s="56"/>
      <c r="AE110" s="56"/>
      <c r="AF110" s="250"/>
      <c r="AG110" s="250"/>
      <c r="AH110" s="250"/>
      <c r="AI110" s="250"/>
      <c r="AJ110" s="250"/>
    </row>
    <row r="111" spans="1:36" ht="15" customHeight="1" x14ac:dyDescent="0.45">
      <c r="A111" s="36"/>
      <c r="B111" s="36"/>
      <c r="C111" s="36"/>
      <c r="D111" s="36"/>
      <c r="E111" s="36"/>
      <c r="F111" s="36"/>
      <c r="G111" s="36"/>
      <c r="H111" s="36"/>
      <c r="I111" s="48"/>
      <c r="J111" s="41"/>
      <c r="K111" s="41"/>
      <c r="L111" s="41"/>
      <c r="M111" s="41"/>
      <c r="N111" s="41">
        <f>L110*J110</f>
        <v>0</v>
      </c>
      <c r="O111" s="90">
        <f>SUM(V111:AJ111)</f>
        <v>0</v>
      </c>
      <c r="P111" s="41"/>
      <c r="Q111" s="41">
        <f>O111*J110</f>
        <v>0</v>
      </c>
      <c r="R111" s="41">
        <f>L110-O111</f>
        <v>4</v>
      </c>
      <c r="S111" s="51"/>
      <c r="T111" s="41">
        <f>R111*J110</f>
        <v>0</v>
      </c>
      <c r="U111" s="41"/>
      <c r="V111" s="39" t="s">
        <v>392</v>
      </c>
      <c r="W111" s="38"/>
      <c r="X111" s="38"/>
      <c r="Y111" s="38"/>
      <c r="Z111" s="38"/>
      <c r="AA111" s="38"/>
      <c r="AB111" s="38"/>
      <c r="AC111" s="38"/>
      <c r="AD111" s="38"/>
      <c r="AE111" s="38"/>
      <c r="AF111" s="19"/>
      <c r="AG111" s="19"/>
      <c r="AH111" s="19"/>
      <c r="AI111" s="19"/>
      <c r="AJ111" s="19"/>
    </row>
    <row r="112" spans="1:36" ht="15" customHeight="1" x14ac:dyDescent="0.45">
      <c r="A112" s="54" t="s">
        <v>3022</v>
      </c>
      <c r="B112" s="54" t="s">
        <v>203</v>
      </c>
      <c r="C112" s="54"/>
      <c r="D112" s="54" t="s">
        <v>3142</v>
      </c>
      <c r="E112" s="54" t="s">
        <v>214</v>
      </c>
      <c r="F112" s="54" t="s">
        <v>1346</v>
      </c>
      <c r="G112" s="54"/>
      <c r="H112" s="54" t="s">
        <v>2045</v>
      </c>
      <c r="I112" s="256">
        <v>87</v>
      </c>
      <c r="J112" s="41"/>
      <c r="K112" s="57"/>
      <c r="L112" s="57">
        <f>SUM(V112:AJ112)</f>
        <v>6</v>
      </c>
      <c r="M112" s="57">
        <f>L112*I112</f>
        <v>522</v>
      </c>
      <c r="N112" s="57"/>
      <c r="O112" s="51"/>
      <c r="P112" s="41">
        <f>O113*I112</f>
        <v>0</v>
      </c>
      <c r="Q112" s="41"/>
      <c r="R112" s="57"/>
      <c r="S112" s="57">
        <f>R113*I112</f>
        <v>522</v>
      </c>
      <c r="T112" s="57"/>
      <c r="U112" s="57"/>
      <c r="V112" s="56">
        <v>2</v>
      </c>
      <c r="W112" s="56">
        <v>2</v>
      </c>
      <c r="X112" s="56">
        <v>2</v>
      </c>
      <c r="Y112" s="56"/>
      <c r="Z112" s="56"/>
      <c r="AA112" s="56"/>
      <c r="AB112" s="56"/>
      <c r="AC112" s="56"/>
      <c r="AD112" s="56"/>
      <c r="AE112" s="56"/>
      <c r="AF112" s="250"/>
      <c r="AG112" s="250"/>
      <c r="AH112" s="250"/>
      <c r="AI112" s="250"/>
      <c r="AJ112" s="250"/>
    </row>
    <row r="113" spans="1:36" ht="15" customHeight="1" x14ac:dyDescent="0.45">
      <c r="A113" s="36"/>
      <c r="B113" s="36"/>
      <c r="C113" s="36"/>
      <c r="D113" s="36"/>
      <c r="E113" s="36"/>
      <c r="F113" s="36"/>
      <c r="G113" s="36"/>
      <c r="H113" s="36"/>
      <c r="I113" s="48"/>
      <c r="J113" s="41"/>
      <c r="K113" s="41"/>
      <c r="L113" s="41"/>
      <c r="M113" s="41"/>
      <c r="N113" s="41">
        <f>L112*J112</f>
        <v>0</v>
      </c>
      <c r="O113" s="90">
        <f>SUM(V113:AJ113)</f>
        <v>0</v>
      </c>
      <c r="P113" s="41"/>
      <c r="Q113" s="41">
        <f>O113*J112</f>
        <v>0</v>
      </c>
      <c r="R113" s="41">
        <f>L112-O113</f>
        <v>6</v>
      </c>
      <c r="S113" s="51"/>
      <c r="T113" s="41">
        <f>R113*J112</f>
        <v>0</v>
      </c>
      <c r="U113" s="41"/>
      <c r="V113" s="39" t="s">
        <v>392</v>
      </c>
      <c r="W113" s="38"/>
      <c r="X113" s="38"/>
      <c r="Y113" s="38"/>
      <c r="Z113" s="38"/>
      <c r="AA113" s="38"/>
      <c r="AB113" s="38"/>
      <c r="AC113" s="38"/>
      <c r="AD113" s="38"/>
      <c r="AE113" s="38"/>
      <c r="AF113" s="19"/>
      <c r="AG113" s="19"/>
      <c r="AH113" s="19"/>
      <c r="AI113" s="19"/>
      <c r="AJ113" s="19"/>
    </row>
    <row r="114" spans="1:36" ht="15" customHeight="1" x14ac:dyDescent="0.45">
      <c r="A114" s="54" t="s">
        <v>3022</v>
      </c>
      <c r="B114" s="54" t="s">
        <v>203</v>
      </c>
      <c r="C114" s="54"/>
      <c r="D114" s="54" t="s">
        <v>3143</v>
      </c>
      <c r="E114" s="54" t="s">
        <v>3144</v>
      </c>
      <c r="F114" s="54" t="s">
        <v>310</v>
      </c>
      <c r="G114" s="54" t="s">
        <v>166</v>
      </c>
      <c r="H114" s="54" t="s">
        <v>3130</v>
      </c>
      <c r="I114" s="55">
        <v>56</v>
      </c>
      <c r="J114" s="41">
        <v>145</v>
      </c>
      <c r="K114" s="57"/>
      <c r="L114" s="57">
        <f>SUM(V114:AJ114)</f>
        <v>4</v>
      </c>
      <c r="M114" s="57">
        <f>L114*I114</f>
        <v>224</v>
      </c>
      <c r="N114" s="57"/>
      <c r="O114" s="51"/>
      <c r="P114" s="41">
        <f>O115*I114</f>
        <v>0</v>
      </c>
      <c r="Q114" s="41"/>
      <c r="R114" s="57"/>
      <c r="S114" s="57">
        <f>R115*I114</f>
        <v>224</v>
      </c>
      <c r="T114" s="57"/>
      <c r="U114" s="57"/>
      <c r="V114" s="56">
        <v>2</v>
      </c>
      <c r="W114" s="56">
        <v>2</v>
      </c>
      <c r="X114" s="56"/>
      <c r="Y114" s="56"/>
      <c r="Z114" s="56"/>
      <c r="AA114" s="56"/>
      <c r="AB114" s="56"/>
      <c r="AC114" s="56"/>
      <c r="AD114" s="56"/>
      <c r="AE114" s="56"/>
      <c r="AF114" s="250"/>
      <c r="AG114" s="250"/>
      <c r="AH114" s="250"/>
      <c r="AI114" s="250"/>
      <c r="AJ114" s="250"/>
    </row>
    <row r="115" spans="1:36" ht="15" customHeight="1" x14ac:dyDescent="0.45">
      <c r="A115" s="36"/>
      <c r="B115" s="36"/>
      <c r="C115" s="36"/>
      <c r="D115" s="36"/>
      <c r="E115" s="36"/>
      <c r="F115" s="36"/>
      <c r="G115" s="36"/>
      <c r="H115" s="36"/>
      <c r="I115" s="48"/>
      <c r="J115" s="41"/>
      <c r="K115" s="41"/>
      <c r="L115" s="41"/>
      <c r="M115" s="41"/>
      <c r="N115" s="41">
        <f>L114*J114</f>
        <v>580</v>
      </c>
      <c r="O115" s="40">
        <f>SUM(V115:AJ115)</f>
        <v>0</v>
      </c>
      <c r="P115" s="41"/>
      <c r="Q115" s="41">
        <f>O115*J114</f>
        <v>0</v>
      </c>
      <c r="R115" s="41">
        <f>L114-O115</f>
        <v>4</v>
      </c>
      <c r="S115" s="41"/>
      <c r="T115" s="41">
        <f>R115*J114</f>
        <v>580</v>
      </c>
      <c r="U115" s="41"/>
      <c r="V115" s="58">
        <v>0</v>
      </c>
      <c r="W115" s="58">
        <v>0</v>
      </c>
      <c r="X115" s="38"/>
      <c r="Y115" s="38"/>
      <c r="Z115" s="38"/>
      <c r="AA115" s="38"/>
      <c r="AB115" s="38"/>
      <c r="AC115" s="38"/>
      <c r="AD115" s="38"/>
      <c r="AE115" s="38"/>
      <c r="AF115" s="19"/>
      <c r="AG115" s="19"/>
      <c r="AH115" s="19"/>
      <c r="AI115" s="19"/>
      <c r="AJ115" s="19"/>
    </row>
    <row r="116" spans="1:36" ht="15" customHeight="1" x14ac:dyDescent="0.45">
      <c r="A116" s="54" t="s">
        <v>3022</v>
      </c>
      <c r="B116" s="54" t="s">
        <v>203</v>
      </c>
      <c r="C116" s="54"/>
      <c r="D116" s="54" t="s">
        <v>3145</v>
      </c>
      <c r="E116" s="54" t="s">
        <v>278</v>
      </c>
      <c r="F116" s="54" t="s">
        <v>3146</v>
      </c>
      <c r="G116" s="54" t="s">
        <v>166</v>
      </c>
      <c r="H116" s="54"/>
      <c r="I116" s="55">
        <v>71</v>
      </c>
      <c r="J116" s="41">
        <v>185</v>
      </c>
      <c r="K116" s="57"/>
      <c r="L116" s="57">
        <f>SUM(V116:AJ116)</f>
        <v>5</v>
      </c>
      <c r="M116" s="57">
        <f>L116*I116</f>
        <v>355</v>
      </c>
      <c r="N116" s="57"/>
      <c r="O116" s="51"/>
      <c r="P116" s="41">
        <f>O117*I116</f>
        <v>0</v>
      </c>
      <c r="Q116" s="41"/>
      <c r="R116" s="57"/>
      <c r="S116" s="57">
        <f>R117*I116</f>
        <v>355</v>
      </c>
      <c r="T116" s="57"/>
      <c r="U116" s="57"/>
      <c r="V116" s="56">
        <v>2</v>
      </c>
      <c r="W116" s="56">
        <v>2</v>
      </c>
      <c r="X116" s="56">
        <v>1</v>
      </c>
      <c r="Y116" s="56"/>
      <c r="Z116" s="56"/>
      <c r="AA116" s="56"/>
      <c r="AB116" s="56"/>
      <c r="AC116" s="56"/>
      <c r="AD116" s="56"/>
      <c r="AE116" s="56"/>
      <c r="AF116" s="250"/>
      <c r="AG116" s="250"/>
      <c r="AH116" s="250"/>
      <c r="AI116" s="250"/>
      <c r="AJ116" s="250"/>
    </row>
    <row r="117" spans="1:36" ht="15" customHeight="1" x14ac:dyDescent="0.45">
      <c r="A117" s="36"/>
      <c r="B117" s="36"/>
      <c r="C117" s="36"/>
      <c r="D117" s="36"/>
      <c r="E117" s="36"/>
      <c r="F117" s="36"/>
      <c r="G117" s="36"/>
      <c r="H117" s="36"/>
      <c r="I117" s="48"/>
      <c r="J117" s="41"/>
      <c r="K117" s="41"/>
      <c r="L117" s="41"/>
      <c r="M117" s="41"/>
      <c r="N117" s="41">
        <f>L116*J116</f>
        <v>925</v>
      </c>
      <c r="O117" s="40">
        <f>SUM(V117:AJ117)</f>
        <v>0</v>
      </c>
      <c r="P117" s="41"/>
      <c r="Q117" s="41">
        <f>O117*J116</f>
        <v>0</v>
      </c>
      <c r="R117" s="41">
        <f>L116-O117</f>
        <v>5</v>
      </c>
      <c r="S117" s="41"/>
      <c r="T117" s="41">
        <f>R117*J116</f>
        <v>925</v>
      </c>
      <c r="U117" s="41"/>
      <c r="V117" s="58">
        <v>0</v>
      </c>
      <c r="W117" s="58">
        <v>0</v>
      </c>
      <c r="X117" s="58">
        <v>0</v>
      </c>
      <c r="Y117" s="38"/>
      <c r="Z117" s="38"/>
      <c r="AA117" s="38"/>
      <c r="AB117" s="38"/>
      <c r="AC117" s="38"/>
      <c r="AD117" s="38"/>
      <c r="AE117" s="38"/>
      <c r="AF117" s="19"/>
      <c r="AG117" s="19"/>
      <c r="AH117" s="19"/>
      <c r="AI117" s="19"/>
      <c r="AJ117" s="19"/>
    </row>
    <row r="118" spans="1:36" ht="15" customHeight="1" x14ac:dyDescent="0.45">
      <c r="A118" s="54" t="s">
        <v>3022</v>
      </c>
      <c r="B118" s="54" t="s">
        <v>203</v>
      </c>
      <c r="C118" s="54"/>
      <c r="D118" s="54" t="s">
        <v>3147</v>
      </c>
      <c r="E118" s="54" t="s">
        <v>964</v>
      </c>
      <c r="F118" s="54" t="s">
        <v>1346</v>
      </c>
      <c r="G118" s="54" t="s">
        <v>166</v>
      </c>
      <c r="H118" s="54" t="s">
        <v>3148</v>
      </c>
      <c r="I118" s="55">
        <v>56</v>
      </c>
      <c r="J118" s="41">
        <v>145</v>
      </c>
      <c r="K118" s="51">
        <v>72.5</v>
      </c>
      <c r="L118" s="57">
        <f>SUM(V118:AJ118)</f>
        <v>4</v>
      </c>
      <c r="M118" s="57">
        <f>L118*I118</f>
        <v>224</v>
      </c>
      <c r="N118" s="57"/>
      <c r="O118" s="51"/>
      <c r="P118" s="41">
        <f>O119*I118</f>
        <v>0</v>
      </c>
      <c r="Q118" s="41"/>
      <c r="R118" s="57"/>
      <c r="S118" s="57">
        <f>R119*I118</f>
        <v>224</v>
      </c>
      <c r="T118" s="57"/>
      <c r="U118" s="57"/>
      <c r="V118" s="56">
        <v>1</v>
      </c>
      <c r="W118" s="56">
        <v>2</v>
      </c>
      <c r="X118" s="56">
        <v>1</v>
      </c>
      <c r="Y118" s="56"/>
      <c r="Z118" s="56"/>
      <c r="AA118" s="56"/>
      <c r="AB118" s="56"/>
      <c r="AC118" s="56"/>
      <c r="AD118" s="56"/>
      <c r="AE118" s="56"/>
      <c r="AF118" s="250"/>
      <c r="AG118" s="250"/>
      <c r="AH118" s="250"/>
      <c r="AI118" s="250"/>
      <c r="AJ118" s="250"/>
    </row>
    <row r="119" spans="1:36" ht="15" customHeight="1" x14ac:dyDescent="0.45">
      <c r="A119" s="36"/>
      <c r="B119" s="36"/>
      <c r="C119" s="36"/>
      <c r="D119" s="36"/>
      <c r="E119" s="36"/>
      <c r="F119" s="36"/>
      <c r="G119" s="36"/>
      <c r="H119" s="36"/>
      <c r="I119" s="48"/>
      <c r="J119" s="41"/>
      <c r="K119" s="41"/>
      <c r="L119" s="41"/>
      <c r="M119" s="41"/>
      <c r="N119" s="41">
        <f>L118*J118</f>
        <v>580</v>
      </c>
      <c r="O119" s="40">
        <f>SUM(V119:AJ119)</f>
        <v>0</v>
      </c>
      <c r="P119" s="41"/>
      <c r="Q119" s="41">
        <f>O119*J118</f>
        <v>0</v>
      </c>
      <c r="R119" s="41">
        <f>L118-O119</f>
        <v>4</v>
      </c>
      <c r="S119" s="41"/>
      <c r="T119" s="41">
        <f>R119*J118</f>
        <v>580</v>
      </c>
      <c r="U119" s="41"/>
      <c r="V119" s="58">
        <v>0</v>
      </c>
      <c r="W119" s="58">
        <v>0</v>
      </c>
      <c r="X119" s="58">
        <v>0</v>
      </c>
      <c r="Y119" s="38"/>
      <c r="Z119" s="38"/>
      <c r="AA119" s="38"/>
      <c r="AB119" s="38"/>
      <c r="AC119" s="38"/>
      <c r="AD119" s="38"/>
      <c r="AE119" s="38"/>
      <c r="AF119" s="19"/>
      <c r="AG119" s="19"/>
      <c r="AH119" s="19"/>
      <c r="AI119" s="19"/>
      <c r="AJ119" s="19"/>
    </row>
    <row r="120" spans="1:36" ht="15" customHeight="1" x14ac:dyDescent="0.45">
      <c r="A120" s="54" t="s">
        <v>3022</v>
      </c>
      <c r="B120" s="54" t="s">
        <v>203</v>
      </c>
      <c r="C120" s="54"/>
      <c r="D120" s="54" t="s">
        <v>3149</v>
      </c>
      <c r="E120" s="54" t="s">
        <v>3150</v>
      </c>
      <c r="F120" s="54" t="s">
        <v>1346</v>
      </c>
      <c r="G120" s="54" t="s">
        <v>166</v>
      </c>
      <c r="H120" s="54" t="s">
        <v>280</v>
      </c>
      <c r="I120" s="55">
        <v>71</v>
      </c>
      <c r="J120" s="41">
        <v>185</v>
      </c>
      <c r="K120" s="51">
        <v>129.5</v>
      </c>
      <c r="L120" s="57">
        <f>SUM(V120:AJ120)</f>
        <v>5</v>
      </c>
      <c r="M120" s="57">
        <f>L120*I120</f>
        <v>355</v>
      </c>
      <c r="N120" s="57"/>
      <c r="O120" s="51"/>
      <c r="P120" s="41">
        <f>O121*I120</f>
        <v>0</v>
      </c>
      <c r="Q120" s="41"/>
      <c r="R120" s="57"/>
      <c r="S120" s="57">
        <f>R121*I120</f>
        <v>355</v>
      </c>
      <c r="T120" s="57"/>
      <c r="U120" s="57"/>
      <c r="V120" s="56">
        <v>2</v>
      </c>
      <c r="W120" s="56">
        <v>2</v>
      </c>
      <c r="X120" s="56">
        <v>1</v>
      </c>
      <c r="Y120" s="56"/>
      <c r="Z120" s="56"/>
      <c r="AA120" s="56"/>
      <c r="AB120" s="56"/>
      <c r="AC120" s="56"/>
      <c r="AD120" s="56"/>
      <c r="AE120" s="56"/>
      <c r="AF120" s="250"/>
      <c r="AG120" s="250"/>
      <c r="AH120" s="250"/>
      <c r="AI120" s="250"/>
      <c r="AJ120" s="250"/>
    </row>
    <row r="121" spans="1:36" ht="15" customHeight="1" x14ac:dyDescent="0.45">
      <c r="A121" s="36"/>
      <c r="B121" s="36"/>
      <c r="C121" s="36"/>
      <c r="D121" s="36"/>
      <c r="E121" s="36"/>
      <c r="F121" s="36"/>
      <c r="G121" s="36"/>
      <c r="H121" s="36"/>
      <c r="I121" s="48"/>
      <c r="J121" s="41"/>
      <c r="K121" s="41"/>
      <c r="L121" s="41"/>
      <c r="M121" s="41"/>
      <c r="N121" s="41">
        <f>L120*J120</f>
        <v>925</v>
      </c>
      <c r="O121" s="40">
        <f>SUM(V121:AJ121)</f>
        <v>0</v>
      </c>
      <c r="P121" s="41"/>
      <c r="Q121" s="41">
        <f>O121*J120</f>
        <v>0</v>
      </c>
      <c r="R121" s="41">
        <f>L120-O121</f>
        <v>5</v>
      </c>
      <c r="S121" s="41"/>
      <c r="T121" s="41">
        <f>R121*J120</f>
        <v>925</v>
      </c>
      <c r="U121" s="41"/>
      <c r="V121" s="58">
        <v>0</v>
      </c>
      <c r="W121" s="58">
        <v>0</v>
      </c>
      <c r="X121" s="58">
        <v>0</v>
      </c>
      <c r="Y121" s="38"/>
      <c r="Z121" s="38"/>
      <c r="AA121" s="38"/>
      <c r="AB121" s="38"/>
      <c r="AC121" s="38"/>
      <c r="AD121" s="38"/>
      <c r="AE121" s="38"/>
      <c r="AF121" s="19"/>
      <c r="AG121" s="19"/>
      <c r="AH121" s="19"/>
      <c r="AI121" s="19"/>
      <c r="AJ121" s="19"/>
    </row>
    <row r="122" spans="1:36" ht="15" customHeight="1" x14ac:dyDescent="0.45">
      <c r="A122" s="54" t="s">
        <v>3022</v>
      </c>
      <c r="B122" s="54" t="s">
        <v>203</v>
      </c>
      <c r="C122" s="54"/>
      <c r="D122" s="54" t="s">
        <v>3151</v>
      </c>
      <c r="E122" s="54" t="s">
        <v>3152</v>
      </c>
      <c r="F122" s="54" t="s">
        <v>1081</v>
      </c>
      <c r="G122" s="54" t="s">
        <v>710</v>
      </c>
      <c r="H122" s="54" t="s">
        <v>3153</v>
      </c>
      <c r="I122" s="55">
        <v>102</v>
      </c>
      <c r="J122" s="41">
        <v>265</v>
      </c>
      <c r="K122" s="51">
        <v>185</v>
      </c>
      <c r="L122" s="57">
        <f>SUM(V122:AJ122)</f>
        <v>5</v>
      </c>
      <c r="M122" s="57">
        <f>L122*I122</f>
        <v>510</v>
      </c>
      <c r="N122" s="57"/>
      <c r="O122" s="51"/>
      <c r="P122" s="41">
        <f>O123*I122</f>
        <v>0</v>
      </c>
      <c r="Q122" s="41"/>
      <c r="R122" s="57"/>
      <c r="S122" s="57">
        <f>R123*I122</f>
        <v>510</v>
      </c>
      <c r="T122" s="57"/>
      <c r="U122" s="57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250">
        <v>1</v>
      </c>
      <c r="AG122" s="250">
        <v>1</v>
      </c>
      <c r="AH122" s="250">
        <v>1</v>
      </c>
      <c r="AI122" s="250">
        <v>1</v>
      </c>
      <c r="AJ122" s="250">
        <v>1</v>
      </c>
    </row>
    <row r="123" spans="1:36" ht="15" customHeight="1" x14ac:dyDescent="0.45">
      <c r="A123" s="36"/>
      <c r="B123" s="36"/>
      <c r="C123" s="36"/>
      <c r="D123" s="36"/>
      <c r="E123" s="36"/>
      <c r="F123" s="36"/>
      <c r="G123" s="36"/>
      <c r="H123" s="36"/>
      <c r="I123" s="48"/>
      <c r="J123" s="41"/>
      <c r="K123" s="41"/>
      <c r="L123" s="41"/>
      <c r="M123" s="41"/>
      <c r="N123" s="41">
        <f>L122*J122</f>
        <v>1325</v>
      </c>
      <c r="O123" s="40">
        <f>SUM(V123:AJ123)</f>
        <v>0</v>
      </c>
      <c r="P123" s="41"/>
      <c r="Q123" s="41">
        <f>O123*J122</f>
        <v>0</v>
      </c>
      <c r="R123" s="41">
        <f>L122-O123</f>
        <v>5</v>
      </c>
      <c r="S123" s="41"/>
      <c r="T123" s="41">
        <f>R123*J122</f>
        <v>1325</v>
      </c>
      <c r="U123" s="41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137">
        <v>0</v>
      </c>
      <c r="AG123" s="137">
        <v>0</v>
      </c>
      <c r="AH123" s="137">
        <v>0</v>
      </c>
      <c r="AI123" s="137">
        <v>0</v>
      </c>
      <c r="AJ123" s="137">
        <v>0</v>
      </c>
    </row>
    <row r="124" spans="1:36" ht="15" customHeight="1" x14ac:dyDescent="0.45">
      <c r="A124" s="54" t="s">
        <v>3022</v>
      </c>
      <c r="B124" s="54" t="s">
        <v>203</v>
      </c>
      <c r="C124" s="54"/>
      <c r="D124" s="54" t="s">
        <v>3154</v>
      </c>
      <c r="E124" s="54" t="s">
        <v>260</v>
      </c>
      <c r="F124" s="54" t="s">
        <v>381</v>
      </c>
      <c r="G124" s="54" t="s">
        <v>1868</v>
      </c>
      <c r="H124" s="54" t="s">
        <v>3155</v>
      </c>
      <c r="I124" s="256">
        <v>96</v>
      </c>
      <c r="J124" s="41">
        <v>275</v>
      </c>
      <c r="K124" s="57"/>
      <c r="L124" s="57">
        <f>SUM(V124:AJ124)</f>
        <v>2</v>
      </c>
      <c r="M124" s="57">
        <f>L124*I124</f>
        <v>192</v>
      </c>
      <c r="N124" s="57"/>
      <c r="O124" s="51"/>
      <c r="P124" s="41">
        <f>O125*I124</f>
        <v>0</v>
      </c>
      <c r="Q124" s="41"/>
      <c r="R124" s="57"/>
      <c r="S124" s="57">
        <f>R125*I124</f>
        <v>192</v>
      </c>
      <c r="T124" s="57"/>
      <c r="U124" s="57"/>
      <c r="V124" s="56"/>
      <c r="W124" s="56"/>
      <c r="X124" s="56"/>
      <c r="Y124" s="56"/>
      <c r="Z124" s="56"/>
      <c r="AA124" s="56"/>
      <c r="AB124" s="56"/>
      <c r="AC124" s="56"/>
      <c r="AD124" s="56"/>
      <c r="AE124" s="56">
        <v>2</v>
      </c>
      <c r="AF124" s="250"/>
      <c r="AG124" s="250"/>
      <c r="AH124" s="250"/>
      <c r="AI124" s="250"/>
      <c r="AJ124" s="250"/>
    </row>
    <row r="125" spans="1:36" ht="15" customHeight="1" x14ac:dyDescent="0.45">
      <c r="A125" s="36"/>
      <c r="B125" s="36"/>
      <c r="C125" s="36"/>
      <c r="D125" s="36"/>
      <c r="E125" s="36"/>
      <c r="F125" s="36"/>
      <c r="G125" s="36"/>
      <c r="H125" s="36"/>
      <c r="I125" s="48"/>
      <c r="J125" s="41"/>
      <c r="K125" s="41"/>
      <c r="L125" s="41"/>
      <c r="M125" s="41"/>
      <c r="N125" s="41">
        <f>L124*J124</f>
        <v>550</v>
      </c>
      <c r="O125" s="40">
        <f>SUM(V125:AJ125)</f>
        <v>0</v>
      </c>
      <c r="P125" s="41"/>
      <c r="Q125" s="41">
        <f>O125*J124</f>
        <v>0</v>
      </c>
      <c r="R125" s="41">
        <f>L124-O125</f>
        <v>2</v>
      </c>
      <c r="S125" s="41"/>
      <c r="T125" s="41">
        <f>R125*J124</f>
        <v>550</v>
      </c>
      <c r="U125" s="41"/>
      <c r="V125" s="38"/>
      <c r="W125" s="38"/>
      <c r="X125" s="38"/>
      <c r="Y125" s="38"/>
      <c r="Z125" s="38"/>
      <c r="AA125" s="38"/>
      <c r="AB125" s="38"/>
      <c r="AC125" s="38"/>
      <c r="AD125" s="38"/>
      <c r="AE125" s="58">
        <v>0</v>
      </c>
      <c r="AF125" s="19"/>
      <c r="AG125" s="19"/>
      <c r="AH125" s="19"/>
      <c r="AI125" s="19"/>
      <c r="AJ125" s="19"/>
    </row>
    <row r="126" spans="1:36" ht="15" customHeight="1" x14ac:dyDescent="0.45">
      <c r="A126" s="54" t="s">
        <v>3022</v>
      </c>
      <c r="B126" s="54" t="s">
        <v>203</v>
      </c>
      <c r="C126" s="54"/>
      <c r="D126" s="661" t="s">
        <v>3838</v>
      </c>
      <c r="E126" s="54" t="s">
        <v>3152</v>
      </c>
      <c r="F126" s="54" t="s">
        <v>158</v>
      </c>
      <c r="G126" s="54"/>
      <c r="H126" s="54" t="s">
        <v>3156</v>
      </c>
      <c r="I126" s="55">
        <v>85</v>
      </c>
      <c r="J126" s="41">
        <v>220</v>
      </c>
      <c r="K126" s="51">
        <v>132</v>
      </c>
      <c r="L126" s="57">
        <f>SUM(V126:AJ126)</f>
        <v>5</v>
      </c>
      <c r="M126" s="57">
        <f>L126*I126</f>
        <v>425</v>
      </c>
      <c r="N126" s="57"/>
      <c r="O126" s="51"/>
      <c r="P126" s="41">
        <f>O127*I126</f>
        <v>85</v>
      </c>
      <c r="Q126" s="41"/>
      <c r="R126" s="57"/>
      <c r="S126" s="57">
        <f>R127*I126</f>
        <v>340</v>
      </c>
      <c r="T126" s="57"/>
      <c r="U126" s="57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250">
        <v>1</v>
      </c>
      <c r="AG126" s="250">
        <v>1</v>
      </c>
      <c r="AH126" s="250">
        <v>1</v>
      </c>
      <c r="AI126" s="250">
        <v>1</v>
      </c>
      <c r="AJ126" s="250">
        <v>1</v>
      </c>
    </row>
    <row r="127" spans="1:36" ht="15" customHeight="1" x14ac:dyDescent="0.45">
      <c r="A127" s="36"/>
      <c r="B127" s="36"/>
      <c r="C127" s="36"/>
      <c r="D127" s="36"/>
      <c r="E127" s="36"/>
      <c r="F127" s="36"/>
      <c r="G127" s="36"/>
      <c r="H127" s="36"/>
      <c r="I127" s="48"/>
      <c r="J127" s="41"/>
      <c r="K127" s="41"/>
      <c r="L127" s="41"/>
      <c r="M127" s="41"/>
      <c r="N127" s="41">
        <f>L126*J126</f>
        <v>1100</v>
      </c>
      <c r="O127" s="687">
        <f>SUM(V127:AJ127)</f>
        <v>1</v>
      </c>
      <c r="P127" s="41"/>
      <c r="Q127" s="41">
        <f>O127*J126</f>
        <v>220</v>
      </c>
      <c r="R127" s="41">
        <f>L126-O127</f>
        <v>4</v>
      </c>
      <c r="S127" s="41"/>
      <c r="T127" s="41">
        <f>R127*J126</f>
        <v>880</v>
      </c>
      <c r="U127" s="41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697">
        <v>1</v>
      </c>
      <c r="AG127" s="137">
        <v>0</v>
      </c>
      <c r="AH127" s="137">
        <v>0</v>
      </c>
      <c r="AI127" s="137">
        <v>0</v>
      </c>
      <c r="AJ127" s="137">
        <v>0</v>
      </c>
    </row>
    <row r="128" spans="1:36" ht="15" customHeight="1" x14ac:dyDescent="0.45">
      <c r="A128" s="54" t="s">
        <v>3022</v>
      </c>
      <c r="B128" s="54" t="s">
        <v>203</v>
      </c>
      <c r="C128" s="54"/>
      <c r="D128" s="54" t="s">
        <v>3157</v>
      </c>
      <c r="E128" s="54" t="s">
        <v>260</v>
      </c>
      <c r="F128" s="54" t="s">
        <v>381</v>
      </c>
      <c r="G128" s="54" t="s">
        <v>1868</v>
      </c>
      <c r="H128" s="54"/>
      <c r="I128" s="256">
        <v>113</v>
      </c>
      <c r="J128" s="41">
        <v>295</v>
      </c>
      <c r="K128" s="57"/>
      <c r="L128" s="57">
        <f>SUM(V128:AJ128)</f>
        <v>2</v>
      </c>
      <c r="M128" s="57">
        <f>L128*I128</f>
        <v>226</v>
      </c>
      <c r="N128" s="57"/>
      <c r="O128" s="51"/>
      <c r="P128" s="41">
        <f>O129*I128</f>
        <v>0</v>
      </c>
      <c r="Q128" s="41"/>
      <c r="R128" s="57"/>
      <c r="S128" s="57">
        <f>R129*I128</f>
        <v>226</v>
      </c>
      <c r="T128" s="57"/>
      <c r="U128" s="57"/>
      <c r="V128" s="56"/>
      <c r="W128" s="56"/>
      <c r="X128" s="56"/>
      <c r="Y128" s="56"/>
      <c r="Z128" s="56"/>
      <c r="AA128" s="56"/>
      <c r="AB128" s="56"/>
      <c r="AC128" s="56"/>
      <c r="AD128" s="56"/>
      <c r="AE128" s="56">
        <v>2</v>
      </c>
      <c r="AF128" s="250"/>
      <c r="AG128" s="250"/>
      <c r="AH128" s="250"/>
      <c r="AI128" s="250"/>
      <c r="AJ128" s="250"/>
    </row>
    <row r="129" spans="1:37" ht="15" customHeight="1" x14ac:dyDescent="0.45">
      <c r="A129" s="36"/>
      <c r="B129" s="36"/>
      <c r="C129" s="36"/>
      <c r="D129" s="36"/>
      <c r="E129" s="36"/>
      <c r="F129" s="36"/>
      <c r="G129" s="36"/>
      <c r="H129" s="36"/>
      <c r="I129" s="38"/>
      <c r="J129" s="41"/>
      <c r="K129" s="41"/>
      <c r="L129" s="41"/>
      <c r="M129" s="41"/>
      <c r="N129" s="41">
        <f>L128*J128</f>
        <v>590</v>
      </c>
      <c r="O129" s="63">
        <f>SUM(V129:AJ129)</f>
        <v>0</v>
      </c>
      <c r="P129" s="41"/>
      <c r="Q129" s="41">
        <f>O129*J128</f>
        <v>0</v>
      </c>
      <c r="R129" s="41">
        <f>L128-O129</f>
        <v>2</v>
      </c>
      <c r="S129" s="41"/>
      <c r="T129" s="41">
        <f>R129*J128</f>
        <v>590</v>
      </c>
      <c r="U129" s="41"/>
      <c r="V129" s="38"/>
      <c r="W129" s="38"/>
      <c r="X129" s="38"/>
      <c r="Y129" s="38"/>
      <c r="Z129" s="38"/>
      <c r="AA129" s="38"/>
      <c r="AB129" s="38"/>
      <c r="AC129" s="38"/>
      <c r="AD129" s="38"/>
      <c r="AE129" s="64">
        <v>0</v>
      </c>
      <c r="AF129" s="19"/>
      <c r="AG129" s="19"/>
      <c r="AH129" s="19"/>
      <c r="AI129" s="19"/>
      <c r="AJ129" s="19"/>
      <c r="AK129" s="164" t="s">
        <v>3158</v>
      </c>
    </row>
    <row r="130" spans="1:37" ht="15" customHeight="1" x14ac:dyDescent="0.45">
      <c r="A130" s="54" t="s">
        <v>3022</v>
      </c>
      <c r="B130" s="59" t="s">
        <v>3159</v>
      </c>
      <c r="C130" s="59"/>
      <c r="D130" s="54" t="s">
        <v>3160</v>
      </c>
      <c r="E130" s="54" t="s">
        <v>214</v>
      </c>
      <c r="F130" s="54" t="s">
        <v>168</v>
      </c>
      <c r="G130" s="54" t="s">
        <v>191</v>
      </c>
      <c r="H130" s="54" t="s">
        <v>3161</v>
      </c>
      <c r="I130" s="49">
        <v>0</v>
      </c>
      <c r="J130" s="57">
        <v>240</v>
      </c>
      <c r="K130" s="57"/>
      <c r="L130" s="57">
        <f>SUM(V130:AJ130)</f>
        <v>1</v>
      </c>
      <c r="M130" s="57">
        <f>L130*I130</f>
        <v>0</v>
      </c>
      <c r="N130" s="57"/>
      <c r="O130" s="51"/>
      <c r="P130" s="41">
        <f>O131*I130</f>
        <v>0</v>
      </c>
      <c r="Q130" s="41"/>
      <c r="R130" s="57"/>
      <c r="S130" s="57">
        <f>R131*I130</f>
        <v>0</v>
      </c>
      <c r="T130" s="57"/>
      <c r="U130" s="57"/>
      <c r="V130" s="56"/>
      <c r="W130" s="56"/>
      <c r="X130" s="56">
        <v>1</v>
      </c>
      <c r="Y130" s="56"/>
      <c r="Z130" s="56"/>
      <c r="AA130" s="56"/>
      <c r="AB130" s="56"/>
      <c r="AC130" s="56"/>
      <c r="AD130" s="56"/>
      <c r="AE130" s="56"/>
      <c r="AF130" s="250"/>
      <c r="AG130" s="250"/>
      <c r="AH130" s="250"/>
      <c r="AI130" s="250"/>
      <c r="AJ130" s="250"/>
    </row>
    <row r="131" spans="1:37" ht="15" customHeight="1" x14ac:dyDescent="0.45">
      <c r="A131" s="36"/>
      <c r="B131" s="36"/>
      <c r="C131" s="36"/>
      <c r="D131" s="36"/>
      <c r="E131" s="36"/>
      <c r="F131" s="36"/>
      <c r="G131" s="36"/>
      <c r="H131" s="36"/>
      <c r="I131" s="38"/>
      <c r="J131" s="41"/>
      <c r="K131" s="41"/>
      <c r="L131" s="41"/>
      <c r="M131" s="41"/>
      <c r="N131" s="41">
        <f>L130*J130</f>
        <v>240</v>
      </c>
      <c r="O131" s="40">
        <f>SUM(V131:AJ131)</f>
        <v>0</v>
      </c>
      <c r="P131" s="41"/>
      <c r="Q131" s="41">
        <f>O131*J130</f>
        <v>0</v>
      </c>
      <c r="R131" s="41">
        <f>L130-O131</f>
        <v>1</v>
      </c>
      <c r="S131" s="41"/>
      <c r="T131" s="41">
        <f>R131*J130</f>
        <v>240</v>
      </c>
      <c r="U131" s="41"/>
      <c r="V131" s="38"/>
      <c r="W131" s="38"/>
      <c r="X131" s="58">
        <v>0</v>
      </c>
      <c r="Y131" s="38"/>
      <c r="Z131" s="38"/>
      <c r="AA131" s="38"/>
      <c r="AB131" s="38"/>
      <c r="AC131" s="38"/>
      <c r="AD131" s="38"/>
      <c r="AE131" s="38"/>
      <c r="AF131" s="19"/>
      <c r="AG131" s="19"/>
      <c r="AH131" s="19"/>
      <c r="AI131" s="19"/>
      <c r="AJ131" s="19"/>
    </row>
    <row r="132" spans="1:37" ht="15" customHeight="1" x14ac:dyDescent="0.45">
      <c r="A132" s="54" t="s">
        <v>3022</v>
      </c>
      <c r="B132" s="54" t="s">
        <v>3162</v>
      </c>
      <c r="C132" s="54"/>
      <c r="D132" s="54" t="s">
        <v>3163</v>
      </c>
      <c r="E132" s="54" t="s">
        <v>214</v>
      </c>
      <c r="F132" s="54" t="s">
        <v>2405</v>
      </c>
      <c r="G132" s="54" t="s">
        <v>154</v>
      </c>
      <c r="H132" s="54" t="s">
        <v>3164</v>
      </c>
      <c r="I132" s="107"/>
      <c r="J132" s="57">
        <v>225</v>
      </c>
      <c r="K132" s="57"/>
      <c r="L132" s="57">
        <f>SUM(V132:AJ132)</f>
        <v>1</v>
      </c>
      <c r="M132" s="57">
        <f>L132*I132</f>
        <v>0</v>
      </c>
      <c r="N132" s="57"/>
      <c r="O132" s="51"/>
      <c r="P132" s="163">
        <f>O133*I132</f>
        <v>0</v>
      </c>
      <c r="Q132" s="41"/>
      <c r="R132" s="57"/>
      <c r="S132" s="456">
        <f>R133*I132</f>
        <v>0</v>
      </c>
      <c r="T132" s="57"/>
      <c r="U132" s="57"/>
      <c r="V132" s="56"/>
      <c r="W132" s="56">
        <v>1</v>
      </c>
      <c r="X132" s="56"/>
      <c r="Y132" s="56"/>
      <c r="Z132" s="56"/>
      <c r="AA132" s="56"/>
      <c r="AB132" s="56"/>
      <c r="AC132" s="56"/>
      <c r="AD132" s="56"/>
      <c r="AE132" s="56"/>
      <c r="AF132" s="250"/>
      <c r="AG132" s="250"/>
      <c r="AH132" s="250"/>
      <c r="AI132" s="250"/>
      <c r="AJ132" s="250"/>
    </row>
    <row r="133" spans="1:37" ht="15" customHeight="1" x14ac:dyDescent="0.45">
      <c r="A133" s="36"/>
      <c r="B133" s="45" t="s">
        <v>3165</v>
      </c>
      <c r="C133" s="45"/>
      <c r="D133" s="36"/>
      <c r="E133" s="36"/>
      <c r="F133" s="36"/>
      <c r="G133" s="36"/>
      <c r="H133" s="36"/>
      <c r="I133" s="38"/>
      <c r="J133" s="41"/>
      <c r="K133" s="41"/>
      <c r="L133" s="41"/>
      <c r="M133" s="41"/>
      <c r="N133" s="41">
        <f>L132*J132</f>
        <v>225</v>
      </c>
      <c r="O133" s="40">
        <f>SUM(V133:AJ133)</f>
        <v>0</v>
      </c>
      <c r="P133" s="41"/>
      <c r="Q133" s="41">
        <f>O133*J132</f>
        <v>0</v>
      </c>
      <c r="R133" s="41">
        <f>L132-O133</f>
        <v>1</v>
      </c>
      <c r="S133" s="41"/>
      <c r="T133" s="41">
        <f>R133*J132</f>
        <v>225</v>
      </c>
      <c r="U133" s="41"/>
      <c r="V133" s="38"/>
      <c r="W133" s="58">
        <v>0</v>
      </c>
      <c r="X133" s="38"/>
      <c r="Y133" s="38"/>
      <c r="Z133" s="38"/>
      <c r="AA133" s="38"/>
      <c r="AB133" s="38"/>
      <c r="AC133" s="38"/>
      <c r="AD133" s="38"/>
      <c r="AE133" s="38"/>
      <c r="AF133" s="19"/>
      <c r="AG133" s="19"/>
      <c r="AH133" s="19"/>
      <c r="AI133" s="19"/>
      <c r="AJ133" s="19"/>
    </row>
    <row r="134" spans="1:37" ht="15" customHeight="1" x14ac:dyDescent="0.45">
      <c r="L134" s="4">
        <f t="shared" ref="L134:U134" si="11">SUM(L38:L133)</f>
        <v>223</v>
      </c>
      <c r="M134" s="4">
        <f t="shared" si="11"/>
        <v>16698</v>
      </c>
      <c r="N134" s="4">
        <f t="shared" si="11"/>
        <v>36605</v>
      </c>
      <c r="O134" s="721">
        <f t="shared" si="11"/>
        <v>4</v>
      </c>
      <c r="P134" s="721">
        <f t="shared" si="11"/>
        <v>343</v>
      </c>
      <c r="Q134" s="4">
        <f t="shared" si="11"/>
        <v>890</v>
      </c>
      <c r="R134" s="4">
        <f t="shared" si="11"/>
        <v>219</v>
      </c>
      <c r="S134" s="4">
        <f t="shared" si="11"/>
        <v>16355</v>
      </c>
      <c r="T134" s="4">
        <f t="shared" si="11"/>
        <v>35715</v>
      </c>
      <c r="U134" s="4">
        <f t="shared" si="11"/>
        <v>0</v>
      </c>
    </row>
    <row r="135" spans="1:37" ht="15" customHeight="1" x14ac:dyDescent="0.45">
      <c r="K135" s="1" t="s">
        <v>323</v>
      </c>
      <c r="L135" s="6">
        <f>O134+R134</f>
        <v>223</v>
      </c>
      <c r="M135" s="457">
        <f>S134+P134</f>
        <v>16698</v>
      </c>
      <c r="N135" s="457">
        <f>Q134+T134</f>
        <v>36605</v>
      </c>
      <c r="R135" s="169"/>
      <c r="S135" s="169"/>
      <c r="T135" s="169"/>
      <c r="U135" s="169"/>
    </row>
    <row r="136" spans="1:37" ht="15" customHeight="1" x14ac:dyDescent="0.45">
      <c r="K136" s="9" t="s">
        <v>324</v>
      </c>
      <c r="L136" s="6"/>
      <c r="M136" s="457"/>
      <c r="N136" s="457"/>
      <c r="P136" s="7">
        <f>P134/M134</f>
        <v>2.0541382201461254E-2</v>
      </c>
      <c r="R136" s="169"/>
      <c r="S136" s="458">
        <f>S134/M134</f>
        <v>0.97945861779853871</v>
      </c>
      <c r="T136" s="169"/>
      <c r="U136" s="169"/>
    </row>
    <row r="137" spans="1:37" ht="15" customHeight="1" x14ac:dyDescent="0.45">
      <c r="K137" s="9" t="s">
        <v>325</v>
      </c>
      <c r="L137" s="6"/>
      <c r="M137" s="457"/>
      <c r="N137" s="457"/>
      <c r="R137" s="169"/>
      <c r="S137" s="169"/>
      <c r="T137" s="459">
        <f>T134/S134</f>
        <v>2.183735860593091</v>
      </c>
      <c r="U137" s="169"/>
    </row>
    <row r="138" spans="1:37" ht="15" customHeight="1" x14ac:dyDescent="0.45">
      <c r="M138" s="169"/>
      <c r="N138" s="169"/>
      <c r="R138" s="169"/>
      <c r="S138" s="169"/>
      <c r="T138" s="169"/>
      <c r="U138" s="169"/>
    </row>
    <row r="139" spans="1:37" ht="44.25" customHeight="1" x14ac:dyDescent="0.45">
      <c r="A139" s="32" t="s">
        <v>117</v>
      </c>
      <c r="B139" s="32" t="s">
        <v>118</v>
      </c>
      <c r="C139" s="33" t="s">
        <v>1505</v>
      </c>
      <c r="D139" s="32" t="s">
        <v>120</v>
      </c>
      <c r="E139" s="32" t="s">
        <v>121</v>
      </c>
      <c r="F139" s="32" t="s">
        <v>122</v>
      </c>
      <c r="G139" s="32" t="s">
        <v>123</v>
      </c>
      <c r="H139" s="32" t="s">
        <v>124</v>
      </c>
      <c r="I139" s="32" t="s">
        <v>125</v>
      </c>
      <c r="J139" s="32" t="s">
        <v>126</v>
      </c>
      <c r="K139" s="32" t="s">
        <v>127</v>
      </c>
      <c r="L139" s="34" t="s">
        <v>128</v>
      </c>
      <c r="M139" s="33" t="s">
        <v>129</v>
      </c>
      <c r="N139" s="33" t="s">
        <v>933</v>
      </c>
      <c r="O139" s="52" t="s">
        <v>131</v>
      </c>
      <c r="P139" s="829" t="s">
        <v>132</v>
      </c>
      <c r="Q139" s="828"/>
      <c r="R139" s="33" t="s">
        <v>133</v>
      </c>
      <c r="S139" s="830" t="s">
        <v>134</v>
      </c>
      <c r="T139" s="827"/>
      <c r="U139" s="828"/>
      <c r="V139" s="32" t="s">
        <v>135</v>
      </c>
      <c r="W139" s="32" t="s">
        <v>136</v>
      </c>
      <c r="X139" s="32" t="s">
        <v>137</v>
      </c>
      <c r="Y139" s="32" t="s">
        <v>138</v>
      </c>
      <c r="Z139" s="32" t="s">
        <v>1376</v>
      </c>
      <c r="AA139" s="32" t="s">
        <v>1377</v>
      </c>
      <c r="AB139" s="32" t="s">
        <v>1378</v>
      </c>
      <c r="AC139" s="32" t="s">
        <v>1379</v>
      </c>
      <c r="AD139" s="32" t="s">
        <v>1380</v>
      </c>
      <c r="AE139" s="32" t="s">
        <v>140</v>
      </c>
      <c r="AF139" s="32" t="s">
        <v>2451</v>
      </c>
      <c r="AG139" s="32" t="s">
        <v>2452</v>
      </c>
      <c r="AH139" s="32" t="s">
        <v>2453</v>
      </c>
      <c r="AI139" s="32" t="s">
        <v>2454</v>
      </c>
      <c r="AJ139" s="32" t="s">
        <v>2455</v>
      </c>
    </row>
    <row r="140" spans="1:37" ht="15" customHeight="1" x14ac:dyDescent="0.45">
      <c r="A140" s="77" t="s">
        <v>3022</v>
      </c>
      <c r="B140" s="77" t="s">
        <v>3166</v>
      </c>
      <c r="C140" s="77"/>
      <c r="D140" s="77" t="s">
        <v>3167</v>
      </c>
      <c r="E140" s="77" t="s">
        <v>278</v>
      </c>
      <c r="F140" s="77" t="s">
        <v>3168</v>
      </c>
      <c r="G140" s="77" t="s">
        <v>166</v>
      </c>
      <c r="H140" s="77" t="s">
        <v>2054</v>
      </c>
      <c r="I140" s="80">
        <v>67</v>
      </c>
      <c r="J140" s="82">
        <v>175</v>
      </c>
      <c r="K140" s="82"/>
      <c r="L140" s="82">
        <f>SUM(V140:AJ140)</f>
        <v>5</v>
      </c>
      <c r="M140" s="82">
        <f>L140*I140</f>
        <v>335</v>
      </c>
      <c r="N140" s="82"/>
      <c r="O140" s="51"/>
      <c r="P140" s="41">
        <f>O141*I140</f>
        <v>0</v>
      </c>
      <c r="Q140" s="41"/>
      <c r="R140" s="82"/>
      <c r="S140" s="82">
        <f>R141*I140</f>
        <v>335</v>
      </c>
      <c r="T140" s="82"/>
      <c r="U140" s="82"/>
      <c r="V140" s="81">
        <v>2</v>
      </c>
      <c r="W140" s="81">
        <v>2</v>
      </c>
      <c r="X140" s="81">
        <v>1</v>
      </c>
      <c r="Y140" s="81"/>
      <c r="Z140" s="81"/>
      <c r="AA140" s="81"/>
      <c r="AB140" s="81"/>
      <c r="AC140" s="81"/>
      <c r="AD140" s="81"/>
      <c r="AE140" s="81"/>
      <c r="AF140" s="131"/>
      <c r="AG140" s="131"/>
      <c r="AH140" s="131"/>
      <c r="AI140" s="131"/>
      <c r="AJ140" s="131"/>
    </row>
    <row r="141" spans="1:37" ht="15" customHeight="1" x14ac:dyDescent="0.45">
      <c r="A141" s="36"/>
      <c r="B141" s="36"/>
      <c r="C141" s="36"/>
      <c r="D141" s="46"/>
      <c r="E141" s="36"/>
      <c r="F141" s="36"/>
      <c r="G141" s="36"/>
      <c r="H141" s="36"/>
      <c r="I141" s="48"/>
      <c r="J141" s="41"/>
      <c r="K141" s="41"/>
      <c r="L141" s="41"/>
      <c r="M141" s="41"/>
      <c r="N141" s="41">
        <f>L140*J140</f>
        <v>875</v>
      </c>
      <c r="O141" s="40">
        <f>SUM(V141:AJ141)+SUM(V142:AJ142)</f>
        <v>0</v>
      </c>
      <c r="P141" s="41"/>
      <c r="Q141" s="41">
        <f>O141*J140</f>
        <v>0</v>
      </c>
      <c r="R141" s="41">
        <f>L140-O141</f>
        <v>5</v>
      </c>
      <c r="S141" s="41"/>
      <c r="T141" s="41">
        <f>R141*J140</f>
        <v>875</v>
      </c>
      <c r="U141" s="41"/>
      <c r="V141" s="42">
        <v>0</v>
      </c>
      <c r="W141" s="42">
        <v>0</v>
      </c>
      <c r="X141" s="42">
        <v>0</v>
      </c>
      <c r="Y141" s="38"/>
      <c r="Z141" s="38"/>
      <c r="AA141" s="38"/>
      <c r="AB141" s="38"/>
      <c r="AC141" s="38"/>
      <c r="AD141" s="38"/>
      <c r="AE141" s="38"/>
      <c r="AF141" s="19"/>
      <c r="AG141" s="19"/>
      <c r="AH141" s="19"/>
      <c r="AI141" s="19"/>
      <c r="AJ141" s="19"/>
    </row>
    <row r="142" spans="1:37" ht="15" customHeight="1" x14ac:dyDescent="0.45">
      <c r="A142" s="36"/>
      <c r="B142" s="36"/>
      <c r="C142" s="36"/>
      <c r="D142" s="36"/>
      <c r="E142" s="36"/>
      <c r="F142" s="36"/>
      <c r="G142" s="36"/>
      <c r="H142" s="36"/>
      <c r="I142" s="48"/>
      <c r="J142" s="41"/>
      <c r="K142" s="41"/>
      <c r="L142" s="41"/>
      <c r="M142" s="41"/>
      <c r="N142" s="41"/>
      <c r="O142" s="51"/>
      <c r="P142" s="41"/>
      <c r="Q142" s="41"/>
      <c r="R142" s="41"/>
      <c r="S142" s="41"/>
      <c r="T142" s="41"/>
      <c r="U142" s="41">
        <f>R142*K142</f>
        <v>0</v>
      </c>
      <c r="V142" s="38"/>
      <c r="W142" s="38"/>
      <c r="X142" s="845"/>
      <c r="Y142" s="38"/>
      <c r="Z142" s="38"/>
      <c r="AA142" s="38"/>
      <c r="AB142" s="38"/>
      <c r="AC142" s="38"/>
      <c r="AD142" s="38"/>
      <c r="AE142" s="38"/>
      <c r="AF142" s="19"/>
      <c r="AG142" s="19"/>
      <c r="AH142" s="19"/>
      <c r="AI142" s="19"/>
      <c r="AJ142" s="19"/>
    </row>
    <row r="143" spans="1:37" ht="15" customHeight="1" x14ac:dyDescent="0.45">
      <c r="A143" s="77" t="s">
        <v>3022</v>
      </c>
      <c r="B143" s="77" t="s">
        <v>3166</v>
      </c>
      <c r="C143" s="77"/>
      <c r="D143" s="77" t="s">
        <v>3169</v>
      </c>
      <c r="E143" s="77" t="s">
        <v>214</v>
      </c>
      <c r="F143" s="77" t="s">
        <v>3170</v>
      </c>
      <c r="G143" s="77" t="s">
        <v>166</v>
      </c>
      <c r="H143" s="77"/>
      <c r="I143" s="80">
        <v>102</v>
      </c>
      <c r="J143" s="82">
        <v>265</v>
      </c>
      <c r="K143" s="82"/>
      <c r="L143" s="82">
        <f>SUM(V143:AJ143)</f>
        <v>5</v>
      </c>
      <c r="M143" s="82">
        <f>L143*I143</f>
        <v>510</v>
      </c>
      <c r="N143" s="82"/>
      <c r="O143" s="51"/>
      <c r="P143" s="41">
        <f>O144*I143</f>
        <v>0</v>
      </c>
      <c r="Q143" s="41"/>
      <c r="R143" s="82"/>
      <c r="S143" s="82">
        <f>R144*I143</f>
        <v>510</v>
      </c>
      <c r="T143" s="82"/>
      <c r="U143" s="82"/>
      <c r="V143" s="81">
        <v>1</v>
      </c>
      <c r="W143" s="81">
        <v>2</v>
      </c>
      <c r="X143" s="81">
        <v>1</v>
      </c>
      <c r="Y143" s="81">
        <v>1</v>
      </c>
      <c r="Z143" s="81"/>
      <c r="AA143" s="81"/>
      <c r="AB143" s="81"/>
      <c r="AC143" s="81"/>
      <c r="AD143" s="81"/>
      <c r="AE143" s="81"/>
      <c r="AF143" s="131"/>
      <c r="AG143" s="131"/>
      <c r="AH143" s="131"/>
      <c r="AI143" s="131"/>
      <c r="AJ143" s="131"/>
    </row>
    <row r="144" spans="1:37" ht="15" customHeight="1" x14ac:dyDescent="0.45">
      <c r="A144" s="36"/>
      <c r="B144" s="36"/>
      <c r="C144" s="36"/>
      <c r="D144" s="36"/>
      <c r="E144" s="36"/>
      <c r="F144" s="36"/>
      <c r="G144" s="36"/>
      <c r="H144" s="36"/>
      <c r="I144" s="48"/>
      <c r="J144" s="41"/>
      <c r="K144" s="41"/>
      <c r="L144" s="41"/>
      <c r="M144" s="41"/>
      <c r="N144" s="41">
        <f>L143*J143</f>
        <v>1325</v>
      </c>
      <c r="O144" s="40">
        <f>SUM(V144:AJ144)+SUM(V145:AJ145)</f>
        <v>0</v>
      </c>
      <c r="P144" s="41"/>
      <c r="Q144" s="41">
        <f>O144*J143</f>
        <v>0</v>
      </c>
      <c r="R144" s="41">
        <f>L143-O144</f>
        <v>5</v>
      </c>
      <c r="S144" s="41"/>
      <c r="T144" s="41">
        <f>R144*J143</f>
        <v>1325</v>
      </c>
      <c r="U144" s="41"/>
      <c r="V144" s="58">
        <v>0</v>
      </c>
      <c r="W144" s="58">
        <v>0</v>
      </c>
      <c r="X144" s="58">
        <v>0</v>
      </c>
      <c r="Y144" s="58">
        <v>0</v>
      </c>
      <c r="Z144" s="38"/>
      <c r="AA144" s="38"/>
      <c r="AB144" s="38"/>
      <c r="AC144" s="38"/>
      <c r="AD144" s="38"/>
      <c r="AE144" s="38"/>
      <c r="AF144" s="19"/>
      <c r="AG144" s="19"/>
      <c r="AH144" s="19"/>
      <c r="AI144" s="19"/>
      <c r="AJ144" s="19"/>
    </row>
    <row r="145" spans="1:36" ht="15" customHeight="1" x14ac:dyDescent="0.45">
      <c r="A145" s="36"/>
      <c r="B145" s="36"/>
      <c r="C145" s="36"/>
      <c r="D145" s="36"/>
      <c r="E145" s="36"/>
      <c r="F145" s="36"/>
      <c r="G145" s="36"/>
      <c r="H145" s="36"/>
      <c r="I145" s="48"/>
      <c r="J145" s="41"/>
      <c r="K145" s="41"/>
      <c r="L145" s="41"/>
      <c r="M145" s="41"/>
      <c r="N145" s="41"/>
      <c r="O145" s="51"/>
      <c r="P145" s="41"/>
      <c r="Q145" s="41"/>
      <c r="R145" s="41"/>
      <c r="S145" s="41"/>
      <c r="T145" s="41"/>
      <c r="U145" s="41">
        <f>R145*K145</f>
        <v>0</v>
      </c>
      <c r="V145" s="38"/>
      <c r="W145" s="56"/>
      <c r="X145" s="38"/>
      <c r="Y145" s="56"/>
      <c r="Z145" s="38"/>
      <c r="AA145" s="38"/>
      <c r="AB145" s="38"/>
      <c r="AC145" s="38"/>
      <c r="AD145" s="38"/>
      <c r="AE145" s="38"/>
      <c r="AF145" s="19"/>
      <c r="AG145" s="19"/>
      <c r="AH145" s="19"/>
      <c r="AI145" s="19"/>
      <c r="AJ145" s="19"/>
    </row>
    <row r="146" spans="1:36" ht="15" customHeight="1" x14ac:dyDescent="0.45">
      <c r="A146" s="77" t="s">
        <v>3022</v>
      </c>
      <c r="B146" s="77" t="s">
        <v>3166</v>
      </c>
      <c r="C146" s="77"/>
      <c r="D146" s="77" t="s">
        <v>1459</v>
      </c>
      <c r="E146" s="77" t="s">
        <v>180</v>
      </c>
      <c r="F146" s="77" t="s">
        <v>2173</v>
      </c>
      <c r="G146" s="77" t="s">
        <v>2296</v>
      </c>
      <c r="H146" s="77" t="s">
        <v>3171</v>
      </c>
      <c r="I146" s="80">
        <v>83</v>
      </c>
      <c r="J146" s="82">
        <v>215</v>
      </c>
      <c r="K146" s="51">
        <v>107.5</v>
      </c>
      <c r="L146" s="82">
        <f>SUM(V146:AJ146)</f>
        <v>4</v>
      </c>
      <c r="M146" s="82">
        <f>L146*I146</f>
        <v>332</v>
      </c>
      <c r="N146" s="82"/>
      <c r="O146" s="51"/>
      <c r="P146" s="41">
        <f>O147*I146</f>
        <v>0</v>
      </c>
      <c r="Q146" s="41"/>
      <c r="R146" s="82"/>
      <c r="S146" s="82">
        <f>R147*I146</f>
        <v>332</v>
      </c>
      <c r="T146" s="82"/>
      <c r="U146" s="82"/>
      <c r="V146" s="81"/>
      <c r="W146" s="81"/>
      <c r="X146" s="81"/>
      <c r="Y146" s="81"/>
      <c r="Z146" s="81">
        <v>1</v>
      </c>
      <c r="AA146" s="81">
        <v>1</v>
      </c>
      <c r="AB146" s="81">
        <v>1</v>
      </c>
      <c r="AC146" s="81">
        <v>1</v>
      </c>
      <c r="AD146" s="81"/>
      <c r="AE146" s="81"/>
      <c r="AF146" s="131"/>
      <c r="AG146" s="131"/>
      <c r="AH146" s="131"/>
      <c r="AI146" s="131"/>
      <c r="AJ146" s="131"/>
    </row>
    <row r="147" spans="1:36" ht="15" customHeight="1" x14ac:dyDescent="0.45">
      <c r="A147" s="36"/>
      <c r="B147" s="36"/>
      <c r="C147" s="36"/>
      <c r="D147" s="46"/>
      <c r="E147" s="36"/>
      <c r="F147" s="36"/>
      <c r="G147" s="36"/>
      <c r="H147" s="36"/>
      <c r="I147" s="48"/>
      <c r="J147" s="41"/>
      <c r="K147" s="41"/>
      <c r="L147" s="41"/>
      <c r="M147" s="41"/>
      <c r="N147" s="41">
        <f>L146*J146</f>
        <v>860</v>
      </c>
      <c r="O147" s="40">
        <f>SUM(V147:AJ147)+SUM(V148:AJ148)</f>
        <v>0</v>
      </c>
      <c r="P147" s="41"/>
      <c r="Q147" s="41">
        <f>O147*J146</f>
        <v>0</v>
      </c>
      <c r="R147" s="41">
        <f>L146-O147</f>
        <v>4</v>
      </c>
      <c r="S147" s="41"/>
      <c r="T147" s="41">
        <f>R147*J146</f>
        <v>860</v>
      </c>
      <c r="U147" s="41"/>
      <c r="V147" s="38"/>
      <c r="W147" s="38"/>
      <c r="X147" s="38"/>
      <c r="Y147" s="38"/>
      <c r="Z147" s="42">
        <v>0</v>
      </c>
      <c r="AA147" s="42">
        <v>0</v>
      </c>
      <c r="AB147" s="42">
        <v>0</v>
      </c>
      <c r="AC147" s="42">
        <v>0</v>
      </c>
      <c r="AD147" s="38"/>
      <c r="AE147" s="38"/>
      <c r="AF147" s="19"/>
      <c r="AG147" s="19"/>
      <c r="AH147" s="19"/>
      <c r="AI147" s="19"/>
      <c r="AJ147" s="19"/>
    </row>
    <row r="148" spans="1:36" ht="15" customHeight="1" x14ac:dyDescent="0.45">
      <c r="A148" s="36"/>
      <c r="B148" s="36"/>
      <c r="C148" s="36"/>
      <c r="D148" s="36"/>
      <c r="E148" s="36"/>
      <c r="F148" s="36"/>
      <c r="G148" s="36"/>
      <c r="H148" s="36"/>
      <c r="I148" s="48"/>
      <c r="J148" s="41"/>
      <c r="K148" s="41"/>
      <c r="L148" s="41"/>
      <c r="M148" s="41"/>
      <c r="N148" s="41"/>
      <c r="O148" s="51"/>
      <c r="P148" s="41"/>
      <c r="Q148" s="41"/>
      <c r="R148" s="41"/>
      <c r="S148" s="41"/>
      <c r="T148" s="41"/>
      <c r="U148" s="41">
        <f>R148*K148</f>
        <v>0</v>
      </c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19"/>
      <c r="AG148" s="19"/>
      <c r="AH148" s="19"/>
      <c r="AI148" s="19"/>
      <c r="AJ148" s="19"/>
    </row>
    <row r="149" spans="1:36" ht="15" customHeight="1" x14ac:dyDescent="0.45">
      <c r="A149" s="77" t="s">
        <v>3022</v>
      </c>
      <c r="B149" s="77" t="s">
        <v>3166</v>
      </c>
      <c r="C149" s="77"/>
      <c r="D149" s="77" t="s">
        <v>3172</v>
      </c>
      <c r="E149" s="77" t="s">
        <v>180</v>
      </c>
      <c r="F149" s="77" t="s">
        <v>178</v>
      </c>
      <c r="G149" s="77" t="s">
        <v>166</v>
      </c>
      <c r="H149" s="77" t="s">
        <v>3173</v>
      </c>
      <c r="I149" s="80">
        <v>75</v>
      </c>
      <c r="J149" s="82">
        <v>195</v>
      </c>
      <c r="K149" s="51">
        <v>136</v>
      </c>
      <c r="L149" s="82">
        <f>SUM(V149:AJ149)</f>
        <v>6</v>
      </c>
      <c r="M149" s="82">
        <f>L149*I149</f>
        <v>450</v>
      </c>
      <c r="N149" s="82"/>
      <c r="O149" s="51"/>
      <c r="P149" s="41">
        <f>O150*I149</f>
        <v>0</v>
      </c>
      <c r="Q149" s="41"/>
      <c r="R149" s="82"/>
      <c r="S149" s="82">
        <f>R150*I149</f>
        <v>450</v>
      </c>
      <c r="T149" s="82"/>
      <c r="U149" s="82"/>
      <c r="V149" s="81"/>
      <c r="W149" s="81"/>
      <c r="X149" s="81"/>
      <c r="Y149" s="81"/>
      <c r="Z149" s="81">
        <v>1</v>
      </c>
      <c r="AA149" s="81">
        <v>1</v>
      </c>
      <c r="AB149" s="81">
        <v>1</v>
      </c>
      <c r="AC149" s="81">
        <v>2</v>
      </c>
      <c r="AD149" s="81">
        <v>1</v>
      </c>
      <c r="AE149" s="81"/>
      <c r="AF149" s="131"/>
      <c r="AG149" s="131"/>
      <c r="AH149" s="131"/>
      <c r="AI149" s="131"/>
      <c r="AJ149" s="131"/>
    </row>
    <row r="150" spans="1:36" ht="15" customHeight="1" x14ac:dyDescent="0.45">
      <c r="A150" s="36"/>
      <c r="B150" s="36"/>
      <c r="C150" s="36"/>
      <c r="D150" s="36"/>
      <c r="E150" s="36"/>
      <c r="F150" s="36"/>
      <c r="G150" s="36"/>
      <c r="H150" s="36"/>
      <c r="I150" s="48"/>
      <c r="J150" s="41"/>
      <c r="K150" s="41"/>
      <c r="L150" s="41"/>
      <c r="M150" s="41"/>
      <c r="N150" s="41">
        <f>L149*J149</f>
        <v>1170</v>
      </c>
      <c r="O150" s="40">
        <f>SUM(V150:AJ150)+SUM(V151:AJ151)</f>
        <v>0</v>
      </c>
      <c r="P150" s="41"/>
      <c r="Q150" s="41">
        <f>O150*J149</f>
        <v>0</v>
      </c>
      <c r="R150" s="41">
        <f>L149-O150</f>
        <v>6</v>
      </c>
      <c r="S150" s="41"/>
      <c r="T150" s="41">
        <f>R150*J149</f>
        <v>1170</v>
      </c>
      <c r="U150" s="41"/>
      <c r="V150" s="38"/>
      <c r="W150" s="38"/>
      <c r="X150" s="38"/>
      <c r="Y150" s="38"/>
      <c r="Z150" s="58">
        <v>0</v>
      </c>
      <c r="AA150" s="58">
        <v>0</v>
      </c>
      <c r="AB150" s="58">
        <v>0</v>
      </c>
      <c r="AC150" s="58">
        <v>0</v>
      </c>
      <c r="AD150" s="64">
        <v>0</v>
      </c>
      <c r="AE150" s="38"/>
      <c r="AF150" s="19"/>
      <c r="AG150" s="19"/>
      <c r="AH150" s="19"/>
      <c r="AI150" s="19"/>
      <c r="AJ150" s="19"/>
    </row>
    <row r="151" spans="1:36" ht="15" customHeight="1" x14ac:dyDescent="0.45">
      <c r="A151" s="36"/>
      <c r="B151" s="36"/>
      <c r="C151" s="36"/>
      <c r="D151" s="36"/>
      <c r="E151" s="36"/>
      <c r="F151" s="36"/>
      <c r="G151" s="36"/>
      <c r="H151" s="36"/>
      <c r="I151" s="48"/>
      <c r="J151" s="41"/>
      <c r="K151" s="41"/>
      <c r="L151" s="41"/>
      <c r="M151" s="41"/>
      <c r="N151" s="41"/>
      <c r="O151" s="51"/>
      <c r="P151" s="41"/>
      <c r="Q151" s="41"/>
      <c r="R151" s="41"/>
      <c r="S151" s="41"/>
      <c r="T151" s="41"/>
      <c r="U151" s="41">
        <f>R151*K151</f>
        <v>0</v>
      </c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19"/>
      <c r="AG151" s="19"/>
      <c r="AH151" s="19"/>
      <c r="AI151" s="19"/>
      <c r="AJ151" s="19"/>
    </row>
    <row r="152" spans="1:36" ht="15" customHeight="1" x14ac:dyDescent="0.45">
      <c r="A152" s="77" t="s">
        <v>3022</v>
      </c>
      <c r="B152" s="77" t="s">
        <v>3166</v>
      </c>
      <c r="C152" s="77"/>
      <c r="D152" s="105" t="s">
        <v>3174</v>
      </c>
      <c r="E152" s="77" t="s">
        <v>351</v>
      </c>
      <c r="F152" s="77" t="s">
        <v>215</v>
      </c>
      <c r="G152" s="77" t="s">
        <v>166</v>
      </c>
      <c r="H152" s="77" t="s">
        <v>1093</v>
      </c>
      <c r="I152" s="80">
        <v>83</v>
      </c>
      <c r="J152" s="82">
        <v>215</v>
      </c>
      <c r="K152" s="82"/>
      <c r="L152" s="82">
        <f>SUM(V152:AJ152)</f>
        <v>4</v>
      </c>
      <c r="M152" s="82">
        <f>L152*I152</f>
        <v>332</v>
      </c>
      <c r="N152" s="82"/>
      <c r="O152" s="51"/>
      <c r="P152" s="41">
        <f>O153*I152</f>
        <v>0</v>
      </c>
      <c r="Q152" s="41"/>
      <c r="R152" s="82"/>
      <c r="S152" s="82">
        <f>R153*I152</f>
        <v>332</v>
      </c>
      <c r="T152" s="82"/>
      <c r="U152" s="82"/>
      <c r="V152" s="81">
        <v>1</v>
      </c>
      <c r="W152" s="81">
        <v>1</v>
      </c>
      <c r="X152" s="81">
        <v>1</v>
      </c>
      <c r="Y152" s="81">
        <v>1</v>
      </c>
      <c r="Z152" s="81"/>
      <c r="AA152" s="81"/>
      <c r="AB152" s="81"/>
      <c r="AC152" s="81"/>
      <c r="AD152" s="81"/>
      <c r="AE152" s="81"/>
      <c r="AF152" s="131"/>
      <c r="AG152" s="131"/>
      <c r="AH152" s="131"/>
      <c r="AI152" s="131"/>
      <c r="AJ152" s="131"/>
    </row>
    <row r="153" spans="1:36" ht="15" customHeight="1" x14ac:dyDescent="0.45">
      <c r="A153" s="36"/>
      <c r="B153" s="36"/>
      <c r="C153" s="36"/>
      <c r="D153" s="46"/>
      <c r="E153" s="36"/>
      <c r="F153" s="36"/>
      <c r="G153" s="36"/>
      <c r="H153" s="36"/>
      <c r="I153" s="48"/>
      <c r="J153" s="41"/>
      <c r="K153" s="41"/>
      <c r="L153" s="41"/>
      <c r="M153" s="41"/>
      <c r="N153" s="41">
        <f>L152*J152</f>
        <v>860</v>
      </c>
      <c r="O153" s="226">
        <f>SUM(V153:AJ153)+SUM(V154:AJ154)</f>
        <v>0</v>
      </c>
      <c r="P153" s="41"/>
      <c r="Q153" s="41">
        <f>O153*J152</f>
        <v>0</v>
      </c>
      <c r="R153" s="41">
        <f>L152-O153</f>
        <v>4</v>
      </c>
      <c r="S153" s="41"/>
      <c r="T153" s="41">
        <f>R153*J152</f>
        <v>860</v>
      </c>
      <c r="U153" s="41"/>
      <c r="V153" s="68">
        <v>0</v>
      </c>
      <c r="W153" s="68">
        <v>0</v>
      </c>
      <c r="X153" s="68">
        <v>0</v>
      </c>
      <c r="Y153" s="135">
        <v>0</v>
      </c>
      <c r="Z153" s="38"/>
      <c r="AA153" s="38"/>
      <c r="AB153" s="38"/>
      <c r="AC153" s="38"/>
      <c r="AD153" s="38"/>
      <c r="AE153" s="38"/>
      <c r="AF153" s="19"/>
      <c r="AG153" s="19"/>
      <c r="AH153" s="19"/>
      <c r="AI153" s="19"/>
      <c r="AJ153" s="19"/>
    </row>
    <row r="154" spans="1:36" ht="15" customHeight="1" x14ac:dyDescent="0.45">
      <c r="A154" s="36"/>
      <c r="B154" s="36"/>
      <c r="C154" s="36"/>
      <c r="D154" s="36"/>
      <c r="E154" s="36"/>
      <c r="F154" s="36"/>
      <c r="G154" s="36"/>
      <c r="H154" s="36"/>
      <c r="I154" s="48"/>
      <c r="J154" s="41"/>
      <c r="K154" s="41"/>
      <c r="L154" s="41"/>
      <c r="M154" s="41"/>
      <c r="N154" s="41"/>
      <c r="O154" s="51"/>
      <c r="P154" s="41"/>
      <c r="Q154" s="41"/>
      <c r="R154" s="41"/>
      <c r="S154" s="41"/>
      <c r="T154" s="41"/>
      <c r="U154" s="41">
        <f>R154*K154</f>
        <v>0</v>
      </c>
      <c r="V154" s="38"/>
      <c r="W154" s="38"/>
      <c r="X154" s="845"/>
      <c r="Y154" s="845"/>
      <c r="Z154" s="38"/>
      <c r="AA154" s="38"/>
      <c r="AB154" s="38"/>
      <c r="AC154" s="38"/>
      <c r="AD154" s="38"/>
      <c r="AE154" s="38"/>
      <c r="AF154" s="19"/>
      <c r="AG154" s="19"/>
      <c r="AH154" s="19"/>
      <c r="AI154" s="19"/>
      <c r="AJ154" s="19"/>
    </row>
    <row r="155" spans="1:36" ht="15" customHeight="1" x14ac:dyDescent="0.45">
      <c r="A155" s="77" t="s">
        <v>3022</v>
      </c>
      <c r="B155" s="77" t="s">
        <v>3166</v>
      </c>
      <c r="C155" s="77"/>
      <c r="D155" s="77" t="s">
        <v>3175</v>
      </c>
      <c r="E155" s="77" t="s">
        <v>180</v>
      </c>
      <c r="F155" s="81" t="s">
        <v>3176</v>
      </c>
      <c r="G155" s="77" t="s">
        <v>154</v>
      </c>
      <c r="H155" s="77" t="s">
        <v>3177</v>
      </c>
      <c r="I155" s="80">
        <v>83</v>
      </c>
      <c r="J155" s="82">
        <v>215</v>
      </c>
      <c r="K155" s="51">
        <v>129</v>
      </c>
      <c r="L155" s="82">
        <f>SUM(V155:AJ155)</f>
        <v>4</v>
      </c>
      <c r="M155" s="82">
        <f>L155*I155</f>
        <v>332</v>
      </c>
      <c r="N155" s="82"/>
      <c r="O155" s="51"/>
      <c r="P155" s="41">
        <f>O156*I155</f>
        <v>0</v>
      </c>
      <c r="Q155" s="41"/>
      <c r="R155" s="82"/>
      <c r="S155" s="82">
        <f>R156*I155</f>
        <v>332</v>
      </c>
      <c r="T155" s="82"/>
      <c r="U155" s="82"/>
      <c r="V155" s="81"/>
      <c r="W155" s="81"/>
      <c r="X155" s="81"/>
      <c r="Y155" s="81"/>
      <c r="Z155" s="81">
        <v>1</v>
      </c>
      <c r="AA155" s="81">
        <v>1</v>
      </c>
      <c r="AB155" s="81">
        <v>1</v>
      </c>
      <c r="AC155" s="81">
        <v>1</v>
      </c>
      <c r="AD155" s="81"/>
      <c r="AE155" s="81"/>
      <c r="AF155" s="131"/>
      <c r="AG155" s="131"/>
      <c r="AH155" s="131"/>
      <c r="AI155" s="131"/>
      <c r="AJ155" s="131"/>
    </row>
    <row r="156" spans="1:36" ht="15" customHeight="1" x14ac:dyDescent="0.45">
      <c r="A156" s="36"/>
      <c r="B156" s="36"/>
      <c r="C156" s="36"/>
      <c r="D156" s="46"/>
      <c r="E156" s="36"/>
      <c r="F156" s="36"/>
      <c r="G156" s="36"/>
      <c r="H156" s="36"/>
      <c r="I156" s="48"/>
      <c r="J156" s="41"/>
      <c r="K156" s="41"/>
      <c r="L156" s="41"/>
      <c r="M156" s="41"/>
      <c r="N156" s="41">
        <f>L155*J155</f>
        <v>860</v>
      </c>
      <c r="O156" s="40">
        <f>SUM(V156:AJ156)+SUM(V157:AJ157)</f>
        <v>0</v>
      </c>
      <c r="P156" s="41"/>
      <c r="Q156" s="41">
        <f>O156*J155</f>
        <v>0</v>
      </c>
      <c r="R156" s="41">
        <f>L155-O156</f>
        <v>4</v>
      </c>
      <c r="S156" s="41"/>
      <c r="T156" s="41">
        <f>R156*J155</f>
        <v>860</v>
      </c>
      <c r="U156" s="41"/>
      <c r="V156" s="38"/>
      <c r="W156" s="38"/>
      <c r="X156" s="38"/>
      <c r="Y156" s="38"/>
      <c r="Z156" s="42">
        <v>0</v>
      </c>
      <c r="AA156" s="42">
        <v>0</v>
      </c>
      <c r="AB156" s="42">
        <v>0</v>
      </c>
      <c r="AC156" s="42">
        <v>0</v>
      </c>
      <c r="AD156" s="38"/>
      <c r="AE156" s="38"/>
      <c r="AF156" s="19"/>
      <c r="AG156" s="19"/>
      <c r="AH156" s="19"/>
      <c r="AI156" s="19"/>
      <c r="AJ156" s="19"/>
    </row>
    <row r="157" spans="1:36" ht="15" customHeight="1" x14ac:dyDescent="0.45">
      <c r="A157" s="36"/>
      <c r="B157" s="36"/>
      <c r="C157" s="36"/>
      <c r="D157" s="36"/>
      <c r="E157" s="36"/>
      <c r="F157" s="36"/>
      <c r="G157" s="36"/>
      <c r="H157" s="36"/>
      <c r="I157" s="48"/>
      <c r="J157" s="41"/>
      <c r="K157" s="41"/>
      <c r="L157" s="41"/>
      <c r="M157" s="41"/>
      <c r="N157" s="41"/>
      <c r="O157" s="51"/>
      <c r="P157" s="41"/>
      <c r="Q157" s="41"/>
      <c r="R157" s="41"/>
      <c r="S157" s="41"/>
      <c r="T157" s="41"/>
      <c r="U157" s="41">
        <f>R157*K157</f>
        <v>0</v>
      </c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19"/>
      <c r="AG157" s="19"/>
      <c r="AH157" s="19"/>
      <c r="AI157" s="19"/>
      <c r="AJ157" s="19"/>
    </row>
    <row r="158" spans="1:36" ht="15" customHeight="1" x14ac:dyDescent="0.45">
      <c r="A158" s="77" t="s">
        <v>3022</v>
      </c>
      <c r="B158" s="77" t="s">
        <v>3166</v>
      </c>
      <c r="C158" s="77"/>
      <c r="D158" s="77" t="s">
        <v>3178</v>
      </c>
      <c r="E158" s="77" t="s">
        <v>278</v>
      </c>
      <c r="F158" s="81" t="s">
        <v>3176</v>
      </c>
      <c r="G158" s="77" t="s">
        <v>154</v>
      </c>
      <c r="H158" s="77" t="s">
        <v>3179</v>
      </c>
      <c r="I158" s="80">
        <v>67</v>
      </c>
      <c r="J158" s="82">
        <v>175</v>
      </c>
      <c r="K158" s="51">
        <v>105</v>
      </c>
      <c r="L158" s="82">
        <f>SUM(V158:AJ158)</f>
        <v>5</v>
      </c>
      <c r="M158" s="82">
        <f>L158*I158</f>
        <v>335</v>
      </c>
      <c r="N158" s="82"/>
      <c r="O158" s="51"/>
      <c r="P158" s="41">
        <f>O159*I158</f>
        <v>0</v>
      </c>
      <c r="Q158" s="41"/>
      <c r="R158" s="82"/>
      <c r="S158" s="82">
        <f>R159*I158</f>
        <v>335</v>
      </c>
      <c r="T158" s="82"/>
      <c r="U158" s="82"/>
      <c r="V158" s="81">
        <v>2</v>
      </c>
      <c r="W158" s="81">
        <v>2</v>
      </c>
      <c r="X158" s="81">
        <v>1</v>
      </c>
      <c r="Y158" s="81"/>
      <c r="Z158" s="81"/>
      <c r="AA158" s="81"/>
      <c r="AB158" s="81"/>
      <c r="AC158" s="81"/>
      <c r="AD158" s="81"/>
      <c r="AE158" s="81"/>
      <c r="AF158" s="131"/>
      <c r="AG158" s="131"/>
      <c r="AH158" s="131"/>
      <c r="AI158" s="131"/>
      <c r="AJ158" s="131"/>
    </row>
    <row r="159" spans="1:36" ht="15" customHeight="1" x14ac:dyDescent="0.45">
      <c r="A159" s="36"/>
      <c r="B159" s="36"/>
      <c r="C159" s="36"/>
      <c r="D159" s="46"/>
      <c r="E159" s="36"/>
      <c r="F159" s="36"/>
      <c r="G159" s="36"/>
      <c r="H159" s="36"/>
      <c r="I159" s="48"/>
      <c r="J159" s="41"/>
      <c r="K159" s="41"/>
      <c r="L159" s="41"/>
      <c r="M159" s="41"/>
      <c r="N159" s="41">
        <f>L158*J158</f>
        <v>875</v>
      </c>
      <c r="O159" s="40">
        <f>SUM(V159:AJ159)+SUM(V160:AJ160)</f>
        <v>0</v>
      </c>
      <c r="P159" s="41"/>
      <c r="Q159" s="41">
        <f>O159*J158</f>
        <v>0</v>
      </c>
      <c r="R159" s="41">
        <f>L158-O159</f>
        <v>5</v>
      </c>
      <c r="S159" s="41"/>
      <c r="T159" s="41">
        <f>R159*J158</f>
        <v>875</v>
      </c>
      <c r="U159" s="41"/>
      <c r="V159" s="58">
        <v>0</v>
      </c>
      <c r="W159" s="58">
        <v>0</v>
      </c>
      <c r="X159" s="58">
        <v>0</v>
      </c>
      <c r="Y159" s="38"/>
      <c r="Z159" s="38"/>
      <c r="AA159" s="38"/>
      <c r="AB159" s="38"/>
      <c r="AC159" s="38"/>
      <c r="AD159" s="38"/>
      <c r="AE159" s="38"/>
      <c r="AF159" s="19"/>
      <c r="AG159" s="19"/>
      <c r="AH159" s="19"/>
      <c r="AI159" s="19"/>
      <c r="AJ159" s="19"/>
    </row>
    <row r="160" spans="1:36" ht="15" customHeight="1" x14ac:dyDescent="0.45">
      <c r="A160" s="36"/>
      <c r="B160" s="36"/>
      <c r="C160" s="36"/>
      <c r="D160" s="36"/>
      <c r="E160" s="36"/>
      <c r="F160" s="36"/>
      <c r="G160" s="36"/>
      <c r="H160" s="36"/>
      <c r="I160" s="48"/>
      <c r="J160" s="41"/>
      <c r="K160" s="41"/>
      <c r="L160" s="41"/>
      <c r="M160" s="41"/>
      <c r="N160" s="41"/>
      <c r="O160" s="51"/>
      <c r="P160" s="41"/>
      <c r="Q160" s="41"/>
      <c r="R160" s="41"/>
      <c r="S160" s="41"/>
      <c r="T160" s="41"/>
      <c r="U160" s="41">
        <f>R160*K160</f>
        <v>0</v>
      </c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19"/>
      <c r="AG160" s="19"/>
      <c r="AH160" s="19"/>
      <c r="AI160" s="19"/>
      <c r="AJ160" s="19"/>
    </row>
    <row r="161" spans="1:36" ht="15" customHeight="1" x14ac:dyDescent="0.45">
      <c r="A161" s="77" t="s">
        <v>3022</v>
      </c>
      <c r="B161" s="77" t="s">
        <v>3166</v>
      </c>
      <c r="C161" s="77"/>
      <c r="D161" s="77" t="s">
        <v>3180</v>
      </c>
      <c r="E161" s="77" t="s">
        <v>214</v>
      </c>
      <c r="F161" s="81" t="s">
        <v>3176</v>
      </c>
      <c r="G161" s="77" t="s">
        <v>154</v>
      </c>
      <c r="H161" s="77" t="s">
        <v>2045</v>
      </c>
      <c r="I161" s="80">
        <v>87</v>
      </c>
      <c r="J161" s="82">
        <v>225</v>
      </c>
      <c r="K161" s="82"/>
      <c r="L161" s="82">
        <f>SUM(V161:AJ161)</f>
        <v>5</v>
      </c>
      <c r="M161" s="82">
        <f>L161*I161</f>
        <v>435</v>
      </c>
      <c r="N161" s="82"/>
      <c r="O161" s="51"/>
      <c r="P161" s="41">
        <f>O162*I161</f>
        <v>0</v>
      </c>
      <c r="Q161" s="41"/>
      <c r="R161" s="82"/>
      <c r="S161" s="82">
        <f>R162*I161</f>
        <v>435</v>
      </c>
      <c r="T161" s="82"/>
      <c r="U161" s="82"/>
      <c r="V161" s="81">
        <v>2</v>
      </c>
      <c r="W161" s="81">
        <v>2</v>
      </c>
      <c r="X161" s="81">
        <v>1</v>
      </c>
      <c r="Y161" s="81"/>
      <c r="Z161" s="81"/>
      <c r="AA161" s="81"/>
      <c r="AB161" s="81"/>
      <c r="AC161" s="81"/>
      <c r="AD161" s="81"/>
      <c r="AE161" s="81"/>
      <c r="AF161" s="131"/>
      <c r="AG161" s="131"/>
      <c r="AH161" s="131"/>
      <c r="AI161" s="131"/>
      <c r="AJ161" s="131"/>
    </row>
    <row r="162" spans="1:36" ht="15" customHeight="1" x14ac:dyDescent="0.45">
      <c r="A162" s="36"/>
      <c r="B162" s="36"/>
      <c r="C162" s="36"/>
      <c r="D162" s="36"/>
      <c r="E162" s="36"/>
      <c r="F162" s="36"/>
      <c r="G162" s="36"/>
      <c r="H162" s="36"/>
      <c r="I162" s="48"/>
      <c r="J162" s="41"/>
      <c r="K162" s="41"/>
      <c r="L162" s="41"/>
      <c r="M162" s="41"/>
      <c r="N162" s="41">
        <f>L161*J161</f>
        <v>1125</v>
      </c>
      <c r="O162" s="40">
        <f>SUM(V162:AJ162)+SUM(V163:AJ163)</f>
        <v>0</v>
      </c>
      <c r="P162" s="41"/>
      <c r="Q162" s="41">
        <f>O162*J161</f>
        <v>0</v>
      </c>
      <c r="R162" s="41">
        <f>L161-O162</f>
        <v>5</v>
      </c>
      <c r="S162" s="41"/>
      <c r="T162" s="41">
        <f>R162*J161</f>
        <v>1125</v>
      </c>
      <c r="U162" s="41"/>
      <c r="V162" s="58">
        <v>0</v>
      </c>
      <c r="W162" s="58">
        <v>0</v>
      </c>
      <c r="X162" s="58">
        <v>0</v>
      </c>
      <c r="Y162" s="38"/>
      <c r="Z162" s="38"/>
      <c r="AA162" s="38"/>
      <c r="AB162" s="38"/>
      <c r="AC162" s="38"/>
      <c r="AD162" s="38"/>
      <c r="AE162" s="38"/>
      <c r="AF162" s="19"/>
      <c r="AG162" s="19"/>
      <c r="AH162" s="19"/>
      <c r="AI162" s="19"/>
      <c r="AJ162" s="19"/>
    </row>
    <row r="163" spans="1:36" ht="15" customHeight="1" x14ac:dyDescent="0.45">
      <c r="A163" s="36"/>
      <c r="B163" s="36"/>
      <c r="C163" s="36"/>
      <c r="D163" s="36"/>
      <c r="E163" s="36"/>
      <c r="F163" s="36"/>
      <c r="G163" s="36"/>
      <c r="H163" s="36"/>
      <c r="I163" s="48"/>
      <c r="J163" s="41"/>
      <c r="K163" s="41"/>
      <c r="L163" s="41"/>
      <c r="M163" s="41"/>
      <c r="N163" s="41"/>
      <c r="O163" s="51"/>
      <c r="P163" s="41"/>
      <c r="Q163" s="41"/>
      <c r="R163" s="41"/>
      <c r="S163" s="41"/>
      <c r="T163" s="41"/>
      <c r="U163" s="41">
        <f>R163*K163</f>
        <v>0</v>
      </c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19"/>
      <c r="AG163" s="19"/>
      <c r="AH163" s="19"/>
      <c r="AI163" s="19"/>
      <c r="AJ163" s="19"/>
    </row>
    <row r="164" spans="1:36" ht="15" customHeight="1" x14ac:dyDescent="0.45">
      <c r="A164" s="77" t="s">
        <v>3022</v>
      </c>
      <c r="B164" s="77" t="s">
        <v>3166</v>
      </c>
      <c r="C164" s="77"/>
      <c r="D164" s="77" t="s">
        <v>3181</v>
      </c>
      <c r="E164" s="77" t="s">
        <v>3028</v>
      </c>
      <c r="F164" s="77" t="s">
        <v>304</v>
      </c>
      <c r="G164" s="77" t="s">
        <v>166</v>
      </c>
      <c r="H164" s="77" t="s">
        <v>3182</v>
      </c>
      <c r="I164" s="80">
        <v>29</v>
      </c>
      <c r="J164" s="82">
        <v>75</v>
      </c>
      <c r="K164" s="82"/>
      <c r="L164" s="82">
        <f>SUM(V164:AJ164)</f>
        <v>4</v>
      </c>
      <c r="M164" s="82">
        <f>L164*I164</f>
        <v>116</v>
      </c>
      <c r="N164" s="82"/>
      <c r="O164" s="51"/>
      <c r="P164" s="41">
        <f>O165*I164</f>
        <v>0</v>
      </c>
      <c r="Q164" s="41"/>
      <c r="R164" s="82"/>
      <c r="S164" s="82">
        <f>R165*I164</f>
        <v>116</v>
      </c>
      <c r="T164" s="82"/>
      <c r="U164" s="82"/>
      <c r="V164" s="81">
        <v>1</v>
      </c>
      <c r="W164" s="81">
        <v>2</v>
      </c>
      <c r="X164" s="81">
        <v>1</v>
      </c>
      <c r="Y164" s="81"/>
      <c r="Z164" s="81"/>
      <c r="AA164" s="81"/>
      <c r="AB164" s="81"/>
      <c r="AC164" s="81"/>
      <c r="AD164" s="81"/>
      <c r="AE164" s="81"/>
      <c r="AF164" s="131"/>
      <c r="AG164" s="131"/>
      <c r="AH164" s="131"/>
      <c r="AI164" s="131"/>
      <c r="AJ164" s="131"/>
    </row>
    <row r="165" spans="1:36" ht="15" customHeight="1" x14ac:dyDescent="0.45">
      <c r="A165" s="36"/>
      <c r="B165" s="36"/>
      <c r="C165" s="36"/>
      <c r="D165" s="36"/>
      <c r="E165" s="36"/>
      <c r="F165" s="36"/>
      <c r="G165" s="36"/>
      <c r="H165" s="36"/>
      <c r="I165" s="48"/>
      <c r="J165" s="41"/>
      <c r="K165" s="41"/>
      <c r="L165" s="41"/>
      <c r="M165" s="41"/>
      <c r="N165" s="41">
        <f>L164*J164</f>
        <v>300</v>
      </c>
      <c r="O165" s="40">
        <f>SUM(V165:AJ165)+SUM(V166:AJ166)</f>
        <v>0</v>
      </c>
      <c r="P165" s="41"/>
      <c r="Q165" s="41">
        <f>O165*J164</f>
        <v>0</v>
      </c>
      <c r="R165" s="41">
        <f>L164-O165</f>
        <v>4</v>
      </c>
      <c r="S165" s="41"/>
      <c r="T165" s="41">
        <f>R165*J164</f>
        <v>300</v>
      </c>
      <c r="U165" s="41"/>
      <c r="V165" s="42">
        <v>0</v>
      </c>
      <c r="W165" s="42">
        <v>0</v>
      </c>
      <c r="X165" s="42">
        <v>0</v>
      </c>
      <c r="Y165" s="38"/>
      <c r="Z165" s="38"/>
      <c r="AA165" s="38"/>
      <c r="AB165" s="38"/>
      <c r="AC165" s="38"/>
      <c r="AD165" s="38"/>
      <c r="AE165" s="38"/>
      <c r="AF165" s="19"/>
      <c r="AG165" s="19"/>
      <c r="AH165" s="19"/>
      <c r="AI165" s="19"/>
      <c r="AJ165" s="19"/>
    </row>
    <row r="166" spans="1:36" ht="15" customHeight="1" x14ac:dyDescent="0.45">
      <c r="A166" s="36"/>
      <c r="B166" s="36"/>
      <c r="C166" s="36"/>
      <c r="D166" s="36"/>
      <c r="E166" s="36"/>
      <c r="F166" s="36"/>
      <c r="G166" s="36"/>
      <c r="H166" s="36"/>
      <c r="I166" s="48"/>
      <c r="J166" s="41"/>
      <c r="K166" s="41"/>
      <c r="L166" s="41"/>
      <c r="M166" s="41"/>
      <c r="N166" s="41"/>
      <c r="O166" s="51"/>
      <c r="P166" s="41"/>
      <c r="Q166" s="41"/>
      <c r="R166" s="41"/>
      <c r="S166" s="41"/>
      <c r="T166" s="41"/>
      <c r="U166" s="41">
        <f>R166*K166</f>
        <v>0</v>
      </c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19"/>
      <c r="AG166" s="19"/>
      <c r="AH166" s="19"/>
      <c r="AI166" s="19"/>
      <c r="AJ166" s="19"/>
    </row>
    <row r="167" spans="1:36" ht="15" customHeight="1" x14ac:dyDescent="0.45">
      <c r="A167" s="77" t="s">
        <v>3022</v>
      </c>
      <c r="B167" s="77" t="s">
        <v>3166</v>
      </c>
      <c r="C167" s="77"/>
      <c r="D167" s="77" t="s">
        <v>3181</v>
      </c>
      <c r="E167" s="77" t="s">
        <v>3028</v>
      </c>
      <c r="F167" s="77" t="s">
        <v>3183</v>
      </c>
      <c r="G167" s="77" t="s">
        <v>166</v>
      </c>
      <c r="H167" s="77" t="s">
        <v>3182</v>
      </c>
      <c r="I167" s="80">
        <v>29</v>
      </c>
      <c r="J167" s="82">
        <v>75</v>
      </c>
      <c r="K167" s="82"/>
      <c r="L167" s="82">
        <f>SUM(V167:AJ167)</f>
        <v>4</v>
      </c>
      <c r="M167" s="82">
        <f>L167*I167</f>
        <v>116</v>
      </c>
      <c r="N167" s="82"/>
      <c r="O167" s="51"/>
      <c r="P167" s="41">
        <f>O168*I167</f>
        <v>0</v>
      </c>
      <c r="Q167" s="41"/>
      <c r="R167" s="82"/>
      <c r="S167" s="82">
        <f>R168*I167</f>
        <v>116</v>
      </c>
      <c r="T167" s="82"/>
      <c r="U167" s="82"/>
      <c r="V167" s="81">
        <v>1</v>
      </c>
      <c r="W167" s="81">
        <v>2</v>
      </c>
      <c r="X167" s="81">
        <v>1</v>
      </c>
      <c r="Y167" s="81"/>
      <c r="Z167" s="81"/>
      <c r="AA167" s="81"/>
      <c r="AB167" s="81"/>
      <c r="AC167" s="81"/>
      <c r="AD167" s="81"/>
      <c r="AE167" s="81"/>
      <c r="AF167" s="131"/>
      <c r="AG167" s="131"/>
      <c r="AH167" s="131"/>
      <c r="AI167" s="131"/>
      <c r="AJ167" s="131"/>
    </row>
    <row r="168" spans="1:36" ht="15" customHeight="1" x14ac:dyDescent="0.45">
      <c r="A168" s="36"/>
      <c r="B168" s="36"/>
      <c r="C168" s="36"/>
      <c r="D168" s="36"/>
      <c r="E168" s="36"/>
      <c r="F168" s="36"/>
      <c r="G168" s="36"/>
      <c r="H168" s="36"/>
      <c r="I168" s="48"/>
      <c r="J168" s="41"/>
      <c r="K168" s="41"/>
      <c r="L168" s="41"/>
      <c r="M168" s="41"/>
      <c r="N168" s="41">
        <f>L167*J167</f>
        <v>300</v>
      </c>
      <c r="O168" s="40">
        <f>SUM(V168:AJ168)+SUM(V169:AJ169)</f>
        <v>0</v>
      </c>
      <c r="P168" s="41"/>
      <c r="Q168" s="41">
        <f>O168*J167</f>
        <v>0</v>
      </c>
      <c r="R168" s="41">
        <f>L167-O168</f>
        <v>4</v>
      </c>
      <c r="S168" s="41"/>
      <c r="T168" s="41">
        <f>R168*J167</f>
        <v>300</v>
      </c>
      <c r="U168" s="41"/>
      <c r="V168" s="58">
        <v>0</v>
      </c>
      <c r="W168" s="58">
        <v>0</v>
      </c>
      <c r="X168" s="58">
        <v>0</v>
      </c>
      <c r="Y168" s="38"/>
      <c r="Z168" s="38"/>
      <c r="AA168" s="38"/>
      <c r="AB168" s="38"/>
      <c r="AC168" s="38"/>
      <c r="AD168" s="38"/>
      <c r="AE168" s="38"/>
      <c r="AF168" s="19"/>
      <c r="AG168" s="19"/>
      <c r="AH168" s="19"/>
      <c r="AI168" s="19"/>
      <c r="AJ168" s="19"/>
    </row>
    <row r="169" spans="1:36" ht="15" customHeight="1" x14ac:dyDescent="0.45">
      <c r="A169" s="36"/>
      <c r="B169" s="36"/>
      <c r="C169" s="36"/>
      <c r="D169" s="36"/>
      <c r="E169" s="36"/>
      <c r="F169" s="36"/>
      <c r="G169" s="36"/>
      <c r="H169" s="36"/>
      <c r="I169" s="48"/>
      <c r="J169" s="41"/>
      <c r="K169" s="41"/>
      <c r="L169" s="41"/>
      <c r="M169" s="41"/>
      <c r="N169" s="41"/>
      <c r="O169" s="51"/>
      <c r="P169" s="41"/>
      <c r="Q169" s="41"/>
      <c r="R169" s="41"/>
      <c r="S169" s="41"/>
      <c r="T169" s="41"/>
      <c r="U169" s="41">
        <f>R169*K169</f>
        <v>0</v>
      </c>
      <c r="V169" s="38"/>
      <c r="W169" s="845"/>
      <c r="X169" s="38"/>
      <c r="Y169" s="38"/>
      <c r="Z169" s="38"/>
      <c r="AA169" s="38"/>
      <c r="AB169" s="38"/>
      <c r="AC169" s="38"/>
      <c r="AD169" s="38"/>
      <c r="AE169" s="38"/>
      <c r="AF169" s="19"/>
      <c r="AG169" s="19"/>
      <c r="AH169" s="19"/>
      <c r="AI169" s="19"/>
      <c r="AJ169" s="19"/>
    </row>
    <row r="170" spans="1:36" ht="15" customHeight="1" x14ac:dyDescent="0.45">
      <c r="A170" s="77" t="s">
        <v>3022</v>
      </c>
      <c r="B170" s="77" t="s">
        <v>3166</v>
      </c>
      <c r="C170" s="77"/>
      <c r="D170" s="77" t="s">
        <v>3184</v>
      </c>
      <c r="E170" s="77" t="s">
        <v>278</v>
      </c>
      <c r="F170" s="77" t="s">
        <v>304</v>
      </c>
      <c r="G170" s="77" t="s">
        <v>166</v>
      </c>
      <c r="H170" s="77" t="s">
        <v>3185</v>
      </c>
      <c r="I170" s="80">
        <v>83</v>
      </c>
      <c r="J170" s="82">
        <v>215</v>
      </c>
      <c r="K170" s="82"/>
      <c r="L170" s="82">
        <f>SUM(V170:AJ170)</f>
        <v>4</v>
      </c>
      <c r="M170" s="82">
        <f>L170*I170</f>
        <v>332</v>
      </c>
      <c r="N170" s="82"/>
      <c r="O170" s="51"/>
      <c r="P170" s="41">
        <f>O171*I170</f>
        <v>0</v>
      </c>
      <c r="Q170" s="41"/>
      <c r="R170" s="82"/>
      <c r="S170" s="82">
        <f>R171*I170</f>
        <v>332</v>
      </c>
      <c r="T170" s="82"/>
      <c r="U170" s="82"/>
      <c r="V170" s="81">
        <v>1</v>
      </c>
      <c r="W170" s="81">
        <v>1</v>
      </c>
      <c r="X170" s="81">
        <v>1</v>
      </c>
      <c r="Y170" s="81">
        <v>1</v>
      </c>
      <c r="Z170" s="81"/>
      <c r="AA170" s="81"/>
      <c r="AB170" s="81"/>
      <c r="AC170" s="81"/>
      <c r="AD170" s="81"/>
      <c r="AE170" s="81"/>
      <c r="AF170" s="131"/>
      <c r="AG170" s="131"/>
      <c r="AH170" s="131"/>
      <c r="AI170" s="131"/>
      <c r="AJ170" s="131"/>
    </row>
    <row r="171" spans="1:36" ht="15" customHeight="1" x14ac:dyDescent="0.45">
      <c r="A171" s="36"/>
      <c r="B171" s="36"/>
      <c r="C171" s="36"/>
      <c r="D171" s="46"/>
      <c r="E171" s="36"/>
      <c r="F171" s="36"/>
      <c r="G171" s="36"/>
      <c r="H171" s="36"/>
      <c r="I171" s="48"/>
      <c r="J171" s="41"/>
      <c r="K171" s="41"/>
      <c r="L171" s="41"/>
      <c r="M171" s="41"/>
      <c r="N171" s="41">
        <f>L170*J170</f>
        <v>860</v>
      </c>
      <c r="O171" s="63">
        <f>SUM(V171:AJ171)+SUM(V172:AJ172)</f>
        <v>0</v>
      </c>
      <c r="P171" s="41"/>
      <c r="Q171" s="41">
        <f>O171*J170</f>
        <v>0</v>
      </c>
      <c r="R171" s="41">
        <f>L170-O171</f>
        <v>4</v>
      </c>
      <c r="S171" s="41"/>
      <c r="T171" s="41">
        <f>R171*J170</f>
        <v>860</v>
      </c>
      <c r="U171" s="41"/>
      <c r="V171" s="64">
        <v>0</v>
      </c>
      <c r="W171" s="58">
        <v>0</v>
      </c>
      <c r="X171" s="64">
        <v>0</v>
      </c>
      <c r="Y171" s="58">
        <v>0</v>
      </c>
      <c r="Z171" s="38"/>
      <c r="AA171" s="38"/>
      <c r="AB171" s="38"/>
      <c r="AC171" s="38"/>
      <c r="AD171" s="38"/>
      <c r="AE171" s="38"/>
      <c r="AF171" s="19"/>
      <c r="AG171" s="19"/>
      <c r="AH171" s="19"/>
      <c r="AI171" s="19"/>
      <c r="AJ171" s="19"/>
    </row>
    <row r="172" spans="1:36" ht="15" customHeight="1" x14ac:dyDescent="0.45">
      <c r="A172" s="36"/>
      <c r="B172" s="36"/>
      <c r="C172" s="36"/>
      <c r="D172" s="36"/>
      <c r="E172" s="36"/>
      <c r="F172" s="36"/>
      <c r="G172" s="36"/>
      <c r="H172" s="36"/>
      <c r="I172" s="48"/>
      <c r="J172" s="41"/>
      <c r="K172" s="41"/>
      <c r="L172" s="41"/>
      <c r="M172" s="41"/>
      <c r="N172" s="41"/>
      <c r="O172" s="51"/>
      <c r="P172" s="41"/>
      <c r="Q172" s="41"/>
      <c r="R172" s="41"/>
      <c r="S172" s="41"/>
      <c r="T172" s="41"/>
      <c r="U172" s="41">
        <f>R172*K172</f>
        <v>0</v>
      </c>
      <c r="V172" s="38"/>
      <c r="W172" s="38"/>
      <c r="X172" s="38"/>
      <c r="Y172" s="845"/>
      <c r="Z172" s="38"/>
      <c r="AA172" s="38"/>
      <c r="AB172" s="38"/>
      <c r="AC172" s="38"/>
      <c r="AD172" s="38"/>
      <c r="AE172" s="38"/>
      <c r="AF172" s="19"/>
      <c r="AG172" s="19"/>
      <c r="AH172" s="19"/>
      <c r="AI172" s="19"/>
      <c r="AJ172" s="19"/>
    </row>
    <row r="173" spans="1:36" ht="15" customHeight="1" x14ac:dyDescent="0.45">
      <c r="A173" s="77" t="s">
        <v>3022</v>
      </c>
      <c r="B173" s="77" t="s">
        <v>3166</v>
      </c>
      <c r="C173" s="77"/>
      <c r="D173" s="77" t="s">
        <v>3184</v>
      </c>
      <c r="E173" s="77" t="s">
        <v>278</v>
      </c>
      <c r="F173" s="77" t="s">
        <v>158</v>
      </c>
      <c r="G173" s="77" t="s">
        <v>166</v>
      </c>
      <c r="H173" s="77" t="s">
        <v>3185</v>
      </c>
      <c r="I173" s="80">
        <v>83</v>
      </c>
      <c r="J173" s="82">
        <v>215</v>
      </c>
      <c r="K173" s="51">
        <v>107.5</v>
      </c>
      <c r="L173" s="82">
        <f>SUM(V173:AJ173)</f>
        <v>4</v>
      </c>
      <c r="M173" s="82">
        <f>L173*I173</f>
        <v>332</v>
      </c>
      <c r="N173" s="82"/>
      <c r="O173" s="51"/>
      <c r="P173" s="41">
        <f>O174*I173</f>
        <v>0</v>
      </c>
      <c r="Q173" s="41"/>
      <c r="R173" s="82"/>
      <c r="S173" s="82">
        <f>R174*I173</f>
        <v>332</v>
      </c>
      <c r="T173" s="82"/>
      <c r="U173" s="82"/>
      <c r="V173" s="81">
        <v>1</v>
      </c>
      <c r="W173" s="81">
        <v>1</v>
      </c>
      <c r="X173" s="81">
        <v>1</v>
      </c>
      <c r="Y173" s="81">
        <v>1</v>
      </c>
      <c r="Z173" s="81"/>
      <c r="AA173" s="81"/>
      <c r="AB173" s="81"/>
      <c r="AC173" s="81"/>
      <c r="AD173" s="81"/>
      <c r="AE173" s="81"/>
      <c r="AF173" s="131"/>
      <c r="AG173" s="131"/>
      <c r="AH173" s="131"/>
      <c r="AI173" s="131"/>
      <c r="AJ173" s="131"/>
    </row>
    <row r="174" spans="1:36" ht="15" customHeight="1" x14ac:dyDescent="0.45">
      <c r="A174" s="36"/>
      <c r="B174" s="36"/>
      <c r="C174" s="36"/>
      <c r="D174" s="46"/>
      <c r="E174" s="36"/>
      <c r="F174" s="36"/>
      <c r="G174" s="36"/>
      <c r="H174" s="36"/>
      <c r="I174" s="48"/>
      <c r="J174" s="41"/>
      <c r="K174" s="41"/>
      <c r="L174" s="41"/>
      <c r="M174" s="41"/>
      <c r="N174" s="41">
        <f>L173*J173</f>
        <v>860</v>
      </c>
      <c r="O174" s="40">
        <f>SUM(V174:AJ174)+SUM(V175:AJ175)</f>
        <v>0</v>
      </c>
      <c r="P174" s="41"/>
      <c r="Q174" s="41">
        <f>O174*J173</f>
        <v>0</v>
      </c>
      <c r="R174" s="90">
        <f>L173-O174</f>
        <v>4</v>
      </c>
      <c r="S174" s="41"/>
      <c r="T174" s="41">
        <f>R174*J173</f>
        <v>860</v>
      </c>
      <c r="U174" s="41"/>
      <c r="V174" s="42">
        <v>0</v>
      </c>
      <c r="W174" s="42">
        <v>0</v>
      </c>
      <c r="X174" s="42">
        <v>0</v>
      </c>
      <c r="Y174" s="42">
        <v>0</v>
      </c>
      <c r="Z174" s="38"/>
      <c r="AA174" s="38"/>
      <c r="AB174" s="38"/>
      <c r="AC174" s="38"/>
      <c r="AD174" s="38"/>
      <c r="AE174" s="38"/>
      <c r="AF174" s="19"/>
      <c r="AG174" s="19"/>
      <c r="AH174" s="19"/>
      <c r="AI174" s="19"/>
      <c r="AJ174" s="19"/>
    </row>
    <row r="175" spans="1:36" ht="15" customHeight="1" x14ac:dyDescent="0.45">
      <c r="A175" s="36"/>
      <c r="B175" s="36"/>
      <c r="C175" s="36"/>
      <c r="D175" s="36"/>
      <c r="E175" s="36"/>
      <c r="F175" s="36"/>
      <c r="G175" s="36"/>
      <c r="H175" s="36"/>
      <c r="I175" s="48"/>
      <c r="J175" s="41"/>
      <c r="K175" s="41"/>
      <c r="L175" s="41"/>
      <c r="M175" s="41"/>
      <c r="N175" s="41"/>
      <c r="O175" s="51"/>
      <c r="P175" s="41"/>
      <c r="Q175" s="41"/>
      <c r="R175" s="41"/>
      <c r="S175" s="41"/>
      <c r="T175" s="41"/>
      <c r="U175" s="41">
        <f>R175*K175</f>
        <v>0</v>
      </c>
      <c r="V175" s="38"/>
      <c r="W175" s="38"/>
      <c r="X175" s="845"/>
      <c r="Y175" s="38"/>
      <c r="Z175" s="38"/>
      <c r="AA175" s="38"/>
      <c r="AB175" s="38"/>
      <c r="AC175" s="38"/>
      <c r="AD175" s="38"/>
      <c r="AE175" s="38"/>
      <c r="AF175" s="19"/>
      <c r="AG175" s="19"/>
      <c r="AH175" s="19"/>
      <c r="AI175" s="19"/>
      <c r="AJ175" s="19"/>
    </row>
    <row r="176" spans="1:36" ht="15" customHeight="1" x14ac:dyDescent="0.45">
      <c r="A176" s="77" t="s">
        <v>3022</v>
      </c>
      <c r="B176" s="77" t="s">
        <v>3166</v>
      </c>
      <c r="C176" s="77"/>
      <c r="D176" s="77" t="s">
        <v>3186</v>
      </c>
      <c r="E176" s="77" t="s">
        <v>214</v>
      </c>
      <c r="F176" s="77" t="s">
        <v>3183</v>
      </c>
      <c r="G176" s="77" t="s">
        <v>166</v>
      </c>
      <c r="H176" s="77" t="s">
        <v>3185</v>
      </c>
      <c r="I176" s="80">
        <v>113</v>
      </c>
      <c r="J176" s="82">
        <v>295</v>
      </c>
      <c r="K176" s="51">
        <v>147.5</v>
      </c>
      <c r="L176" s="82">
        <f>SUM(V176:AJ176)</f>
        <v>4</v>
      </c>
      <c r="M176" s="82">
        <f>L176*I176</f>
        <v>452</v>
      </c>
      <c r="N176" s="82"/>
      <c r="O176" s="51"/>
      <c r="P176" s="41">
        <f>O177*I176</f>
        <v>0</v>
      </c>
      <c r="Q176" s="41"/>
      <c r="R176" s="82"/>
      <c r="S176" s="82">
        <f>R177*I176</f>
        <v>452</v>
      </c>
      <c r="T176" s="82"/>
      <c r="U176" s="82"/>
      <c r="V176" s="81">
        <v>1</v>
      </c>
      <c r="W176" s="81">
        <v>1</v>
      </c>
      <c r="X176" s="81">
        <v>1</v>
      </c>
      <c r="Y176" s="81">
        <v>1</v>
      </c>
      <c r="Z176" s="81"/>
      <c r="AA176" s="81"/>
      <c r="AB176" s="81"/>
      <c r="AC176" s="81"/>
      <c r="AD176" s="81"/>
      <c r="AE176" s="81"/>
      <c r="AF176" s="131"/>
      <c r="AG176" s="131"/>
      <c r="AH176" s="131"/>
      <c r="AI176" s="131"/>
      <c r="AJ176" s="131"/>
    </row>
    <row r="177" spans="1:36" ht="15" customHeight="1" x14ac:dyDescent="0.45">
      <c r="A177" s="36"/>
      <c r="B177" s="36"/>
      <c r="C177" s="36"/>
      <c r="D177" s="46"/>
      <c r="E177" s="36"/>
      <c r="F177" s="36"/>
      <c r="G177" s="36"/>
      <c r="H177" s="36"/>
      <c r="I177" s="48"/>
      <c r="J177" s="41"/>
      <c r="K177" s="41"/>
      <c r="L177" s="41"/>
      <c r="M177" s="41"/>
      <c r="N177" s="41">
        <f>L176*J176</f>
        <v>1180</v>
      </c>
      <c r="O177" s="47">
        <f>SUM(V177:AJ177)+SUM(V178:AJ178)</f>
        <v>0</v>
      </c>
      <c r="P177" s="41"/>
      <c r="Q177" s="41">
        <f>O177*J176</f>
        <v>0</v>
      </c>
      <c r="R177" s="90">
        <f>L176-O177</f>
        <v>4</v>
      </c>
      <c r="S177" s="41"/>
      <c r="T177" s="41">
        <f>R177*J176</f>
        <v>1180</v>
      </c>
      <c r="U177" s="41"/>
      <c r="V177" s="68">
        <v>0</v>
      </c>
      <c r="W177" s="68">
        <v>0</v>
      </c>
      <c r="X177" s="68">
        <v>0</v>
      </c>
      <c r="Y177" s="68">
        <v>0</v>
      </c>
      <c r="Z177" s="38"/>
      <c r="AA177" s="38"/>
      <c r="AB177" s="38"/>
      <c r="AC177" s="38"/>
      <c r="AD177" s="38"/>
      <c r="AE177" s="38"/>
      <c r="AF177" s="19"/>
      <c r="AG177" s="19"/>
      <c r="AH177" s="19"/>
      <c r="AI177" s="19"/>
      <c r="AJ177" s="19"/>
    </row>
    <row r="178" spans="1:36" ht="15" customHeight="1" x14ac:dyDescent="0.45">
      <c r="A178" s="36"/>
      <c r="B178" s="36"/>
      <c r="C178" s="36"/>
      <c r="D178" s="36"/>
      <c r="E178" s="36"/>
      <c r="F178" s="36"/>
      <c r="G178" s="36"/>
      <c r="H178" s="36"/>
      <c r="I178" s="48"/>
      <c r="J178" s="41"/>
      <c r="K178" s="41"/>
      <c r="L178" s="41"/>
      <c r="M178" s="41"/>
      <c r="N178" s="41"/>
      <c r="O178" s="51"/>
      <c r="P178" s="41"/>
      <c r="Q178" s="41"/>
      <c r="R178" s="41"/>
      <c r="S178" s="41"/>
      <c r="T178" s="41"/>
      <c r="U178" s="41">
        <f>R178*K178</f>
        <v>0</v>
      </c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19"/>
      <c r="AG178" s="19"/>
      <c r="AH178" s="19"/>
      <c r="AI178" s="19"/>
      <c r="AJ178" s="19"/>
    </row>
    <row r="179" spans="1:36" ht="15" customHeight="1" x14ac:dyDescent="0.45">
      <c r="A179" s="77" t="s">
        <v>3022</v>
      </c>
      <c r="B179" s="77" t="s">
        <v>3166</v>
      </c>
      <c r="C179" s="77"/>
      <c r="D179" s="77" t="s">
        <v>3187</v>
      </c>
      <c r="E179" s="77" t="s">
        <v>157</v>
      </c>
      <c r="F179" s="86" t="s">
        <v>3188</v>
      </c>
      <c r="G179" s="77" t="s">
        <v>154</v>
      </c>
      <c r="H179" s="77" t="s">
        <v>1015</v>
      </c>
      <c r="I179" s="80">
        <v>67</v>
      </c>
      <c r="J179" s="82">
        <v>175</v>
      </c>
      <c r="K179" s="51">
        <v>87</v>
      </c>
      <c r="L179" s="82">
        <f>SUM(V179:AJ179)</f>
        <v>5</v>
      </c>
      <c r="M179" s="82">
        <f>L179*I179</f>
        <v>335</v>
      </c>
      <c r="N179" s="82"/>
      <c r="O179" s="51"/>
      <c r="P179" s="41">
        <f>O180*I179</f>
        <v>0</v>
      </c>
      <c r="Q179" s="41"/>
      <c r="R179" s="82"/>
      <c r="S179" s="82">
        <f>R180*I179</f>
        <v>335</v>
      </c>
      <c r="T179" s="82"/>
      <c r="U179" s="82"/>
      <c r="V179" s="81">
        <v>1</v>
      </c>
      <c r="W179" s="81">
        <v>2</v>
      </c>
      <c r="X179" s="81">
        <v>1</v>
      </c>
      <c r="Y179" s="81">
        <v>1</v>
      </c>
      <c r="Z179" s="81"/>
      <c r="AA179" s="81"/>
      <c r="AB179" s="81"/>
      <c r="AC179" s="81"/>
      <c r="AD179" s="81"/>
      <c r="AE179" s="81"/>
      <c r="AF179" s="131"/>
      <c r="AG179" s="131"/>
      <c r="AH179" s="131"/>
      <c r="AI179" s="131"/>
      <c r="AJ179" s="131"/>
    </row>
    <row r="180" spans="1:36" ht="15" customHeight="1" x14ac:dyDescent="0.45">
      <c r="A180" s="36"/>
      <c r="B180" s="36"/>
      <c r="C180" s="36"/>
      <c r="D180" s="46"/>
      <c r="E180" s="36"/>
      <c r="F180" s="36"/>
      <c r="G180" s="36"/>
      <c r="H180" s="36"/>
      <c r="I180" s="48"/>
      <c r="J180" s="41"/>
      <c r="K180" s="41"/>
      <c r="L180" s="41"/>
      <c r="M180" s="41"/>
      <c r="N180" s="41">
        <f>L179*J179</f>
        <v>875</v>
      </c>
      <c r="O180" s="40">
        <f>SUM(V180:AJ180)+SUM(V181:AJ181)</f>
        <v>0</v>
      </c>
      <c r="P180" s="41"/>
      <c r="Q180" s="41">
        <f>O180*J179</f>
        <v>0</v>
      </c>
      <c r="R180" s="41">
        <f>L179-O180</f>
        <v>5</v>
      </c>
      <c r="S180" s="41"/>
      <c r="T180" s="41">
        <f>R180*J179</f>
        <v>875</v>
      </c>
      <c r="U180" s="41"/>
      <c r="V180" s="42">
        <v>0</v>
      </c>
      <c r="W180" s="42">
        <v>0</v>
      </c>
      <c r="X180" s="42">
        <v>0</v>
      </c>
      <c r="Y180" s="42">
        <v>0</v>
      </c>
      <c r="Z180" s="38"/>
      <c r="AA180" s="38"/>
      <c r="AB180" s="38"/>
      <c r="AC180" s="38"/>
      <c r="AD180" s="38"/>
      <c r="AE180" s="38"/>
      <c r="AF180" s="19"/>
      <c r="AG180" s="19"/>
      <c r="AH180" s="19"/>
      <c r="AI180" s="19"/>
      <c r="AJ180" s="19"/>
    </row>
    <row r="181" spans="1:36" ht="15" customHeight="1" x14ac:dyDescent="0.45">
      <c r="A181" s="36"/>
      <c r="B181" s="36"/>
      <c r="C181" s="36"/>
      <c r="D181" s="36"/>
      <c r="E181" s="36"/>
      <c r="F181" s="36"/>
      <c r="G181" s="36"/>
      <c r="H181" s="36"/>
      <c r="I181" s="48"/>
      <c r="J181" s="41"/>
      <c r="K181" s="41"/>
      <c r="L181" s="41"/>
      <c r="M181" s="41"/>
      <c r="N181" s="41"/>
      <c r="O181" s="51"/>
      <c r="P181" s="41"/>
      <c r="Q181" s="41"/>
      <c r="R181" s="41"/>
      <c r="S181" s="41"/>
      <c r="T181" s="41"/>
      <c r="U181" s="41">
        <f>R181*K181</f>
        <v>0</v>
      </c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19"/>
      <c r="AG181" s="19"/>
      <c r="AH181" s="19"/>
      <c r="AI181" s="19"/>
      <c r="AJ181" s="19"/>
    </row>
    <row r="182" spans="1:36" ht="15" customHeight="1" x14ac:dyDescent="0.45">
      <c r="A182" s="77" t="s">
        <v>3022</v>
      </c>
      <c r="B182" s="77" t="s">
        <v>3166</v>
      </c>
      <c r="C182" s="77"/>
      <c r="D182" s="77" t="s">
        <v>3189</v>
      </c>
      <c r="E182" s="77" t="s">
        <v>205</v>
      </c>
      <c r="F182" s="86" t="s">
        <v>3188</v>
      </c>
      <c r="G182" s="77" t="s">
        <v>154</v>
      </c>
      <c r="H182" s="77" t="s">
        <v>1015</v>
      </c>
      <c r="I182" s="80">
        <v>44</v>
      </c>
      <c r="J182" s="82">
        <v>115</v>
      </c>
      <c r="K182" s="51">
        <v>57</v>
      </c>
      <c r="L182" s="82">
        <f>SUM(V182:AJ182)</f>
        <v>4</v>
      </c>
      <c r="M182" s="82">
        <f>L182*I182</f>
        <v>176</v>
      </c>
      <c r="N182" s="82"/>
      <c r="O182" s="51"/>
      <c r="P182" s="41">
        <f>O183*I182</f>
        <v>0</v>
      </c>
      <c r="Q182" s="41"/>
      <c r="R182" s="82"/>
      <c r="S182" s="82">
        <f>R183*I182</f>
        <v>176</v>
      </c>
      <c r="T182" s="82"/>
      <c r="U182" s="82"/>
      <c r="V182" s="81">
        <v>1</v>
      </c>
      <c r="W182" s="81">
        <v>1</v>
      </c>
      <c r="X182" s="81">
        <v>1</v>
      </c>
      <c r="Y182" s="81">
        <v>1</v>
      </c>
      <c r="Z182" s="81"/>
      <c r="AA182" s="81"/>
      <c r="AB182" s="81"/>
      <c r="AC182" s="81"/>
      <c r="AD182" s="81"/>
      <c r="AE182" s="81"/>
      <c r="AF182" s="131"/>
      <c r="AG182" s="131"/>
      <c r="AH182" s="131"/>
      <c r="AI182" s="131"/>
      <c r="AJ182" s="131"/>
    </row>
    <row r="183" spans="1:36" ht="15" customHeight="1" x14ac:dyDescent="0.45">
      <c r="A183" s="36"/>
      <c r="B183" s="36"/>
      <c r="C183" s="36"/>
      <c r="D183" s="36"/>
      <c r="E183" s="36"/>
      <c r="F183" s="36"/>
      <c r="G183" s="36"/>
      <c r="H183" s="36"/>
      <c r="I183" s="48"/>
      <c r="J183" s="41"/>
      <c r="K183" s="41"/>
      <c r="L183" s="41"/>
      <c r="M183" s="41"/>
      <c r="N183" s="41">
        <f>L182*J182</f>
        <v>460</v>
      </c>
      <c r="O183" s="40">
        <f>SUM(V183:AJ183)+SUM(V184:AJ184)</f>
        <v>0</v>
      </c>
      <c r="P183" s="41"/>
      <c r="Q183" s="41">
        <f>O183*J182</f>
        <v>0</v>
      </c>
      <c r="R183" s="90">
        <f>L182-O183</f>
        <v>4</v>
      </c>
      <c r="S183" s="41"/>
      <c r="T183" s="41">
        <f>R183*J182</f>
        <v>460</v>
      </c>
      <c r="U183" s="41"/>
      <c r="V183" s="42">
        <v>0</v>
      </c>
      <c r="W183" s="42">
        <v>0</v>
      </c>
      <c r="X183" s="42">
        <v>0</v>
      </c>
      <c r="Y183" s="42">
        <v>0</v>
      </c>
      <c r="Z183" s="38"/>
      <c r="AA183" s="38"/>
      <c r="AB183" s="38"/>
      <c r="AC183" s="38"/>
      <c r="AD183" s="38"/>
      <c r="AE183" s="38"/>
      <c r="AF183" s="19"/>
      <c r="AG183" s="19"/>
      <c r="AH183" s="19"/>
      <c r="AI183" s="19"/>
      <c r="AJ183" s="19"/>
    </row>
    <row r="184" spans="1:36" ht="15" customHeight="1" x14ac:dyDescent="0.45">
      <c r="A184" s="36"/>
      <c r="B184" s="36"/>
      <c r="C184" s="36"/>
      <c r="D184" s="36"/>
      <c r="E184" s="36"/>
      <c r="F184" s="36"/>
      <c r="G184" s="36"/>
      <c r="H184" s="36"/>
      <c r="I184" s="48"/>
      <c r="J184" s="41"/>
      <c r="K184" s="41"/>
      <c r="L184" s="41"/>
      <c r="M184" s="41"/>
      <c r="N184" s="41"/>
      <c r="O184" s="51"/>
      <c r="P184" s="41"/>
      <c r="Q184" s="41"/>
      <c r="R184" s="41"/>
      <c r="S184" s="41"/>
      <c r="T184" s="41"/>
      <c r="U184" s="41">
        <f>R184*K184</f>
        <v>0</v>
      </c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19"/>
      <c r="AG184" s="19"/>
      <c r="AH184" s="19"/>
      <c r="AI184" s="19"/>
      <c r="AJ184" s="19"/>
    </row>
    <row r="185" spans="1:36" ht="15" customHeight="1" x14ac:dyDescent="0.45">
      <c r="A185" s="77" t="s">
        <v>3022</v>
      </c>
      <c r="B185" s="77" t="s">
        <v>3166</v>
      </c>
      <c r="C185" s="77"/>
      <c r="D185" s="77" t="s">
        <v>3190</v>
      </c>
      <c r="E185" s="77" t="s">
        <v>214</v>
      </c>
      <c r="F185" s="86" t="s">
        <v>3191</v>
      </c>
      <c r="G185" s="77" t="s">
        <v>154</v>
      </c>
      <c r="H185" s="77" t="s">
        <v>212</v>
      </c>
      <c r="I185" s="80">
        <v>110</v>
      </c>
      <c r="J185" s="82">
        <v>285</v>
      </c>
      <c r="K185" s="51">
        <v>142.5</v>
      </c>
      <c r="L185" s="82">
        <f>SUM(V185:AJ185)</f>
        <v>4</v>
      </c>
      <c r="M185" s="82">
        <f>L185*I185</f>
        <v>440</v>
      </c>
      <c r="N185" s="82"/>
      <c r="O185" s="51"/>
      <c r="P185" s="41">
        <f>O186*I185</f>
        <v>0</v>
      </c>
      <c r="Q185" s="41"/>
      <c r="R185" s="82"/>
      <c r="S185" s="82">
        <f>R186*I185</f>
        <v>440</v>
      </c>
      <c r="T185" s="82"/>
      <c r="U185" s="82"/>
      <c r="V185" s="81">
        <v>1</v>
      </c>
      <c r="W185" s="81">
        <v>1</v>
      </c>
      <c r="X185" s="81">
        <v>1</v>
      </c>
      <c r="Y185" s="81">
        <v>1</v>
      </c>
      <c r="Z185" s="81"/>
      <c r="AA185" s="81"/>
      <c r="AB185" s="81"/>
      <c r="AC185" s="81"/>
      <c r="AD185" s="81"/>
      <c r="AE185" s="81"/>
      <c r="AF185" s="131"/>
      <c r="AG185" s="131"/>
      <c r="AH185" s="131"/>
      <c r="AI185" s="131"/>
      <c r="AJ185" s="131"/>
    </row>
    <row r="186" spans="1:36" ht="15" customHeight="1" x14ac:dyDescent="0.45">
      <c r="A186" s="36"/>
      <c r="B186" s="36"/>
      <c r="C186" s="36"/>
      <c r="D186" s="46"/>
      <c r="E186" s="36"/>
      <c r="F186" s="36"/>
      <c r="G186" s="36"/>
      <c r="H186" s="36"/>
      <c r="I186" s="48"/>
      <c r="J186" s="41"/>
      <c r="K186" s="41"/>
      <c r="L186" s="41"/>
      <c r="M186" s="41"/>
      <c r="N186" s="41">
        <f>L185*J185</f>
        <v>1140</v>
      </c>
      <c r="O186" s="40">
        <f>SUM(V186:AJ186)+SUM(V187:AJ187)</f>
        <v>0</v>
      </c>
      <c r="P186" s="41"/>
      <c r="Q186" s="41">
        <f>O186*J185</f>
        <v>0</v>
      </c>
      <c r="R186" s="90">
        <f>L185-O186</f>
        <v>4</v>
      </c>
      <c r="S186" s="41"/>
      <c r="T186" s="41">
        <f>R186*J185</f>
        <v>1140</v>
      </c>
      <c r="U186" s="41"/>
      <c r="V186" s="42">
        <v>0</v>
      </c>
      <c r="W186" s="42">
        <v>0</v>
      </c>
      <c r="X186" s="42">
        <v>0</v>
      </c>
      <c r="Y186" s="42">
        <v>0</v>
      </c>
      <c r="Z186" s="38"/>
      <c r="AA186" s="38"/>
      <c r="AB186" s="38"/>
      <c r="AC186" s="38"/>
      <c r="AD186" s="38"/>
      <c r="AE186" s="38"/>
      <c r="AF186" s="19"/>
      <c r="AG186" s="19"/>
      <c r="AH186" s="19"/>
      <c r="AI186" s="19"/>
      <c r="AJ186" s="19"/>
    </row>
    <row r="187" spans="1:36" ht="15" customHeight="1" x14ac:dyDescent="0.45">
      <c r="A187" s="36"/>
      <c r="B187" s="36"/>
      <c r="C187" s="36"/>
      <c r="D187" s="36"/>
      <c r="E187" s="36"/>
      <c r="F187" s="36"/>
      <c r="G187" s="36"/>
      <c r="H187" s="36"/>
      <c r="I187" s="48"/>
      <c r="J187" s="41"/>
      <c r="K187" s="41"/>
      <c r="L187" s="41"/>
      <c r="M187" s="41"/>
      <c r="N187" s="41"/>
      <c r="O187" s="51"/>
      <c r="P187" s="41"/>
      <c r="Q187" s="41"/>
      <c r="R187" s="41"/>
      <c r="S187" s="41"/>
      <c r="T187" s="41"/>
      <c r="U187" s="41">
        <f>R187*K187</f>
        <v>0</v>
      </c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19"/>
      <c r="AG187" s="19"/>
      <c r="AH187" s="19"/>
      <c r="AI187" s="19"/>
      <c r="AJ187" s="19"/>
    </row>
    <row r="188" spans="1:36" ht="15" customHeight="1" x14ac:dyDescent="0.45">
      <c r="A188" s="77" t="s">
        <v>3022</v>
      </c>
      <c r="B188" s="77" t="s">
        <v>3166</v>
      </c>
      <c r="C188" s="77"/>
      <c r="D188" s="77" t="s">
        <v>3192</v>
      </c>
      <c r="E188" s="77" t="s">
        <v>210</v>
      </c>
      <c r="F188" s="77" t="s">
        <v>3193</v>
      </c>
      <c r="G188" s="77" t="s">
        <v>154</v>
      </c>
      <c r="H188" s="77" t="s">
        <v>212</v>
      </c>
      <c r="I188" s="80">
        <v>73</v>
      </c>
      <c r="J188" s="82">
        <v>215</v>
      </c>
      <c r="K188" s="51">
        <v>107.5</v>
      </c>
      <c r="L188" s="82">
        <f>SUM(V188:AJ188)</f>
        <v>4</v>
      </c>
      <c r="M188" s="82">
        <f>L188*I188</f>
        <v>292</v>
      </c>
      <c r="N188" s="82"/>
      <c r="O188" s="51"/>
      <c r="P188" s="41">
        <f>O189*I188</f>
        <v>0</v>
      </c>
      <c r="Q188" s="41"/>
      <c r="R188" s="82"/>
      <c r="S188" s="82">
        <f>R189*I188</f>
        <v>292</v>
      </c>
      <c r="T188" s="82"/>
      <c r="U188" s="82"/>
      <c r="V188" s="81"/>
      <c r="W188" s="81"/>
      <c r="X188" s="81"/>
      <c r="Y188" s="81"/>
      <c r="Z188" s="81"/>
      <c r="AA188" s="81">
        <v>1</v>
      </c>
      <c r="AB188" s="81">
        <v>1</v>
      </c>
      <c r="AC188" s="81">
        <v>1</v>
      </c>
      <c r="AD188" s="81">
        <v>1</v>
      </c>
      <c r="AE188" s="81"/>
      <c r="AF188" s="131"/>
      <c r="AG188" s="131"/>
      <c r="AH188" s="131"/>
      <c r="AI188" s="131"/>
      <c r="AJ188" s="131"/>
    </row>
    <row r="189" spans="1:36" ht="15" customHeight="1" x14ac:dyDescent="0.45">
      <c r="A189" s="36"/>
      <c r="B189" s="36"/>
      <c r="C189" s="36"/>
      <c r="D189" s="46"/>
      <c r="E189" s="36"/>
      <c r="F189" s="36"/>
      <c r="G189" s="36"/>
      <c r="H189" s="36"/>
      <c r="I189" s="48"/>
      <c r="J189" s="41"/>
      <c r="K189" s="41"/>
      <c r="L189" s="41"/>
      <c r="M189" s="41"/>
      <c r="N189" s="41">
        <f>L188*J188</f>
        <v>860</v>
      </c>
      <c r="O189" s="40">
        <f>SUM(V189:AJ189)+SUM(V190:AJ190)</f>
        <v>0</v>
      </c>
      <c r="P189" s="41"/>
      <c r="Q189" s="41">
        <f>O189*J188</f>
        <v>0</v>
      </c>
      <c r="R189" s="41">
        <f>L188-O189</f>
        <v>4</v>
      </c>
      <c r="S189" s="41"/>
      <c r="T189" s="41">
        <f>R189*J188</f>
        <v>860</v>
      </c>
      <c r="U189" s="41"/>
      <c r="V189" s="38"/>
      <c r="W189" s="38"/>
      <c r="X189" s="38"/>
      <c r="Y189" s="38"/>
      <c r="Z189" s="38"/>
      <c r="AA189" s="42">
        <v>0</v>
      </c>
      <c r="AB189" s="42">
        <v>0</v>
      </c>
      <c r="AC189" s="42">
        <v>0</v>
      </c>
      <c r="AD189" s="42">
        <v>0</v>
      </c>
      <c r="AE189" s="38"/>
      <c r="AF189" s="19"/>
      <c r="AG189" s="19"/>
      <c r="AH189" s="19"/>
      <c r="AI189" s="19"/>
      <c r="AJ189" s="19"/>
    </row>
    <row r="190" spans="1:36" ht="15" customHeight="1" x14ac:dyDescent="0.45">
      <c r="A190" s="36"/>
      <c r="B190" s="36"/>
      <c r="C190" s="36"/>
      <c r="D190" s="36"/>
      <c r="E190" s="36"/>
      <c r="F190" s="36"/>
      <c r="G190" s="36"/>
      <c r="H190" s="36"/>
      <c r="I190" s="48"/>
      <c r="J190" s="41"/>
      <c r="K190" s="41"/>
      <c r="L190" s="41"/>
      <c r="M190" s="41"/>
      <c r="N190" s="41"/>
      <c r="O190" s="51"/>
      <c r="P190" s="41"/>
      <c r="Q190" s="41"/>
      <c r="R190" s="41"/>
      <c r="S190" s="41"/>
      <c r="T190" s="41"/>
      <c r="U190" s="41">
        <f>R190*K190</f>
        <v>0</v>
      </c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19"/>
      <c r="AG190" s="19"/>
      <c r="AH190" s="19"/>
      <c r="AI190" s="19"/>
      <c r="AJ190" s="19"/>
    </row>
    <row r="191" spans="1:36" ht="15" customHeight="1" x14ac:dyDescent="0.45">
      <c r="A191" s="77" t="s">
        <v>3022</v>
      </c>
      <c r="B191" s="77" t="s">
        <v>3166</v>
      </c>
      <c r="C191" s="77"/>
      <c r="D191" s="77" t="s">
        <v>3194</v>
      </c>
      <c r="E191" s="77" t="s">
        <v>214</v>
      </c>
      <c r="F191" s="77" t="s">
        <v>2173</v>
      </c>
      <c r="G191" s="77" t="s">
        <v>366</v>
      </c>
      <c r="H191" s="77" t="s">
        <v>212</v>
      </c>
      <c r="I191" s="80">
        <v>106</v>
      </c>
      <c r="J191" s="82">
        <v>275</v>
      </c>
      <c r="K191" s="51">
        <v>165</v>
      </c>
      <c r="L191" s="82">
        <f>SUM(V191:AJ191)</f>
        <v>4</v>
      </c>
      <c r="M191" s="82">
        <f>L191*I191</f>
        <v>424</v>
      </c>
      <c r="N191" s="82"/>
      <c r="O191" s="51"/>
      <c r="P191" s="41">
        <f>O192*I191</f>
        <v>0</v>
      </c>
      <c r="Q191" s="41"/>
      <c r="R191" s="82"/>
      <c r="S191" s="82">
        <f>R192*I191</f>
        <v>424</v>
      </c>
      <c r="T191" s="82"/>
      <c r="U191" s="82"/>
      <c r="V191" s="81">
        <v>1</v>
      </c>
      <c r="W191" s="81">
        <v>1</v>
      </c>
      <c r="X191" s="81">
        <v>1</v>
      </c>
      <c r="Y191" s="81">
        <v>1</v>
      </c>
      <c r="Z191" s="81"/>
      <c r="AA191" s="81"/>
      <c r="AB191" s="81"/>
      <c r="AC191" s="81"/>
      <c r="AD191" s="81"/>
      <c r="AE191" s="81"/>
      <c r="AF191" s="131"/>
      <c r="AG191" s="131"/>
      <c r="AH191" s="131"/>
      <c r="AI191" s="131"/>
      <c r="AJ191" s="131"/>
    </row>
    <row r="192" spans="1:36" ht="15" customHeight="1" x14ac:dyDescent="0.45">
      <c r="A192" s="36"/>
      <c r="B192" s="36"/>
      <c r="C192" s="36"/>
      <c r="D192" s="46"/>
      <c r="E192" s="36"/>
      <c r="F192" s="36"/>
      <c r="G192" s="36"/>
      <c r="H192" s="36"/>
      <c r="I192" s="48"/>
      <c r="J192" s="41"/>
      <c r="K192" s="41"/>
      <c r="L192" s="41"/>
      <c r="M192" s="41"/>
      <c r="N192" s="41">
        <f>L191*J191</f>
        <v>1100</v>
      </c>
      <c r="O192" s="40">
        <f>SUM(V192:AJ192)+SUM(V193:AJ193)</f>
        <v>0</v>
      </c>
      <c r="P192" s="41"/>
      <c r="Q192" s="41">
        <f>O192*J191</f>
        <v>0</v>
      </c>
      <c r="R192" s="90">
        <f>L191-O192</f>
        <v>4</v>
      </c>
      <c r="S192" s="41"/>
      <c r="T192" s="41">
        <f>R192*J191</f>
        <v>1100</v>
      </c>
      <c r="U192" s="41"/>
      <c r="V192" s="42">
        <v>0</v>
      </c>
      <c r="W192" s="42">
        <v>0</v>
      </c>
      <c r="X192" s="42">
        <v>0</v>
      </c>
      <c r="Y192" s="42">
        <v>0</v>
      </c>
      <c r="Z192" s="38"/>
      <c r="AA192" s="38"/>
      <c r="AB192" s="38"/>
      <c r="AC192" s="38"/>
      <c r="AD192" s="38"/>
      <c r="AE192" s="38"/>
      <c r="AF192" s="19"/>
      <c r="AG192" s="19"/>
      <c r="AH192" s="19"/>
      <c r="AI192" s="19"/>
      <c r="AJ192" s="19"/>
    </row>
    <row r="193" spans="1:36" ht="15" customHeight="1" x14ac:dyDescent="0.45">
      <c r="A193" s="36"/>
      <c r="B193" s="36"/>
      <c r="C193" s="36"/>
      <c r="D193" s="36"/>
      <c r="E193" s="36"/>
      <c r="F193" s="36"/>
      <c r="G193" s="36"/>
      <c r="H193" s="36"/>
      <c r="I193" s="48"/>
      <c r="J193" s="41"/>
      <c r="K193" s="41"/>
      <c r="L193" s="41"/>
      <c r="M193" s="41"/>
      <c r="N193" s="41"/>
      <c r="O193" s="51"/>
      <c r="P193" s="41"/>
      <c r="Q193" s="41"/>
      <c r="R193" s="41"/>
      <c r="S193" s="41"/>
      <c r="T193" s="41"/>
      <c r="U193" s="41">
        <f>R193*K193</f>
        <v>0</v>
      </c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19"/>
      <c r="AG193" s="19"/>
      <c r="AH193" s="19"/>
      <c r="AI193" s="19"/>
      <c r="AJ193" s="19"/>
    </row>
    <row r="194" spans="1:36" ht="15" customHeight="1" x14ac:dyDescent="0.45">
      <c r="A194" s="54" t="s">
        <v>3022</v>
      </c>
      <c r="B194" s="54" t="s">
        <v>8</v>
      </c>
      <c r="C194" s="54"/>
      <c r="D194" s="54" t="s">
        <v>3195</v>
      </c>
      <c r="E194" s="54" t="s">
        <v>3196</v>
      </c>
      <c r="F194" s="54" t="s">
        <v>158</v>
      </c>
      <c r="G194" s="54" t="s">
        <v>154</v>
      </c>
      <c r="H194" s="54"/>
      <c r="I194" s="256"/>
      <c r="J194" s="57"/>
      <c r="K194" s="57"/>
      <c r="L194" s="57">
        <f>SUM(V194:AJ194)</f>
        <v>4</v>
      </c>
      <c r="M194" s="82">
        <f>L194*I194</f>
        <v>0</v>
      </c>
      <c r="N194" s="57"/>
      <c r="O194" s="51"/>
      <c r="P194" s="41">
        <f>O195*I194</f>
        <v>0</v>
      </c>
      <c r="Q194" s="41"/>
      <c r="R194" s="57"/>
      <c r="S194" s="82">
        <f>R195*I194</f>
        <v>0</v>
      </c>
      <c r="T194" s="82"/>
      <c r="U194" s="82"/>
      <c r="V194" s="56">
        <v>1</v>
      </c>
      <c r="W194" s="56">
        <v>1</v>
      </c>
      <c r="X194" s="56">
        <v>1</v>
      </c>
      <c r="Y194" s="56">
        <v>1</v>
      </c>
      <c r="Z194" s="56"/>
      <c r="AA194" s="56"/>
      <c r="AB194" s="56"/>
      <c r="AC194" s="56"/>
      <c r="AD194" s="56"/>
      <c r="AE194" s="56"/>
      <c r="AF194" s="250"/>
      <c r="AG194" s="250"/>
      <c r="AH194" s="250"/>
      <c r="AI194" s="250"/>
      <c r="AJ194" s="250"/>
    </row>
    <row r="195" spans="1:36" ht="15" customHeight="1" x14ac:dyDescent="0.45">
      <c r="A195" s="36"/>
      <c r="B195" s="36"/>
      <c r="C195" s="36"/>
      <c r="D195" s="36"/>
      <c r="E195" s="36"/>
      <c r="F195" s="36"/>
      <c r="G195" s="36"/>
      <c r="H195" s="36"/>
      <c r="I195" s="48"/>
      <c r="J195" s="41"/>
      <c r="K195" s="41"/>
      <c r="L195" s="41"/>
      <c r="M195" s="41"/>
      <c r="N195" s="41">
        <f>L194*J194</f>
        <v>0</v>
      </c>
      <c r="O195" s="90">
        <f>SUM(V195:AJ195)+SUM(V196:AJ196)</f>
        <v>0</v>
      </c>
      <c r="P195" s="41"/>
      <c r="Q195" s="41">
        <f>O195*J194</f>
        <v>0</v>
      </c>
      <c r="R195" s="41">
        <f>L194-O195</f>
        <v>4</v>
      </c>
      <c r="S195" s="41"/>
      <c r="T195" s="41">
        <f>R195*J194</f>
        <v>0</v>
      </c>
      <c r="U195" s="41"/>
      <c r="V195" s="39" t="s">
        <v>392</v>
      </c>
      <c r="W195" s="39"/>
      <c r="X195" s="39"/>
      <c r="Y195" s="39"/>
      <c r="Z195" s="38"/>
      <c r="AA195" s="38"/>
      <c r="AB195" s="38"/>
      <c r="AC195" s="38"/>
      <c r="AD195" s="38"/>
      <c r="AE195" s="38"/>
      <c r="AF195" s="19"/>
      <c r="AG195" s="19"/>
      <c r="AH195" s="19"/>
      <c r="AI195" s="19"/>
      <c r="AJ195" s="19"/>
    </row>
    <row r="196" spans="1:36" ht="15" customHeight="1" x14ac:dyDescent="0.45">
      <c r="A196" s="36"/>
      <c r="B196" s="36"/>
      <c r="C196" s="36"/>
      <c r="D196" s="36"/>
      <c r="E196" s="36"/>
      <c r="F196" s="36"/>
      <c r="G196" s="36"/>
      <c r="H196" s="36"/>
      <c r="I196" s="48"/>
      <c r="J196" s="41"/>
      <c r="K196" s="41"/>
      <c r="L196" s="41"/>
      <c r="M196" s="41"/>
      <c r="N196" s="41"/>
      <c r="O196" s="51"/>
      <c r="P196" s="41"/>
      <c r="Q196" s="41"/>
      <c r="R196" s="41"/>
      <c r="S196" s="41"/>
      <c r="T196" s="41"/>
      <c r="U196" s="41">
        <f>R196*K196</f>
        <v>0</v>
      </c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19"/>
      <c r="AG196" s="19"/>
      <c r="AH196" s="19"/>
      <c r="AI196" s="19"/>
      <c r="AJ196" s="19"/>
    </row>
    <row r="197" spans="1:36" ht="15" customHeight="1" x14ac:dyDescent="0.45">
      <c r="A197" s="77" t="s">
        <v>3022</v>
      </c>
      <c r="B197" s="77" t="s">
        <v>3166</v>
      </c>
      <c r="C197" s="77"/>
      <c r="D197" s="77" t="s">
        <v>3197</v>
      </c>
      <c r="E197" s="77" t="s">
        <v>164</v>
      </c>
      <c r="F197" s="77" t="s">
        <v>2173</v>
      </c>
      <c r="G197" s="77" t="s">
        <v>154</v>
      </c>
      <c r="H197" s="77" t="s">
        <v>1002</v>
      </c>
      <c r="I197" s="80">
        <v>71</v>
      </c>
      <c r="J197" s="82">
        <v>185</v>
      </c>
      <c r="K197" s="51">
        <v>111</v>
      </c>
      <c r="L197" s="82">
        <f>SUM(V197:AJ197)</f>
        <v>4</v>
      </c>
      <c r="M197" s="82">
        <f>L197*I197</f>
        <v>284</v>
      </c>
      <c r="N197" s="82"/>
      <c r="O197" s="51"/>
      <c r="P197" s="41">
        <f>O198*I197</f>
        <v>0</v>
      </c>
      <c r="Q197" s="41"/>
      <c r="R197" s="82"/>
      <c r="S197" s="82">
        <f>R198*I197</f>
        <v>284</v>
      </c>
      <c r="T197" s="82"/>
      <c r="U197" s="82"/>
      <c r="V197" s="81">
        <v>1</v>
      </c>
      <c r="W197" s="81">
        <v>1</v>
      </c>
      <c r="X197" s="81">
        <v>1</v>
      </c>
      <c r="Y197" s="81">
        <v>1</v>
      </c>
      <c r="Z197" s="81"/>
      <c r="AA197" s="81"/>
      <c r="AB197" s="81"/>
      <c r="AC197" s="81"/>
      <c r="AD197" s="81"/>
      <c r="AE197" s="81"/>
      <c r="AF197" s="131"/>
      <c r="AG197" s="131"/>
      <c r="AH197" s="131"/>
      <c r="AI197" s="131"/>
      <c r="AJ197" s="131"/>
    </row>
    <row r="198" spans="1:36" ht="15" customHeight="1" x14ac:dyDescent="0.45">
      <c r="A198" s="36"/>
      <c r="B198" s="36"/>
      <c r="C198" s="36"/>
      <c r="D198" s="46"/>
      <c r="E198" s="36"/>
      <c r="F198" s="36"/>
      <c r="G198" s="36"/>
      <c r="H198" s="36"/>
      <c r="I198" s="48"/>
      <c r="J198" s="41"/>
      <c r="K198" s="41"/>
      <c r="L198" s="41"/>
      <c r="M198" s="41"/>
      <c r="N198" s="41">
        <f>L197*J197</f>
        <v>740</v>
      </c>
      <c r="O198" s="47">
        <f>SUM(V198:AJ198)+SUM(V199:AJ199)</f>
        <v>0</v>
      </c>
      <c r="P198" s="41"/>
      <c r="Q198" s="41">
        <f>O198*J197</f>
        <v>0</v>
      </c>
      <c r="R198" s="41">
        <f>L197-O198</f>
        <v>4</v>
      </c>
      <c r="S198" s="41"/>
      <c r="T198" s="41">
        <f>R198*J197</f>
        <v>740</v>
      </c>
      <c r="U198" s="41"/>
      <c r="V198" s="68">
        <v>0</v>
      </c>
      <c r="W198" s="68">
        <v>0</v>
      </c>
      <c r="X198" s="68">
        <v>0</v>
      </c>
      <c r="Y198" s="68">
        <v>0</v>
      </c>
      <c r="Z198" s="38"/>
      <c r="AA198" s="38"/>
      <c r="AB198" s="38"/>
      <c r="AC198" s="38"/>
      <c r="AD198" s="38"/>
      <c r="AE198" s="38"/>
      <c r="AF198" s="19"/>
      <c r="AG198" s="19"/>
      <c r="AH198" s="19"/>
      <c r="AI198" s="19"/>
      <c r="AJ198" s="19"/>
    </row>
    <row r="199" spans="1:36" ht="15" customHeight="1" x14ac:dyDescent="0.45">
      <c r="A199" s="36"/>
      <c r="B199" s="36"/>
      <c r="C199" s="36"/>
      <c r="D199" s="36"/>
      <c r="E199" s="36"/>
      <c r="F199" s="36"/>
      <c r="G199" s="36"/>
      <c r="H199" s="36"/>
      <c r="I199" s="48"/>
      <c r="J199" s="41"/>
      <c r="K199" s="41"/>
      <c r="L199" s="41"/>
      <c r="M199" s="41"/>
      <c r="N199" s="41"/>
      <c r="O199" s="51"/>
      <c r="P199" s="41"/>
      <c r="Q199" s="41"/>
      <c r="R199" s="41"/>
      <c r="S199" s="41"/>
      <c r="T199" s="41"/>
      <c r="U199" s="41">
        <f>R199*K199</f>
        <v>0</v>
      </c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19"/>
      <c r="AG199" s="19"/>
      <c r="AH199" s="19"/>
      <c r="AI199" s="19"/>
      <c r="AJ199" s="19"/>
    </row>
    <row r="200" spans="1:36" ht="15" customHeight="1" x14ac:dyDescent="0.45">
      <c r="A200" s="77" t="s">
        <v>3022</v>
      </c>
      <c r="B200" s="77" t="s">
        <v>3166</v>
      </c>
      <c r="C200" s="77"/>
      <c r="D200" s="77" t="s">
        <v>3198</v>
      </c>
      <c r="E200" s="77" t="s">
        <v>157</v>
      </c>
      <c r="F200" s="77" t="s">
        <v>304</v>
      </c>
      <c r="G200" s="77" t="s">
        <v>166</v>
      </c>
      <c r="H200" s="77"/>
      <c r="I200" s="80">
        <v>63</v>
      </c>
      <c r="J200" s="82">
        <v>165</v>
      </c>
      <c r="K200" s="82"/>
      <c r="L200" s="82">
        <f>SUM(V200:AJ200)</f>
        <v>3</v>
      </c>
      <c r="M200" s="82">
        <f>L200*I200</f>
        <v>189</v>
      </c>
      <c r="N200" s="82"/>
      <c r="O200" s="51"/>
      <c r="P200" s="41">
        <f>O201*I200</f>
        <v>0</v>
      </c>
      <c r="Q200" s="41"/>
      <c r="R200" s="82"/>
      <c r="S200" s="82">
        <f>R201*I200</f>
        <v>189</v>
      </c>
      <c r="T200" s="82"/>
      <c r="U200" s="82"/>
      <c r="V200" s="81">
        <v>1</v>
      </c>
      <c r="W200" s="81">
        <v>1</v>
      </c>
      <c r="X200" s="81">
        <v>1</v>
      </c>
      <c r="Y200" s="81"/>
      <c r="Z200" s="81"/>
      <c r="AA200" s="81"/>
      <c r="AB200" s="81"/>
      <c r="AC200" s="81"/>
      <c r="AD200" s="81"/>
      <c r="AE200" s="81"/>
      <c r="AF200" s="131"/>
      <c r="AG200" s="131"/>
      <c r="AH200" s="131"/>
      <c r="AI200" s="131"/>
      <c r="AJ200" s="131"/>
    </row>
    <row r="201" spans="1:36" ht="15" customHeight="1" x14ac:dyDescent="0.45">
      <c r="A201" s="36"/>
      <c r="B201" s="36"/>
      <c r="C201" s="36"/>
      <c r="D201" s="36"/>
      <c r="E201" s="36"/>
      <c r="F201" s="36"/>
      <c r="G201" s="36"/>
      <c r="H201" s="36"/>
      <c r="I201" s="48"/>
      <c r="J201" s="41"/>
      <c r="K201" s="41"/>
      <c r="L201" s="41"/>
      <c r="M201" s="41"/>
      <c r="N201" s="41">
        <f>L200*J200</f>
        <v>495</v>
      </c>
      <c r="O201" s="43">
        <f>SUM(V201:AJ201)+SUM(V202:AJ202)</f>
        <v>0</v>
      </c>
      <c r="P201" s="41"/>
      <c r="Q201" s="41">
        <f>O201*J200</f>
        <v>0</v>
      </c>
      <c r="R201" s="41">
        <f>L200-O201</f>
        <v>3</v>
      </c>
      <c r="S201" s="41"/>
      <c r="T201" s="41">
        <f>R201*J200</f>
        <v>495</v>
      </c>
      <c r="U201" s="41"/>
      <c r="V201" s="58">
        <v>0</v>
      </c>
      <c r="W201" s="58">
        <v>0</v>
      </c>
      <c r="X201" s="58">
        <v>0</v>
      </c>
      <c r="Y201" s="38"/>
      <c r="Z201" s="38"/>
      <c r="AA201" s="38"/>
      <c r="AB201" s="38"/>
      <c r="AC201" s="38"/>
      <c r="AD201" s="38"/>
      <c r="AE201" s="38"/>
      <c r="AF201" s="19"/>
      <c r="AG201" s="19"/>
      <c r="AH201" s="19"/>
      <c r="AI201" s="19"/>
      <c r="AJ201" s="19"/>
    </row>
    <row r="202" spans="1:36" ht="15" customHeight="1" x14ac:dyDescent="0.45">
      <c r="A202" s="36"/>
      <c r="B202" s="36"/>
      <c r="C202" s="36"/>
      <c r="D202" s="36"/>
      <c r="E202" s="36"/>
      <c r="F202" s="36"/>
      <c r="G202" s="36"/>
      <c r="H202" s="36"/>
      <c r="I202" s="48"/>
      <c r="J202" s="41"/>
      <c r="K202" s="41"/>
      <c r="L202" s="41"/>
      <c r="M202" s="41"/>
      <c r="N202" s="41"/>
      <c r="O202" s="51"/>
      <c r="P202" s="41"/>
      <c r="Q202" s="41"/>
      <c r="R202" s="41"/>
      <c r="S202" s="41"/>
      <c r="T202" s="41"/>
      <c r="U202" s="41">
        <f>R202*K202</f>
        <v>0</v>
      </c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19"/>
      <c r="AG202" s="19"/>
      <c r="AH202" s="19"/>
      <c r="AI202" s="19"/>
      <c r="AJ202" s="19"/>
    </row>
    <row r="203" spans="1:36" ht="15" customHeight="1" x14ac:dyDescent="0.45">
      <c r="A203" s="77" t="s">
        <v>3022</v>
      </c>
      <c r="B203" s="77" t="s">
        <v>3166</v>
      </c>
      <c r="C203" s="77"/>
      <c r="D203" s="77" t="s">
        <v>3199</v>
      </c>
      <c r="E203" s="77" t="s">
        <v>3028</v>
      </c>
      <c r="F203" s="77" t="s">
        <v>158</v>
      </c>
      <c r="G203" s="77" t="s">
        <v>154</v>
      </c>
      <c r="H203" s="77" t="s">
        <v>3200</v>
      </c>
      <c r="I203" s="80">
        <v>37</v>
      </c>
      <c r="J203" s="82">
        <v>110</v>
      </c>
      <c r="K203" s="82">
        <v>55</v>
      </c>
      <c r="L203" s="82">
        <f>SUM(V203:AJ203)</f>
        <v>4</v>
      </c>
      <c r="M203" s="82">
        <f>L203*I203</f>
        <v>148</v>
      </c>
      <c r="N203" s="82"/>
      <c r="O203" s="51"/>
      <c r="P203" s="41">
        <f>O204*I203</f>
        <v>0</v>
      </c>
      <c r="Q203" s="41"/>
      <c r="R203" s="82"/>
      <c r="S203" s="82">
        <f>R204*I203</f>
        <v>148</v>
      </c>
      <c r="T203" s="82"/>
      <c r="U203" s="82"/>
      <c r="V203" s="81">
        <v>1</v>
      </c>
      <c r="W203" s="81">
        <v>2</v>
      </c>
      <c r="X203" s="81">
        <v>1</v>
      </c>
      <c r="Y203" s="81"/>
      <c r="Z203" s="81"/>
      <c r="AA203" s="81"/>
      <c r="AB203" s="81"/>
      <c r="AC203" s="81"/>
      <c r="AD203" s="81"/>
      <c r="AE203" s="81"/>
      <c r="AF203" s="131"/>
      <c r="AG203" s="131"/>
      <c r="AH203" s="131"/>
      <c r="AI203" s="131"/>
      <c r="AJ203" s="131"/>
    </row>
    <row r="204" spans="1:36" ht="15" customHeight="1" x14ac:dyDescent="0.45">
      <c r="A204" s="36"/>
      <c r="B204" s="36"/>
      <c r="C204" s="36"/>
      <c r="D204" s="535"/>
      <c r="E204" s="36"/>
      <c r="F204" s="36"/>
      <c r="G204" s="36"/>
      <c r="H204" s="36"/>
      <c r="I204" s="48"/>
      <c r="J204" s="41"/>
      <c r="K204" s="41"/>
      <c r="L204" s="41"/>
      <c r="M204" s="41"/>
      <c r="N204" s="41">
        <f>L203*J203</f>
        <v>440</v>
      </c>
      <c r="O204" s="40">
        <f>SUM(V204:AJ204)+SUM(V205:AJ205)</f>
        <v>0</v>
      </c>
      <c r="P204" s="41"/>
      <c r="Q204" s="41">
        <f>O204*J203</f>
        <v>0</v>
      </c>
      <c r="R204" s="41">
        <f>L203-O204</f>
        <v>4</v>
      </c>
      <c r="S204" s="41"/>
      <c r="T204" s="41">
        <f>R204*J203</f>
        <v>440</v>
      </c>
      <c r="U204" s="41"/>
      <c r="V204" s="42">
        <v>0</v>
      </c>
      <c r="W204" s="42">
        <v>0</v>
      </c>
      <c r="X204" s="42">
        <v>0</v>
      </c>
      <c r="Y204" s="38"/>
      <c r="Z204" s="38"/>
      <c r="AA204" s="38"/>
      <c r="AB204" s="38"/>
      <c r="AC204" s="38"/>
      <c r="AD204" s="38"/>
      <c r="AE204" s="38"/>
      <c r="AF204" s="19"/>
      <c r="AG204" s="19"/>
      <c r="AH204" s="19"/>
      <c r="AI204" s="19"/>
      <c r="AJ204" s="19"/>
    </row>
    <row r="205" spans="1:36" ht="15" customHeight="1" x14ac:dyDescent="0.45">
      <c r="A205" s="36"/>
      <c r="B205" s="36"/>
      <c r="C205" s="36"/>
      <c r="D205" s="36"/>
      <c r="E205" s="36"/>
      <c r="F205" s="36"/>
      <c r="G205" s="36"/>
      <c r="H205" s="36"/>
      <c r="I205" s="48"/>
      <c r="J205" s="41"/>
      <c r="K205" s="41"/>
      <c r="L205" s="41"/>
      <c r="M205" s="41"/>
      <c r="N205" s="41"/>
      <c r="O205" s="51"/>
      <c r="P205" s="41"/>
      <c r="Q205" s="41"/>
      <c r="R205" s="41"/>
      <c r="S205" s="41"/>
      <c r="T205" s="41"/>
      <c r="U205" s="41">
        <f>R205*K205</f>
        <v>0</v>
      </c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19"/>
      <c r="AG205" s="19"/>
      <c r="AH205" s="19"/>
      <c r="AI205" s="19"/>
      <c r="AJ205" s="19"/>
    </row>
    <row r="206" spans="1:36" ht="15" customHeight="1" x14ac:dyDescent="0.45">
      <c r="A206" s="77" t="s">
        <v>3022</v>
      </c>
      <c r="B206" s="77" t="s">
        <v>8</v>
      </c>
      <c r="C206" s="77"/>
      <c r="D206" s="105" t="s">
        <v>3201</v>
      </c>
      <c r="E206" s="77" t="s">
        <v>157</v>
      </c>
      <c r="F206" s="77" t="s">
        <v>3202</v>
      </c>
      <c r="G206" s="77" t="s">
        <v>186</v>
      </c>
      <c r="H206" s="77" t="s">
        <v>2354</v>
      </c>
      <c r="I206" s="80">
        <v>110</v>
      </c>
      <c r="J206" s="82">
        <v>285</v>
      </c>
      <c r="K206" s="82"/>
      <c r="L206" s="82">
        <f>SUM(V206:AJ206)</f>
        <v>3</v>
      </c>
      <c r="M206" s="82">
        <f>L206*I206</f>
        <v>330</v>
      </c>
      <c r="N206" s="82"/>
      <c r="O206" s="51"/>
      <c r="P206" s="41">
        <f>O207*I206</f>
        <v>0</v>
      </c>
      <c r="Q206" s="41"/>
      <c r="R206" s="82"/>
      <c r="S206" s="82">
        <f>R207*I206</f>
        <v>330</v>
      </c>
      <c r="T206" s="82"/>
      <c r="U206" s="82"/>
      <c r="V206" s="81">
        <v>1</v>
      </c>
      <c r="W206" s="81">
        <v>1</v>
      </c>
      <c r="X206" s="81">
        <v>1</v>
      </c>
      <c r="Y206" s="81"/>
      <c r="Z206" s="81"/>
      <c r="AA206" s="81"/>
      <c r="AB206" s="81"/>
      <c r="AC206" s="81"/>
      <c r="AD206" s="81"/>
      <c r="AE206" s="81"/>
      <c r="AF206" s="131"/>
      <c r="AG206" s="131"/>
      <c r="AH206" s="131"/>
      <c r="AI206" s="131"/>
      <c r="AJ206" s="131"/>
    </row>
    <row r="207" spans="1:36" ht="15" customHeight="1" x14ac:dyDescent="0.45">
      <c r="A207" s="36"/>
      <c r="B207" s="36"/>
      <c r="C207" s="36"/>
      <c r="D207" s="36"/>
      <c r="E207" s="36"/>
      <c r="F207" s="36"/>
      <c r="G207" s="36"/>
      <c r="H207" s="36"/>
      <c r="I207" s="48"/>
      <c r="J207" s="41"/>
      <c r="K207" s="41"/>
      <c r="L207" s="41"/>
      <c r="M207" s="41"/>
      <c r="N207" s="41">
        <f>L206*J206</f>
        <v>855</v>
      </c>
      <c r="O207" s="40">
        <f>SUM(V207:AJ207)+SUM(V208:AJ208)</f>
        <v>0</v>
      </c>
      <c r="P207" s="41"/>
      <c r="Q207" s="41">
        <f>O207*J206</f>
        <v>0</v>
      </c>
      <c r="R207" s="41">
        <f>L206-O207</f>
        <v>3</v>
      </c>
      <c r="S207" s="41"/>
      <c r="T207" s="41">
        <f>R207*J206</f>
        <v>855</v>
      </c>
      <c r="U207" s="41"/>
      <c r="V207" s="42">
        <v>0</v>
      </c>
      <c r="W207" s="42">
        <v>0</v>
      </c>
      <c r="X207" s="42">
        <v>0</v>
      </c>
      <c r="Y207" s="38"/>
      <c r="Z207" s="38"/>
      <c r="AA207" s="38"/>
      <c r="AB207" s="38"/>
      <c r="AC207" s="38"/>
      <c r="AD207" s="38"/>
      <c r="AE207" s="38"/>
      <c r="AF207" s="19"/>
      <c r="AG207" s="19"/>
      <c r="AH207" s="19"/>
      <c r="AI207" s="19"/>
      <c r="AJ207" s="19"/>
    </row>
    <row r="208" spans="1:36" ht="15" customHeight="1" x14ac:dyDescent="0.45">
      <c r="A208" s="36"/>
      <c r="B208" s="36"/>
      <c r="C208" s="36"/>
      <c r="D208" s="36"/>
      <c r="E208" s="36"/>
      <c r="F208" s="36"/>
      <c r="G208" s="36"/>
      <c r="H208" s="36"/>
      <c r="I208" s="48"/>
      <c r="J208" s="41"/>
      <c r="K208" s="41"/>
      <c r="L208" s="41"/>
      <c r="M208" s="41"/>
      <c r="N208" s="41"/>
      <c r="O208" s="51"/>
      <c r="P208" s="41"/>
      <c r="Q208" s="41"/>
      <c r="R208" s="41"/>
      <c r="S208" s="41"/>
      <c r="T208" s="41"/>
      <c r="U208" s="41">
        <f>R208*K208</f>
        <v>0</v>
      </c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19"/>
      <c r="AG208" s="19"/>
      <c r="AH208" s="19"/>
      <c r="AI208" s="19"/>
      <c r="AJ208" s="19"/>
    </row>
    <row r="209" spans="1:36" ht="15" customHeight="1" x14ac:dyDescent="0.45">
      <c r="A209" s="77" t="s">
        <v>3022</v>
      </c>
      <c r="B209" s="77" t="s">
        <v>8</v>
      </c>
      <c r="C209" s="77"/>
      <c r="D209" s="105" t="s">
        <v>3203</v>
      </c>
      <c r="E209" s="77" t="s">
        <v>157</v>
      </c>
      <c r="F209" s="77" t="s">
        <v>3204</v>
      </c>
      <c r="G209" s="77" t="s">
        <v>3205</v>
      </c>
      <c r="H209" s="86" t="s">
        <v>3206</v>
      </c>
      <c r="I209" s="80">
        <v>133</v>
      </c>
      <c r="J209" s="82">
        <v>345</v>
      </c>
      <c r="K209" s="51">
        <v>138</v>
      </c>
      <c r="L209" s="82">
        <f>SUM(V209:AJ209)</f>
        <v>3</v>
      </c>
      <c r="M209" s="82">
        <f>L209*I209</f>
        <v>399</v>
      </c>
      <c r="N209" s="82"/>
      <c r="O209" s="51"/>
      <c r="P209" s="41">
        <f>O210*I209</f>
        <v>0</v>
      </c>
      <c r="Q209" s="41"/>
      <c r="R209" s="82"/>
      <c r="S209" s="82">
        <f>R210*I209</f>
        <v>399</v>
      </c>
      <c r="T209" s="82"/>
      <c r="U209" s="82"/>
      <c r="V209" s="81">
        <v>1</v>
      </c>
      <c r="W209" s="81">
        <v>1</v>
      </c>
      <c r="X209" s="81">
        <v>1</v>
      </c>
      <c r="Y209" s="81"/>
      <c r="Z209" s="81"/>
      <c r="AA209" s="81"/>
      <c r="AB209" s="81"/>
      <c r="AC209" s="81"/>
      <c r="AD209" s="81"/>
      <c r="AE209" s="81"/>
      <c r="AF209" s="131"/>
      <c r="AG209" s="131"/>
      <c r="AH209" s="131"/>
      <c r="AI209" s="131"/>
      <c r="AJ209" s="131"/>
    </row>
    <row r="210" spans="1:36" ht="15" customHeight="1" x14ac:dyDescent="0.45">
      <c r="A210" s="36"/>
      <c r="B210" s="36"/>
      <c r="C210" s="36"/>
      <c r="D210" s="46"/>
      <c r="E210" s="36"/>
      <c r="F210" s="36"/>
      <c r="G210" s="36"/>
      <c r="H210" s="36"/>
      <c r="I210" s="48"/>
      <c r="J210" s="41"/>
      <c r="K210" s="41"/>
      <c r="L210" s="41"/>
      <c r="M210" s="41"/>
      <c r="N210" s="41">
        <f>L209*J209</f>
        <v>1035</v>
      </c>
      <c r="O210" s="40">
        <f>SUM(V210:AJ210)+SUM(V211:AJ211)</f>
        <v>0</v>
      </c>
      <c r="P210" s="41"/>
      <c r="Q210" s="41">
        <f>O210*J209</f>
        <v>0</v>
      </c>
      <c r="R210" s="90">
        <f>L209-O210</f>
        <v>3</v>
      </c>
      <c r="S210" s="41"/>
      <c r="T210" s="41">
        <f>R210*J209</f>
        <v>1035</v>
      </c>
      <c r="U210" s="41"/>
      <c r="V210" s="42">
        <v>0</v>
      </c>
      <c r="W210" s="42">
        <v>0</v>
      </c>
      <c r="X210" s="42">
        <v>0</v>
      </c>
      <c r="Y210" s="38"/>
      <c r="Z210" s="38"/>
      <c r="AA210" s="38"/>
      <c r="AB210" s="38"/>
      <c r="AC210" s="38"/>
      <c r="AD210" s="38"/>
      <c r="AE210" s="38"/>
      <c r="AF210" s="19"/>
      <c r="AG210" s="19"/>
      <c r="AH210" s="19"/>
      <c r="AI210" s="19"/>
      <c r="AJ210" s="19"/>
    </row>
    <row r="211" spans="1:36" ht="15" customHeight="1" x14ac:dyDescent="0.45">
      <c r="A211" s="36"/>
      <c r="B211" s="36"/>
      <c r="C211" s="36"/>
      <c r="D211" s="36"/>
      <c r="E211" s="36"/>
      <c r="F211" s="36"/>
      <c r="G211" s="36"/>
      <c r="H211" s="36"/>
      <c r="I211" s="48"/>
      <c r="J211" s="41"/>
      <c r="K211" s="41"/>
      <c r="L211" s="41"/>
      <c r="M211" s="41"/>
      <c r="N211" s="41"/>
      <c r="O211" s="51"/>
      <c r="P211" s="41"/>
      <c r="Q211" s="41"/>
      <c r="R211" s="41"/>
      <c r="S211" s="41"/>
      <c r="T211" s="41"/>
      <c r="U211" s="41">
        <f>R211*K211</f>
        <v>0</v>
      </c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19"/>
      <c r="AG211" s="19"/>
      <c r="AH211" s="19"/>
      <c r="AI211" s="19"/>
      <c r="AJ211" s="19"/>
    </row>
    <row r="212" spans="1:36" ht="15" customHeight="1" x14ac:dyDescent="0.45">
      <c r="A212" s="77" t="s">
        <v>3022</v>
      </c>
      <c r="B212" s="77" t="s">
        <v>8</v>
      </c>
      <c r="C212" s="77"/>
      <c r="D212" s="77" t="s">
        <v>3207</v>
      </c>
      <c r="E212" s="77" t="s">
        <v>376</v>
      </c>
      <c r="F212" s="77" t="s">
        <v>3183</v>
      </c>
      <c r="G212" s="77" t="s">
        <v>166</v>
      </c>
      <c r="H212" s="77"/>
      <c r="I212" s="80">
        <v>121</v>
      </c>
      <c r="J212" s="82">
        <v>315</v>
      </c>
      <c r="K212" s="82"/>
      <c r="L212" s="82">
        <f>SUM(V212:AJ212)</f>
        <v>4</v>
      </c>
      <c r="M212" s="82">
        <f>L212*I212</f>
        <v>484</v>
      </c>
      <c r="N212" s="82"/>
      <c r="O212" s="51"/>
      <c r="P212" s="41">
        <f>O213*I212</f>
        <v>0</v>
      </c>
      <c r="Q212" s="41"/>
      <c r="R212" s="82"/>
      <c r="S212" s="82">
        <f>R213*I212</f>
        <v>484</v>
      </c>
      <c r="T212" s="82"/>
      <c r="U212" s="82"/>
      <c r="V212" s="81"/>
      <c r="W212" s="81">
        <v>2</v>
      </c>
      <c r="X212" s="81">
        <v>2</v>
      </c>
      <c r="Y212" s="81"/>
      <c r="Z212" s="81"/>
      <c r="AA212" s="81"/>
      <c r="AB212" s="81"/>
      <c r="AC212" s="81"/>
      <c r="AD212" s="81"/>
      <c r="AE212" s="81"/>
      <c r="AF212" s="131"/>
      <c r="AG212" s="131"/>
      <c r="AH212" s="131"/>
      <c r="AI212" s="131"/>
      <c r="AJ212" s="131"/>
    </row>
    <row r="213" spans="1:36" ht="15" customHeight="1" x14ac:dyDescent="0.45">
      <c r="A213" s="36"/>
      <c r="B213" s="36"/>
      <c r="C213" s="36"/>
      <c r="D213" s="46"/>
      <c r="E213" s="36"/>
      <c r="F213" s="36"/>
      <c r="G213" s="36"/>
      <c r="H213" s="36"/>
      <c r="I213" s="48"/>
      <c r="J213" s="41"/>
      <c r="K213" s="41"/>
      <c r="L213" s="41"/>
      <c r="M213" s="41"/>
      <c r="N213" s="41">
        <f>L212*J212</f>
        <v>1260</v>
      </c>
      <c r="O213" s="40">
        <f>SUM(V213:AJ213)+SUM(V214:AJ214)</f>
        <v>0</v>
      </c>
      <c r="P213" s="41"/>
      <c r="Q213" s="41">
        <f>O213*J212</f>
        <v>0</v>
      </c>
      <c r="R213" s="90">
        <f>L212-O213</f>
        <v>4</v>
      </c>
      <c r="S213" s="41"/>
      <c r="T213" s="41">
        <f>R213*J212</f>
        <v>1260</v>
      </c>
      <c r="U213" s="41"/>
      <c r="V213" s="38"/>
      <c r="W213" s="42">
        <v>0</v>
      </c>
      <c r="X213" s="42">
        <v>0</v>
      </c>
      <c r="Y213" s="38"/>
      <c r="Z213" s="38"/>
      <c r="AA213" s="38"/>
      <c r="AB213" s="38"/>
      <c r="AC213" s="38"/>
      <c r="AD213" s="38"/>
      <c r="AE213" s="38"/>
      <c r="AF213" s="19"/>
      <c r="AG213" s="19"/>
      <c r="AH213" s="19"/>
      <c r="AI213" s="19"/>
      <c r="AJ213" s="19"/>
    </row>
    <row r="214" spans="1:36" ht="15" customHeight="1" x14ac:dyDescent="0.45">
      <c r="A214" s="36"/>
      <c r="B214" s="36"/>
      <c r="C214" s="36"/>
      <c r="D214" s="36"/>
      <c r="E214" s="36"/>
      <c r="F214" s="36"/>
      <c r="G214" s="36"/>
      <c r="H214" s="36"/>
      <c r="I214" s="48"/>
      <c r="J214" s="41"/>
      <c r="K214" s="41"/>
      <c r="L214" s="41"/>
      <c r="M214" s="41"/>
      <c r="N214" s="41"/>
      <c r="O214" s="51"/>
      <c r="P214" s="41"/>
      <c r="Q214" s="41"/>
      <c r="R214" s="41"/>
      <c r="S214" s="41"/>
      <c r="T214" s="41"/>
      <c r="U214" s="41">
        <f>R214*K214</f>
        <v>0</v>
      </c>
      <c r="V214" s="38"/>
      <c r="W214" s="845"/>
      <c r="X214" s="845"/>
      <c r="Y214" s="38"/>
      <c r="Z214" s="38"/>
      <c r="AA214" s="38"/>
      <c r="AB214" s="38"/>
      <c r="AC214" s="38"/>
      <c r="AD214" s="38"/>
      <c r="AE214" s="38"/>
      <c r="AF214" s="19"/>
      <c r="AG214" s="19"/>
      <c r="AH214" s="19"/>
      <c r="AI214" s="19"/>
      <c r="AJ214" s="19"/>
    </row>
    <row r="215" spans="1:36" ht="15" customHeight="1" x14ac:dyDescent="0.45">
      <c r="A215" s="77" t="s">
        <v>3022</v>
      </c>
      <c r="B215" s="77" t="s">
        <v>8</v>
      </c>
      <c r="C215" s="77"/>
      <c r="D215" s="77" t="s">
        <v>3208</v>
      </c>
      <c r="E215" s="77" t="s">
        <v>214</v>
      </c>
      <c r="F215" s="77" t="s">
        <v>3183</v>
      </c>
      <c r="G215" s="77"/>
      <c r="H215" s="77" t="s">
        <v>3209</v>
      </c>
      <c r="I215" s="80">
        <v>106</v>
      </c>
      <c r="J215" s="82">
        <v>275</v>
      </c>
      <c r="K215" s="51">
        <v>137.5</v>
      </c>
      <c r="L215" s="82">
        <f>SUM(V215:AJ215)</f>
        <v>5</v>
      </c>
      <c r="M215" s="82">
        <f>L215*I215</f>
        <v>530</v>
      </c>
      <c r="N215" s="82"/>
      <c r="O215" s="51"/>
      <c r="P215" s="41">
        <f>O216*I215</f>
        <v>0</v>
      </c>
      <c r="Q215" s="41"/>
      <c r="R215" s="82"/>
      <c r="S215" s="82">
        <f>R216*I215</f>
        <v>530</v>
      </c>
      <c r="T215" s="82"/>
      <c r="U215" s="82"/>
      <c r="V215" s="81">
        <v>2</v>
      </c>
      <c r="W215" s="81">
        <v>2</v>
      </c>
      <c r="X215" s="81">
        <v>1</v>
      </c>
      <c r="Y215" s="81"/>
      <c r="Z215" s="81"/>
      <c r="AA215" s="81"/>
      <c r="AB215" s="81"/>
      <c r="AC215" s="81"/>
      <c r="AD215" s="81"/>
      <c r="AE215" s="81"/>
      <c r="AF215" s="131"/>
      <c r="AG215" s="131"/>
      <c r="AH215" s="131"/>
      <c r="AI215" s="131"/>
      <c r="AJ215" s="131"/>
    </row>
    <row r="216" spans="1:36" ht="15" customHeight="1" x14ac:dyDescent="0.45">
      <c r="A216" s="36"/>
      <c r="B216" s="36"/>
      <c r="C216" s="36"/>
      <c r="D216" s="46"/>
      <c r="E216" s="36"/>
      <c r="F216" s="36"/>
      <c r="G216" s="36"/>
      <c r="H216" s="36"/>
      <c r="I216" s="48"/>
      <c r="J216" s="41"/>
      <c r="K216" s="41"/>
      <c r="L216" s="41"/>
      <c r="M216" s="41"/>
      <c r="N216" s="41">
        <f>L215*J215</f>
        <v>1375</v>
      </c>
      <c r="O216" s="47">
        <f>SUM(V216:AJ216)+SUM(V217:AJ217)</f>
        <v>0</v>
      </c>
      <c r="P216" s="41"/>
      <c r="Q216" s="41">
        <f>O216*J215</f>
        <v>0</v>
      </c>
      <c r="R216" s="41">
        <f>L215-O216</f>
        <v>5</v>
      </c>
      <c r="S216" s="41"/>
      <c r="T216" s="41">
        <f>R216*J215</f>
        <v>1375</v>
      </c>
      <c r="U216" s="41"/>
      <c r="V216" s="68">
        <v>0</v>
      </c>
      <c r="W216" s="68">
        <v>0</v>
      </c>
      <c r="X216" s="68">
        <v>0</v>
      </c>
      <c r="Y216" s="38"/>
      <c r="Z216" s="38"/>
      <c r="AA216" s="38"/>
      <c r="AB216" s="38"/>
      <c r="AC216" s="38"/>
      <c r="AD216" s="38"/>
      <c r="AE216" s="38"/>
      <c r="AF216" s="19"/>
      <c r="AG216" s="19"/>
      <c r="AH216" s="19"/>
      <c r="AI216" s="19"/>
      <c r="AJ216" s="19"/>
    </row>
    <row r="217" spans="1:36" ht="15" customHeight="1" x14ac:dyDescent="0.45">
      <c r="A217" s="36"/>
      <c r="B217" s="36"/>
      <c r="C217" s="36"/>
      <c r="D217" s="36"/>
      <c r="E217" s="36"/>
      <c r="F217" s="36"/>
      <c r="G217" s="36"/>
      <c r="H217" s="36"/>
      <c r="I217" s="48"/>
      <c r="J217" s="41"/>
      <c r="K217" s="41"/>
      <c r="L217" s="41"/>
      <c r="M217" s="41"/>
      <c r="N217" s="41"/>
      <c r="O217" s="51"/>
      <c r="P217" s="41"/>
      <c r="Q217" s="41"/>
      <c r="R217" s="41"/>
      <c r="S217" s="41"/>
      <c r="T217" s="41"/>
      <c r="U217" s="41">
        <f>R217*K217</f>
        <v>0</v>
      </c>
      <c r="V217" s="38"/>
      <c r="W217" s="540"/>
      <c r="X217" s="845"/>
      <c r="Y217" s="38"/>
      <c r="Z217" s="38"/>
      <c r="AA217" s="38"/>
      <c r="AB217" s="38"/>
      <c r="AC217" s="38"/>
      <c r="AD217" s="38"/>
      <c r="AE217" s="38"/>
      <c r="AF217" s="19"/>
      <c r="AG217" s="19"/>
      <c r="AH217" s="19"/>
      <c r="AI217" s="19"/>
      <c r="AJ217" s="19"/>
    </row>
    <row r="218" spans="1:36" ht="15" customHeight="1" x14ac:dyDescent="0.45">
      <c r="A218" s="77" t="s">
        <v>3022</v>
      </c>
      <c r="B218" s="77" t="s">
        <v>8</v>
      </c>
      <c r="C218" s="77"/>
      <c r="D218" s="77" t="s">
        <v>3210</v>
      </c>
      <c r="E218" s="77" t="s">
        <v>180</v>
      </c>
      <c r="F218" s="77" t="s">
        <v>158</v>
      </c>
      <c r="G218" s="77" t="s">
        <v>166</v>
      </c>
      <c r="H218" s="77" t="s">
        <v>3211</v>
      </c>
      <c r="I218" s="80">
        <v>67</v>
      </c>
      <c r="J218" s="82">
        <v>175</v>
      </c>
      <c r="K218" s="51">
        <v>105</v>
      </c>
      <c r="L218" s="82">
        <f>SUM(V218:AJ218)</f>
        <v>4</v>
      </c>
      <c r="M218" s="82">
        <f>L218*I218</f>
        <v>268</v>
      </c>
      <c r="N218" s="82"/>
      <c r="O218" s="51"/>
      <c r="P218" s="41">
        <f>O219*I218</f>
        <v>0</v>
      </c>
      <c r="Q218" s="41"/>
      <c r="R218" s="82"/>
      <c r="S218" s="82">
        <f>R219*I218</f>
        <v>268</v>
      </c>
      <c r="T218" s="82"/>
      <c r="U218" s="82"/>
      <c r="V218" s="81"/>
      <c r="W218" s="81"/>
      <c r="X218" s="81"/>
      <c r="Y218" s="81"/>
      <c r="Z218" s="81"/>
      <c r="AA218" s="81">
        <v>1</v>
      </c>
      <c r="AB218" s="81">
        <v>1</v>
      </c>
      <c r="AC218" s="81">
        <v>1</v>
      </c>
      <c r="AD218" s="81">
        <v>1</v>
      </c>
      <c r="AE218" s="81"/>
      <c r="AF218" s="131"/>
      <c r="AG218" s="131"/>
      <c r="AH218" s="131"/>
      <c r="AI218" s="131"/>
      <c r="AJ218" s="131"/>
    </row>
    <row r="219" spans="1:36" ht="15" customHeight="1" x14ac:dyDescent="0.45">
      <c r="A219" s="36"/>
      <c r="B219" s="36"/>
      <c r="C219" s="36"/>
      <c r="D219" s="46"/>
      <c r="E219" s="36"/>
      <c r="F219" s="36"/>
      <c r="G219" s="36"/>
      <c r="H219" s="36"/>
      <c r="I219" s="48"/>
      <c r="J219" s="41"/>
      <c r="K219" s="41"/>
      <c r="L219" s="41"/>
      <c r="M219" s="41"/>
      <c r="N219" s="41">
        <f>L218*J218</f>
        <v>700</v>
      </c>
      <c r="O219" s="47">
        <f>SUM(V219:AJ219)+SUM(V220:AJ220)</f>
        <v>0</v>
      </c>
      <c r="P219" s="41"/>
      <c r="Q219" s="41">
        <f>O219*J218</f>
        <v>0</v>
      </c>
      <c r="R219" s="90">
        <f>L218-O219</f>
        <v>4</v>
      </c>
      <c r="S219" s="41"/>
      <c r="T219" s="41">
        <f>R219*J218</f>
        <v>700</v>
      </c>
      <c r="U219" s="41"/>
      <c r="V219" s="38"/>
      <c r="W219" s="38"/>
      <c r="X219" s="38"/>
      <c r="Y219" s="38"/>
      <c r="Z219" s="38"/>
      <c r="AA219" s="68">
        <v>0</v>
      </c>
      <c r="AB219" s="68">
        <v>0</v>
      </c>
      <c r="AC219" s="68">
        <v>0</v>
      </c>
      <c r="AD219" s="68">
        <v>0</v>
      </c>
      <c r="AE219" s="38"/>
      <c r="AF219" s="19"/>
      <c r="AG219" s="19"/>
      <c r="AH219" s="19"/>
      <c r="AI219" s="19"/>
      <c r="AJ219" s="19"/>
    </row>
    <row r="220" spans="1:36" ht="15" customHeight="1" x14ac:dyDescent="0.45">
      <c r="A220" s="36"/>
      <c r="B220" s="36"/>
      <c r="C220" s="36"/>
      <c r="D220" s="36"/>
      <c r="E220" s="36"/>
      <c r="F220" s="36"/>
      <c r="G220" s="36"/>
      <c r="H220" s="36"/>
      <c r="I220" s="48"/>
      <c r="J220" s="41"/>
      <c r="K220" s="41"/>
      <c r="L220" s="41"/>
      <c r="M220" s="41"/>
      <c r="N220" s="41"/>
      <c r="O220" s="51"/>
      <c r="P220" s="41"/>
      <c r="Q220" s="41"/>
      <c r="R220" s="41"/>
      <c r="S220" s="41"/>
      <c r="T220" s="41"/>
      <c r="U220" s="41">
        <f>R220*K220</f>
        <v>0</v>
      </c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19"/>
      <c r="AG220" s="19"/>
      <c r="AH220" s="19"/>
      <c r="AI220" s="19"/>
      <c r="AJ220" s="19"/>
    </row>
    <row r="221" spans="1:36" ht="15" customHeight="1" x14ac:dyDescent="0.45">
      <c r="A221" s="77" t="s">
        <v>3022</v>
      </c>
      <c r="B221" s="77" t="s">
        <v>8</v>
      </c>
      <c r="C221" s="77"/>
      <c r="D221" s="844" t="s">
        <v>3212</v>
      </c>
      <c r="E221" s="77" t="s">
        <v>164</v>
      </c>
      <c r="F221" s="77" t="s">
        <v>3213</v>
      </c>
      <c r="G221" s="77" t="s">
        <v>1839</v>
      </c>
      <c r="H221" s="77" t="s">
        <v>3214</v>
      </c>
      <c r="I221" s="80">
        <v>75</v>
      </c>
      <c r="J221" s="82">
        <v>195</v>
      </c>
      <c r="K221" s="82"/>
      <c r="L221" s="82">
        <f>SUM(V221:AJ221)</f>
        <v>5</v>
      </c>
      <c r="M221" s="82">
        <f>L221*I221</f>
        <v>375</v>
      </c>
      <c r="N221" s="82"/>
      <c r="O221" s="51"/>
      <c r="P221" s="41">
        <f>O222*I221</f>
        <v>75</v>
      </c>
      <c r="Q221" s="41"/>
      <c r="R221" s="82"/>
      <c r="S221" s="82">
        <f>R222*I221</f>
        <v>300</v>
      </c>
      <c r="T221" s="82"/>
      <c r="U221" s="82"/>
      <c r="V221" s="81">
        <v>1</v>
      </c>
      <c r="W221" s="81">
        <v>2</v>
      </c>
      <c r="X221" s="81">
        <v>1</v>
      </c>
      <c r="Y221" s="81">
        <v>1</v>
      </c>
      <c r="Z221" s="81"/>
      <c r="AA221" s="81"/>
      <c r="AB221" s="81"/>
      <c r="AC221" s="81"/>
      <c r="AD221" s="81"/>
      <c r="AE221" s="81"/>
      <c r="AF221" s="131"/>
      <c r="AG221" s="131"/>
      <c r="AH221" s="131"/>
      <c r="AI221" s="131"/>
      <c r="AJ221" s="131"/>
    </row>
    <row r="222" spans="1:36" ht="15" customHeight="1" x14ac:dyDescent="0.45">
      <c r="A222" s="36"/>
      <c r="B222" s="36"/>
      <c r="C222" s="36"/>
      <c r="D222" s="36"/>
      <c r="E222" s="36"/>
      <c r="F222" s="36"/>
      <c r="G222" s="36"/>
      <c r="H222" s="36"/>
      <c r="I222" s="48"/>
      <c r="J222" s="41"/>
      <c r="K222" s="41"/>
      <c r="L222" s="41"/>
      <c r="M222" s="41"/>
      <c r="N222" s="41">
        <f>L221*J221</f>
        <v>975</v>
      </c>
      <c r="O222" s="665">
        <f>SUM(V222:AJ222)+SUM(V223:AJ223)</f>
        <v>1</v>
      </c>
      <c r="P222" s="41"/>
      <c r="Q222" s="41">
        <f>O222*J221</f>
        <v>195</v>
      </c>
      <c r="R222" s="90">
        <f>L221-O222</f>
        <v>4</v>
      </c>
      <c r="S222" s="41"/>
      <c r="T222" s="41">
        <f>R222*J221</f>
        <v>780</v>
      </c>
      <c r="U222" s="41"/>
      <c r="V222" s="68">
        <v>0</v>
      </c>
      <c r="W222" s="68">
        <v>0</v>
      </c>
      <c r="X222" s="670">
        <v>1</v>
      </c>
      <c r="Y222" s="68">
        <v>0</v>
      </c>
      <c r="Z222" s="38"/>
      <c r="AA222" s="38"/>
      <c r="AB222" s="38"/>
      <c r="AC222" s="38"/>
      <c r="AD222" s="38"/>
      <c r="AE222" s="38"/>
      <c r="AF222" s="19"/>
      <c r="AG222" s="19"/>
      <c r="AH222" s="19"/>
      <c r="AI222" s="19"/>
      <c r="AJ222" s="19"/>
    </row>
    <row r="223" spans="1:36" ht="15" customHeight="1" x14ac:dyDescent="0.45">
      <c r="A223" s="36"/>
      <c r="B223" s="36"/>
      <c r="C223" s="36"/>
      <c r="D223" s="36"/>
      <c r="E223" s="36"/>
      <c r="F223" s="36"/>
      <c r="G223" s="36"/>
      <c r="H223" s="36"/>
      <c r="I223" s="48"/>
      <c r="J223" s="41"/>
      <c r="K223" s="41"/>
      <c r="L223" s="41"/>
      <c r="M223" s="41"/>
      <c r="N223" s="41"/>
      <c r="O223" s="51"/>
      <c r="P223" s="41"/>
      <c r="Q223" s="41"/>
      <c r="R223" s="41"/>
      <c r="S223" s="41"/>
      <c r="T223" s="41"/>
      <c r="U223" s="41">
        <f>R223*K223</f>
        <v>0</v>
      </c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19"/>
      <c r="AG223" s="19"/>
      <c r="AH223" s="19"/>
      <c r="AI223" s="19"/>
      <c r="AJ223" s="19"/>
    </row>
    <row r="224" spans="1:36" ht="15" customHeight="1" x14ac:dyDescent="0.45">
      <c r="A224" s="77" t="s">
        <v>3022</v>
      </c>
      <c r="B224" s="77" t="s">
        <v>8</v>
      </c>
      <c r="C224" s="77"/>
      <c r="D224" s="77" t="s">
        <v>3215</v>
      </c>
      <c r="E224" s="77" t="s">
        <v>210</v>
      </c>
      <c r="F224" s="77" t="s">
        <v>3213</v>
      </c>
      <c r="G224" s="77" t="s">
        <v>1839</v>
      </c>
      <c r="H224" s="77" t="s">
        <v>3216</v>
      </c>
      <c r="I224" s="80">
        <v>75</v>
      </c>
      <c r="J224" s="82">
        <v>195</v>
      </c>
      <c r="K224" s="82"/>
      <c r="L224" s="82">
        <f>SUM(V224:AJ224)</f>
        <v>4</v>
      </c>
      <c r="M224" s="82">
        <f>L224*I224</f>
        <v>300</v>
      </c>
      <c r="N224" s="82"/>
      <c r="O224" s="51"/>
      <c r="P224" s="41">
        <f>O225*I224</f>
        <v>0</v>
      </c>
      <c r="Q224" s="41"/>
      <c r="R224" s="82"/>
      <c r="S224" s="82">
        <f>R225*I224</f>
        <v>300</v>
      </c>
      <c r="T224" s="82"/>
      <c r="U224" s="82"/>
      <c r="V224" s="81"/>
      <c r="W224" s="81"/>
      <c r="X224" s="81"/>
      <c r="Y224" s="81"/>
      <c r="Z224" s="81">
        <v>1</v>
      </c>
      <c r="AA224" s="81">
        <v>1</v>
      </c>
      <c r="AB224" s="81">
        <v>1</v>
      </c>
      <c r="AC224" s="81">
        <v>1</v>
      </c>
      <c r="AD224" s="81"/>
      <c r="AE224" s="81"/>
      <c r="AF224" s="131"/>
      <c r="AG224" s="131"/>
      <c r="AH224" s="131"/>
      <c r="AI224" s="131"/>
      <c r="AJ224" s="131"/>
    </row>
    <row r="225" spans="1:36" ht="15" customHeight="1" x14ac:dyDescent="0.45">
      <c r="A225" s="36"/>
      <c r="B225" s="36"/>
      <c r="C225" s="36"/>
      <c r="D225" s="46"/>
      <c r="E225" s="36"/>
      <c r="F225" s="36"/>
      <c r="G225" s="36"/>
      <c r="H225" s="36"/>
      <c r="I225" s="48"/>
      <c r="J225" s="41"/>
      <c r="K225" s="41"/>
      <c r="L225" s="41"/>
      <c r="M225" s="41"/>
      <c r="N225" s="41">
        <f>L224*J224</f>
        <v>780</v>
      </c>
      <c r="O225" s="40">
        <f>SUM(V225:AJ225)+SUM(V226:AJ226)</f>
        <v>0</v>
      </c>
      <c r="P225" s="41"/>
      <c r="Q225" s="41">
        <f>O225*J224</f>
        <v>0</v>
      </c>
      <c r="R225" s="41">
        <f>L224-O225</f>
        <v>4</v>
      </c>
      <c r="S225" s="41"/>
      <c r="T225" s="41">
        <f>R225*J224</f>
        <v>780</v>
      </c>
      <c r="U225" s="41"/>
      <c r="V225" s="38"/>
      <c r="W225" s="38"/>
      <c r="X225" s="38"/>
      <c r="Y225" s="38"/>
      <c r="Z225" s="42">
        <v>0</v>
      </c>
      <c r="AA225" s="42">
        <v>0</v>
      </c>
      <c r="AB225" s="42">
        <v>0</v>
      </c>
      <c r="AC225" s="42">
        <v>0</v>
      </c>
      <c r="AD225" s="38"/>
      <c r="AE225" s="38"/>
      <c r="AF225" s="19"/>
      <c r="AG225" s="19"/>
      <c r="AH225" s="19"/>
      <c r="AI225" s="19"/>
      <c r="AJ225" s="19"/>
    </row>
    <row r="226" spans="1:36" ht="15" customHeight="1" x14ac:dyDescent="0.45">
      <c r="A226" s="36"/>
      <c r="B226" s="36"/>
      <c r="C226" s="36"/>
      <c r="D226" s="36"/>
      <c r="E226" s="36"/>
      <c r="F226" s="36"/>
      <c r="G226" s="36"/>
      <c r="H226" s="36"/>
      <c r="I226" s="48"/>
      <c r="J226" s="41"/>
      <c r="K226" s="41"/>
      <c r="L226" s="41"/>
      <c r="M226" s="41"/>
      <c r="N226" s="41"/>
      <c r="O226" s="51"/>
      <c r="P226" s="41"/>
      <c r="Q226" s="41"/>
      <c r="R226" s="41"/>
      <c r="S226" s="41"/>
      <c r="T226" s="41"/>
      <c r="U226" s="41">
        <f>R226*K226</f>
        <v>0</v>
      </c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19"/>
      <c r="AG226" s="19"/>
      <c r="AH226" s="19"/>
      <c r="AI226" s="19"/>
      <c r="AJ226" s="19"/>
    </row>
    <row r="227" spans="1:36" ht="15" customHeight="1" x14ac:dyDescent="0.45">
      <c r="A227" s="77" t="s">
        <v>3022</v>
      </c>
      <c r="B227" s="77" t="s">
        <v>8</v>
      </c>
      <c r="C227" s="77"/>
      <c r="D227" s="77" t="s">
        <v>3217</v>
      </c>
      <c r="E227" s="77" t="s">
        <v>157</v>
      </c>
      <c r="F227" s="77" t="s">
        <v>176</v>
      </c>
      <c r="G227" s="77" t="s">
        <v>3218</v>
      </c>
      <c r="H227" s="77" t="s">
        <v>1093</v>
      </c>
      <c r="I227" s="80">
        <v>125</v>
      </c>
      <c r="J227" s="82">
        <v>325</v>
      </c>
      <c r="K227" s="82"/>
      <c r="L227" s="82">
        <f>SUM(V227:AJ227)</f>
        <v>4</v>
      </c>
      <c r="M227" s="82">
        <f>L227*I227</f>
        <v>500</v>
      </c>
      <c r="N227" s="82"/>
      <c r="O227" s="51"/>
      <c r="P227" s="41">
        <f>O228*I227</f>
        <v>0</v>
      </c>
      <c r="Q227" s="41"/>
      <c r="R227" s="82"/>
      <c r="S227" s="82">
        <f>R228*I227</f>
        <v>500</v>
      </c>
      <c r="T227" s="82"/>
      <c r="U227" s="82"/>
      <c r="V227" s="81">
        <v>1</v>
      </c>
      <c r="W227" s="81">
        <v>2</v>
      </c>
      <c r="X227" s="81">
        <v>1</v>
      </c>
      <c r="Y227" s="81"/>
      <c r="Z227" s="81"/>
      <c r="AA227" s="81"/>
      <c r="AB227" s="81"/>
      <c r="AC227" s="81"/>
      <c r="AD227" s="81"/>
      <c r="AE227" s="81"/>
      <c r="AF227" s="131"/>
      <c r="AG227" s="131"/>
      <c r="AH227" s="131"/>
      <c r="AI227" s="131"/>
      <c r="AJ227" s="131"/>
    </row>
    <row r="228" spans="1:36" ht="15" customHeight="1" x14ac:dyDescent="0.45">
      <c r="A228" s="36"/>
      <c r="B228" s="36"/>
      <c r="C228" s="36"/>
      <c r="D228" s="36"/>
      <c r="E228" s="36"/>
      <c r="F228" s="36"/>
      <c r="G228" s="36"/>
      <c r="H228" s="36"/>
      <c r="I228" s="48"/>
      <c r="J228" s="41"/>
      <c r="K228" s="41"/>
      <c r="L228" s="41"/>
      <c r="M228" s="41"/>
      <c r="N228" s="41">
        <f>L227*J227</f>
        <v>1300</v>
      </c>
      <c r="O228" s="43">
        <f>SUM(V228:AJ228)+SUM(V229:AJ229)</f>
        <v>0</v>
      </c>
      <c r="P228" s="41"/>
      <c r="Q228" s="41">
        <f>O228*J227</f>
        <v>0</v>
      </c>
      <c r="R228" s="41">
        <f>L227-O228</f>
        <v>4</v>
      </c>
      <c r="S228" s="41"/>
      <c r="T228" s="41">
        <f>R228*J227</f>
        <v>1300</v>
      </c>
      <c r="U228" s="41"/>
      <c r="V228" s="58">
        <v>0</v>
      </c>
      <c r="W228" s="58">
        <v>0</v>
      </c>
      <c r="X228" s="58">
        <v>0</v>
      </c>
      <c r="Y228" s="38"/>
      <c r="Z228" s="38"/>
      <c r="AA228" s="38"/>
      <c r="AB228" s="38"/>
      <c r="AC228" s="38"/>
      <c r="AD228" s="38"/>
      <c r="AE228" s="38"/>
      <c r="AF228" s="19"/>
      <c r="AG228" s="19"/>
      <c r="AH228" s="19"/>
      <c r="AI228" s="19"/>
      <c r="AJ228" s="19"/>
    </row>
    <row r="229" spans="1:36" ht="15" customHeight="1" x14ac:dyDescent="0.45">
      <c r="A229" s="36"/>
      <c r="B229" s="36"/>
      <c r="C229" s="36"/>
      <c r="D229" s="36"/>
      <c r="E229" s="36"/>
      <c r="F229" s="36"/>
      <c r="G229" s="36"/>
      <c r="H229" s="36"/>
      <c r="I229" s="48"/>
      <c r="J229" s="41"/>
      <c r="K229" s="41"/>
      <c r="L229" s="41"/>
      <c r="M229" s="41"/>
      <c r="N229" s="41"/>
      <c r="O229" s="51"/>
      <c r="P229" s="41"/>
      <c r="Q229" s="41"/>
      <c r="R229" s="41"/>
      <c r="S229" s="41"/>
      <c r="T229" s="41"/>
      <c r="U229" s="41">
        <f>R229*K229</f>
        <v>0</v>
      </c>
      <c r="V229" s="38"/>
      <c r="W229" s="845"/>
      <c r="X229" s="38"/>
      <c r="Y229" s="38"/>
      <c r="Z229" s="38"/>
      <c r="AA229" s="38"/>
      <c r="AB229" s="38"/>
      <c r="AC229" s="38"/>
      <c r="AD229" s="38"/>
      <c r="AE229" s="38"/>
      <c r="AF229" s="19"/>
      <c r="AG229" s="19"/>
      <c r="AH229" s="19"/>
      <c r="AI229" s="19"/>
      <c r="AJ229" s="19"/>
    </row>
    <row r="230" spans="1:36" ht="15" customHeight="1" x14ac:dyDescent="0.45">
      <c r="A230" s="77" t="s">
        <v>3022</v>
      </c>
      <c r="B230" s="77" t="s">
        <v>8</v>
      </c>
      <c r="C230" s="77"/>
      <c r="D230" s="77" t="s">
        <v>3219</v>
      </c>
      <c r="E230" s="77" t="s">
        <v>157</v>
      </c>
      <c r="F230" s="77" t="s">
        <v>3220</v>
      </c>
      <c r="G230" s="77" t="s">
        <v>1504</v>
      </c>
      <c r="H230" s="79" t="s">
        <v>3221</v>
      </c>
      <c r="I230" s="80">
        <v>87</v>
      </c>
      <c r="J230" s="82">
        <v>225</v>
      </c>
      <c r="K230" s="82"/>
      <c r="L230" s="82">
        <f>SUM(V230:AJ230)</f>
        <v>4</v>
      </c>
      <c r="M230" s="82">
        <f>L230*I230</f>
        <v>348</v>
      </c>
      <c r="N230" s="82"/>
      <c r="O230" s="51"/>
      <c r="P230" s="41">
        <f>O231*I230</f>
        <v>0</v>
      </c>
      <c r="Q230" s="41"/>
      <c r="R230" s="82"/>
      <c r="S230" s="82">
        <f>R231*I230</f>
        <v>348</v>
      </c>
      <c r="T230" s="82"/>
      <c r="U230" s="82"/>
      <c r="V230" s="81">
        <v>1</v>
      </c>
      <c r="W230" s="81">
        <v>1</v>
      </c>
      <c r="X230" s="81">
        <v>1</v>
      </c>
      <c r="Y230" s="81">
        <v>1</v>
      </c>
      <c r="Z230" s="81"/>
      <c r="AA230" s="81"/>
      <c r="AB230" s="81"/>
      <c r="AC230" s="81"/>
      <c r="AD230" s="81"/>
      <c r="AE230" s="81"/>
      <c r="AF230" s="131"/>
      <c r="AG230" s="131"/>
      <c r="AH230" s="131"/>
      <c r="AI230" s="131"/>
      <c r="AJ230" s="131"/>
    </row>
    <row r="231" spans="1:36" ht="15" customHeight="1" x14ac:dyDescent="0.45">
      <c r="A231" s="36"/>
      <c r="B231" s="36"/>
      <c r="C231" s="36"/>
      <c r="D231" s="46"/>
      <c r="E231" s="36"/>
      <c r="F231" s="36"/>
      <c r="G231" s="36"/>
      <c r="H231" s="36"/>
      <c r="I231" s="48"/>
      <c r="J231" s="41"/>
      <c r="K231" s="41"/>
      <c r="L231" s="41"/>
      <c r="M231" s="41"/>
      <c r="N231" s="41">
        <f>L230*J230</f>
        <v>900</v>
      </c>
      <c r="O231" s="43">
        <f>SUM(V231:AJ231)+SUM(V232:AJ232)</f>
        <v>0</v>
      </c>
      <c r="P231" s="41"/>
      <c r="Q231" s="41">
        <f>O231*J230</f>
        <v>0</v>
      </c>
      <c r="R231" s="41">
        <f>L230-O231</f>
        <v>4</v>
      </c>
      <c r="S231" s="41"/>
      <c r="T231" s="41">
        <f>R231*J230</f>
        <v>900</v>
      </c>
      <c r="U231" s="41"/>
      <c r="V231" s="58">
        <v>0</v>
      </c>
      <c r="W231" s="58">
        <v>0</v>
      </c>
      <c r="X231" s="58">
        <v>0</v>
      </c>
      <c r="Y231" s="58">
        <v>0</v>
      </c>
      <c r="Z231" s="38"/>
      <c r="AA231" s="38"/>
      <c r="AB231" s="38"/>
      <c r="AC231" s="38"/>
      <c r="AD231" s="38"/>
      <c r="AE231" s="38"/>
      <c r="AF231" s="19"/>
      <c r="AG231" s="19"/>
      <c r="AH231" s="19"/>
      <c r="AI231" s="19"/>
      <c r="AJ231" s="19"/>
    </row>
    <row r="232" spans="1:36" ht="15" customHeight="1" x14ac:dyDescent="0.45">
      <c r="A232" s="36"/>
      <c r="B232" s="36"/>
      <c r="C232" s="36"/>
      <c r="D232" s="36"/>
      <c r="E232" s="36"/>
      <c r="F232" s="36"/>
      <c r="G232" s="36"/>
      <c r="H232" s="36"/>
      <c r="I232" s="48"/>
      <c r="J232" s="41"/>
      <c r="K232" s="41"/>
      <c r="L232" s="41"/>
      <c r="M232" s="41"/>
      <c r="N232" s="41"/>
      <c r="O232" s="51"/>
      <c r="P232" s="41"/>
      <c r="Q232" s="41"/>
      <c r="R232" s="41"/>
      <c r="S232" s="41"/>
      <c r="T232" s="41"/>
      <c r="U232" s="41">
        <f>R232*K232</f>
        <v>0</v>
      </c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19"/>
      <c r="AG232" s="19"/>
      <c r="AH232" s="19"/>
      <c r="AI232" s="19"/>
      <c r="AJ232" s="19"/>
    </row>
    <row r="233" spans="1:36" ht="15" customHeight="1" x14ac:dyDescent="0.45">
      <c r="A233" s="77" t="s">
        <v>3022</v>
      </c>
      <c r="B233" s="77" t="s">
        <v>8</v>
      </c>
      <c r="C233" s="77"/>
      <c r="D233" s="105" t="s">
        <v>3222</v>
      </c>
      <c r="E233" s="77" t="s">
        <v>214</v>
      </c>
      <c r="F233" s="77" t="s">
        <v>3213</v>
      </c>
      <c r="G233" s="77" t="s">
        <v>1839</v>
      </c>
      <c r="H233" s="77" t="s">
        <v>2045</v>
      </c>
      <c r="I233" s="80">
        <v>102</v>
      </c>
      <c r="J233" s="82">
        <v>265</v>
      </c>
      <c r="K233" s="82"/>
      <c r="L233" s="82">
        <f>SUM(V233:AJ233)</f>
        <v>4</v>
      </c>
      <c r="M233" s="82">
        <f>L233*I233</f>
        <v>408</v>
      </c>
      <c r="N233" s="82"/>
      <c r="O233" s="51"/>
      <c r="P233" s="41">
        <f>O234*I233</f>
        <v>102</v>
      </c>
      <c r="Q233" s="41"/>
      <c r="R233" s="82"/>
      <c r="S233" s="82">
        <f>R234*I233</f>
        <v>306</v>
      </c>
      <c r="T233" s="82"/>
      <c r="U233" s="82"/>
      <c r="V233" s="81">
        <v>1</v>
      </c>
      <c r="W233" s="81">
        <v>1</v>
      </c>
      <c r="X233" s="81">
        <v>1</v>
      </c>
      <c r="Y233" s="81">
        <v>1</v>
      </c>
      <c r="Z233" s="81"/>
      <c r="AA233" s="81"/>
      <c r="AB233" s="81"/>
      <c r="AC233" s="81"/>
      <c r="AD233" s="81"/>
      <c r="AE233" s="81"/>
      <c r="AF233" s="131"/>
      <c r="AG233" s="131"/>
      <c r="AH233" s="131"/>
      <c r="AI233" s="131"/>
      <c r="AJ233" s="131"/>
    </row>
    <row r="234" spans="1:36" ht="15" customHeight="1" x14ac:dyDescent="0.45">
      <c r="A234" s="36"/>
      <c r="B234" s="36"/>
      <c r="C234" s="36"/>
      <c r="D234" s="844"/>
      <c r="E234" s="36"/>
      <c r="F234" s="36"/>
      <c r="G234" s="36"/>
      <c r="H234" s="36"/>
      <c r="I234" s="48"/>
      <c r="J234" s="41"/>
      <c r="K234" s="41"/>
      <c r="L234" s="41"/>
      <c r="M234" s="41"/>
      <c r="N234" s="41">
        <f>L233*J233</f>
        <v>1060</v>
      </c>
      <c r="O234" s="665">
        <f>SUM(V234:AJ234)+SUM(V235:AJ235)</f>
        <v>1</v>
      </c>
      <c r="P234" s="41"/>
      <c r="Q234" s="41">
        <f>O234*J233</f>
        <v>265</v>
      </c>
      <c r="R234" s="41">
        <f>L233-O234</f>
        <v>3</v>
      </c>
      <c r="S234" s="41"/>
      <c r="T234" s="41">
        <f>R234*J233</f>
        <v>795</v>
      </c>
      <c r="U234" s="41"/>
      <c r="V234" s="670">
        <v>1</v>
      </c>
      <c r="W234" s="68">
        <v>0</v>
      </c>
      <c r="X234" s="68">
        <v>0</v>
      </c>
      <c r="Y234" s="68">
        <v>0</v>
      </c>
      <c r="Z234" s="38"/>
      <c r="AA234" s="38"/>
      <c r="AB234" s="38"/>
      <c r="AC234" s="38"/>
      <c r="AD234" s="38"/>
      <c r="AE234" s="38"/>
      <c r="AF234" s="19"/>
      <c r="AG234" s="19"/>
      <c r="AH234" s="19"/>
      <c r="AI234" s="19"/>
      <c r="AJ234" s="19"/>
    </row>
    <row r="235" spans="1:36" ht="15" customHeight="1" x14ac:dyDescent="0.45">
      <c r="A235" s="36"/>
      <c r="B235" s="36"/>
      <c r="C235" s="36"/>
      <c r="D235" s="36"/>
      <c r="E235" s="36"/>
      <c r="F235" s="36"/>
      <c r="G235" s="36"/>
      <c r="H235" s="36"/>
      <c r="I235" s="48"/>
      <c r="J235" s="41"/>
      <c r="K235" s="41"/>
      <c r="L235" s="41"/>
      <c r="M235" s="41"/>
      <c r="N235" s="41"/>
      <c r="O235" s="51"/>
      <c r="P235" s="41"/>
      <c r="Q235" s="41"/>
      <c r="R235" s="41"/>
      <c r="S235" s="41"/>
      <c r="T235" s="41"/>
      <c r="U235" s="41">
        <f>R235*K235</f>
        <v>0</v>
      </c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19"/>
      <c r="AG235" s="19"/>
      <c r="AH235" s="19"/>
      <c r="AI235" s="19"/>
      <c r="AJ235" s="19"/>
    </row>
    <row r="236" spans="1:36" ht="15" customHeight="1" x14ac:dyDescent="0.45">
      <c r="A236" s="77" t="s">
        <v>3022</v>
      </c>
      <c r="B236" s="77" t="s">
        <v>8</v>
      </c>
      <c r="C236" s="77"/>
      <c r="D236" s="77" t="s">
        <v>3223</v>
      </c>
      <c r="E236" s="77" t="s">
        <v>157</v>
      </c>
      <c r="F236" s="77" t="s">
        <v>188</v>
      </c>
      <c r="G236" s="77" t="s">
        <v>2813</v>
      </c>
      <c r="H236" s="77" t="s">
        <v>3224</v>
      </c>
      <c r="I236" s="80">
        <v>94</v>
      </c>
      <c r="J236" s="82">
        <v>245</v>
      </c>
      <c r="K236" s="82">
        <v>147</v>
      </c>
      <c r="L236" s="82">
        <f>SUM(V236:AJ236)</f>
        <v>4</v>
      </c>
      <c r="M236" s="82">
        <f>L236*I236</f>
        <v>376</v>
      </c>
      <c r="N236" s="82"/>
      <c r="O236" s="51"/>
      <c r="P236" s="41">
        <f>O237*I236</f>
        <v>0</v>
      </c>
      <c r="Q236" s="41"/>
      <c r="R236" s="82"/>
      <c r="S236" s="82">
        <f>R237*I236</f>
        <v>376</v>
      </c>
      <c r="T236" s="82"/>
      <c r="U236" s="82"/>
      <c r="V236" s="81">
        <v>1</v>
      </c>
      <c r="W236" s="81">
        <v>1</v>
      </c>
      <c r="X236" s="81">
        <v>1</v>
      </c>
      <c r="Y236" s="81">
        <v>1</v>
      </c>
      <c r="Z236" s="81"/>
      <c r="AA236" s="81"/>
      <c r="AB236" s="81"/>
      <c r="AC236" s="81"/>
      <c r="AD236" s="81"/>
      <c r="AE236" s="81"/>
      <c r="AF236" s="131"/>
      <c r="AG236" s="131"/>
      <c r="AH236" s="131"/>
      <c r="AI236" s="131"/>
      <c r="AJ236" s="131"/>
    </row>
    <row r="237" spans="1:36" ht="15" customHeight="1" x14ac:dyDescent="0.45">
      <c r="A237" s="36"/>
      <c r="B237" s="36"/>
      <c r="C237" s="36"/>
      <c r="D237" s="46"/>
      <c r="E237" s="36"/>
      <c r="F237" s="36"/>
      <c r="G237" s="36"/>
      <c r="H237" s="36"/>
      <c r="I237" s="48"/>
      <c r="J237" s="41"/>
      <c r="K237" s="41"/>
      <c r="L237" s="41"/>
      <c r="M237" s="41"/>
      <c r="N237" s="41">
        <f>L236*J236</f>
        <v>980</v>
      </c>
      <c r="O237" s="40">
        <f>SUM(V237:AJ237)+SUM(V238:AJ238)</f>
        <v>0</v>
      </c>
      <c r="P237" s="41"/>
      <c r="Q237" s="41">
        <f>O237*J236</f>
        <v>0</v>
      </c>
      <c r="R237" s="41">
        <f>L236-O237</f>
        <v>4</v>
      </c>
      <c r="S237" s="41"/>
      <c r="T237" s="41">
        <f>R237*J236</f>
        <v>980</v>
      </c>
      <c r="U237" s="41"/>
      <c r="V237" s="42">
        <v>0</v>
      </c>
      <c r="W237" s="42">
        <v>0</v>
      </c>
      <c r="X237" s="42">
        <v>0</v>
      </c>
      <c r="Y237" s="42">
        <v>0</v>
      </c>
      <c r="Z237" s="38"/>
      <c r="AA237" s="38"/>
      <c r="AB237" s="38"/>
      <c r="AC237" s="38"/>
      <c r="AD237" s="38"/>
      <c r="AE237" s="38"/>
      <c r="AF237" s="19"/>
      <c r="AG237" s="19"/>
      <c r="AH237" s="19"/>
      <c r="AI237" s="19"/>
      <c r="AJ237" s="19"/>
    </row>
    <row r="238" spans="1:36" ht="15" customHeight="1" x14ac:dyDescent="0.45">
      <c r="A238" s="36"/>
      <c r="B238" s="36"/>
      <c r="C238" s="36"/>
      <c r="D238" s="36"/>
      <c r="E238" s="36"/>
      <c r="F238" s="36"/>
      <c r="G238" s="36"/>
      <c r="H238" s="36"/>
      <c r="I238" s="48"/>
      <c r="J238" s="41"/>
      <c r="K238" s="41"/>
      <c r="L238" s="41"/>
      <c r="M238" s="41"/>
      <c r="N238" s="41"/>
      <c r="O238" s="51"/>
      <c r="P238" s="41"/>
      <c r="Q238" s="41"/>
      <c r="R238" s="41"/>
      <c r="S238" s="41"/>
      <c r="T238" s="41"/>
      <c r="U238" s="41">
        <f>R238*K238</f>
        <v>0</v>
      </c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19"/>
      <c r="AG238" s="19"/>
      <c r="AH238" s="19"/>
      <c r="AI238" s="19"/>
      <c r="AJ238" s="19"/>
    </row>
    <row r="239" spans="1:36" ht="15" customHeight="1" x14ac:dyDescent="0.45">
      <c r="A239" s="77" t="s">
        <v>3022</v>
      </c>
      <c r="B239" s="77" t="s">
        <v>8</v>
      </c>
      <c r="C239" s="77"/>
      <c r="D239" s="77" t="s">
        <v>3225</v>
      </c>
      <c r="E239" s="77" t="s">
        <v>368</v>
      </c>
      <c r="F239" s="77" t="s">
        <v>716</v>
      </c>
      <c r="G239" s="77" t="s">
        <v>3226</v>
      </c>
      <c r="H239" s="77" t="s">
        <v>612</v>
      </c>
      <c r="I239" s="80">
        <v>152</v>
      </c>
      <c r="J239" s="82">
        <v>395</v>
      </c>
      <c r="K239" s="82"/>
      <c r="L239" s="82">
        <f>SUM(V239:AJ239)</f>
        <v>3</v>
      </c>
      <c r="M239" s="82">
        <f>L239*I239</f>
        <v>456</v>
      </c>
      <c r="N239" s="82"/>
      <c r="O239" s="51"/>
      <c r="P239" s="41">
        <f>O240*I239</f>
        <v>0</v>
      </c>
      <c r="Q239" s="41"/>
      <c r="R239" s="82"/>
      <c r="S239" s="82">
        <f>R240*I239</f>
        <v>456</v>
      </c>
      <c r="T239" s="82"/>
      <c r="U239" s="82"/>
      <c r="V239" s="81"/>
      <c r="W239" s="81">
        <v>1</v>
      </c>
      <c r="X239" s="81">
        <v>1</v>
      </c>
      <c r="Y239" s="81">
        <v>1</v>
      </c>
      <c r="Z239" s="81"/>
      <c r="AA239" s="81"/>
      <c r="AB239" s="81"/>
      <c r="AC239" s="81"/>
      <c r="AD239" s="81"/>
      <c r="AE239" s="81"/>
      <c r="AF239" s="131"/>
      <c r="AG239" s="131"/>
      <c r="AH239" s="131"/>
      <c r="AI239" s="131"/>
      <c r="AJ239" s="131"/>
    </row>
    <row r="240" spans="1:36" ht="15" customHeight="1" x14ac:dyDescent="0.45">
      <c r="A240" s="36"/>
      <c r="B240" s="36"/>
      <c r="C240" s="36"/>
      <c r="D240" s="46"/>
      <c r="E240" s="36"/>
      <c r="F240" s="36"/>
      <c r="G240" s="36"/>
      <c r="H240" s="36"/>
      <c r="I240" s="48"/>
      <c r="J240" s="41"/>
      <c r="K240" s="41"/>
      <c r="L240" s="41"/>
      <c r="M240" s="41"/>
      <c r="N240" s="41">
        <f>L239*J239</f>
        <v>1185</v>
      </c>
      <c r="O240" s="43">
        <f>SUM(V240:AJ240)+SUM(V241:AJ241)</f>
        <v>0</v>
      </c>
      <c r="P240" s="41"/>
      <c r="Q240" s="41">
        <f>O240*J239</f>
        <v>0</v>
      </c>
      <c r="R240" s="41">
        <f>L239-O240</f>
        <v>3</v>
      </c>
      <c r="S240" s="41"/>
      <c r="T240" s="41">
        <f>R240*J239</f>
        <v>1185</v>
      </c>
      <c r="U240" s="41"/>
      <c r="V240" s="38"/>
      <c r="W240" s="58">
        <v>0</v>
      </c>
      <c r="X240" s="58">
        <v>0</v>
      </c>
      <c r="Y240" s="58">
        <v>0</v>
      </c>
      <c r="Z240" s="38"/>
      <c r="AA240" s="38"/>
      <c r="AB240" s="38"/>
      <c r="AC240" s="38"/>
      <c r="AD240" s="38"/>
      <c r="AE240" s="38"/>
      <c r="AF240" s="19"/>
      <c r="AG240" s="19"/>
      <c r="AH240" s="19"/>
      <c r="AI240" s="19"/>
      <c r="AJ240" s="19"/>
    </row>
    <row r="241" spans="1:36" ht="15" customHeight="1" x14ac:dyDescent="0.45">
      <c r="A241" s="36"/>
      <c r="B241" s="36"/>
      <c r="C241" s="36"/>
      <c r="D241" s="36"/>
      <c r="E241" s="36"/>
      <c r="F241" s="36"/>
      <c r="G241" s="36"/>
      <c r="H241" s="36"/>
      <c r="I241" s="48"/>
      <c r="J241" s="41"/>
      <c r="K241" s="41"/>
      <c r="L241" s="41"/>
      <c r="M241" s="41"/>
      <c r="N241" s="41"/>
      <c r="O241" s="51"/>
      <c r="P241" s="41"/>
      <c r="Q241" s="41"/>
      <c r="R241" s="41"/>
      <c r="S241" s="41"/>
      <c r="T241" s="41"/>
      <c r="U241" s="41">
        <f>R241*K241</f>
        <v>0</v>
      </c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19"/>
      <c r="AG241" s="19"/>
      <c r="AH241" s="19"/>
      <c r="AI241" s="19"/>
      <c r="AJ241" s="19"/>
    </row>
    <row r="242" spans="1:36" ht="15" customHeight="1" x14ac:dyDescent="0.45">
      <c r="A242" s="77" t="s">
        <v>3022</v>
      </c>
      <c r="B242" s="77" t="s">
        <v>8</v>
      </c>
      <c r="C242" s="77"/>
      <c r="D242" s="77" t="s">
        <v>3227</v>
      </c>
      <c r="E242" s="77" t="s">
        <v>164</v>
      </c>
      <c r="F242" s="77" t="s">
        <v>3228</v>
      </c>
      <c r="G242" s="77"/>
      <c r="H242" s="77" t="s">
        <v>3229</v>
      </c>
      <c r="I242" s="80">
        <v>71</v>
      </c>
      <c r="J242" s="82">
        <v>185</v>
      </c>
      <c r="K242" s="82"/>
      <c r="L242" s="82">
        <f>SUM(V242:AJ242)</f>
        <v>4</v>
      </c>
      <c r="M242" s="82">
        <f>L242*I242</f>
        <v>284</v>
      </c>
      <c r="N242" s="82"/>
      <c r="O242" s="51"/>
      <c r="P242" s="41">
        <f>O243*I242</f>
        <v>0</v>
      </c>
      <c r="Q242" s="41"/>
      <c r="R242" s="82"/>
      <c r="S242" s="82">
        <f>R243*I242</f>
        <v>284</v>
      </c>
      <c r="T242" s="82"/>
      <c r="U242" s="82"/>
      <c r="V242" s="81">
        <v>2</v>
      </c>
      <c r="W242" s="81">
        <v>1</v>
      </c>
      <c r="X242" s="81">
        <v>1</v>
      </c>
      <c r="Y242" s="81"/>
      <c r="Z242" s="81"/>
      <c r="AA242" s="81"/>
      <c r="AB242" s="81"/>
      <c r="AC242" s="81"/>
      <c r="AD242" s="81"/>
      <c r="AE242" s="81"/>
      <c r="AF242" s="131"/>
      <c r="AG242" s="131"/>
      <c r="AH242" s="131"/>
      <c r="AI242" s="131"/>
      <c r="AJ242" s="131"/>
    </row>
    <row r="243" spans="1:36" ht="15" customHeight="1" x14ac:dyDescent="0.45">
      <c r="A243" s="36"/>
      <c r="B243" s="36"/>
      <c r="C243" s="36"/>
      <c r="D243" s="46"/>
      <c r="E243" s="36"/>
      <c r="F243" s="36"/>
      <c r="G243" s="36"/>
      <c r="H243" s="36"/>
      <c r="I243" s="48"/>
      <c r="J243" s="41"/>
      <c r="K243" s="41"/>
      <c r="L243" s="41"/>
      <c r="M243" s="41"/>
      <c r="N243" s="41">
        <f>L242*J242</f>
        <v>740</v>
      </c>
      <c r="O243" s="70">
        <f>SUM(V243:AJ243)+SUM(V244:AJ244)</f>
        <v>0</v>
      </c>
      <c r="P243" s="41"/>
      <c r="Q243" s="41">
        <f>O243*J242</f>
        <v>0</v>
      </c>
      <c r="R243" s="41">
        <f>L242-O243</f>
        <v>4</v>
      </c>
      <c r="S243" s="41"/>
      <c r="T243" s="41">
        <f>R243*J242</f>
        <v>740</v>
      </c>
      <c r="U243" s="41"/>
      <c r="V243" s="42">
        <v>0</v>
      </c>
      <c r="W243" s="134">
        <v>0</v>
      </c>
      <c r="X243" s="42">
        <v>0</v>
      </c>
      <c r="Y243" s="38"/>
      <c r="Z243" s="38"/>
      <c r="AA243" s="38"/>
      <c r="AB243" s="38"/>
      <c r="AC243" s="38"/>
      <c r="AD243" s="38"/>
      <c r="AE243" s="38"/>
      <c r="AF243" s="19"/>
      <c r="AG243" s="19"/>
      <c r="AH243" s="19"/>
      <c r="AI243" s="19"/>
      <c r="AJ243" s="19"/>
    </row>
    <row r="244" spans="1:36" ht="15" customHeight="1" x14ac:dyDescent="0.45">
      <c r="A244" s="36"/>
      <c r="B244" s="36"/>
      <c r="C244" s="36"/>
      <c r="D244" s="36"/>
      <c r="E244" s="36"/>
      <c r="F244" s="36"/>
      <c r="G244" s="36"/>
      <c r="H244" s="36"/>
      <c r="I244" s="48"/>
      <c r="J244" s="41"/>
      <c r="K244" s="41"/>
      <c r="L244" s="41"/>
      <c r="M244" s="41"/>
      <c r="N244" s="41"/>
      <c r="O244" s="51"/>
      <c r="P244" s="41"/>
      <c r="Q244" s="41"/>
      <c r="R244" s="41"/>
      <c r="S244" s="41"/>
      <c r="T244" s="41"/>
      <c r="U244" s="41">
        <f>R244*K244</f>
        <v>0</v>
      </c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19"/>
      <c r="AG244" s="19"/>
      <c r="AH244" s="19"/>
      <c r="AI244" s="19"/>
      <c r="AJ244" s="19"/>
    </row>
    <row r="245" spans="1:36" ht="15" customHeight="1" x14ac:dyDescent="0.45">
      <c r="A245" s="77" t="s">
        <v>3022</v>
      </c>
      <c r="B245" s="77" t="s">
        <v>8</v>
      </c>
      <c r="C245" s="77"/>
      <c r="D245" s="77" t="s">
        <v>905</v>
      </c>
      <c r="E245" s="86" t="s">
        <v>3230</v>
      </c>
      <c r="F245" s="77" t="s">
        <v>304</v>
      </c>
      <c r="G245" s="77" t="s">
        <v>3231</v>
      </c>
      <c r="H245" s="86" t="s">
        <v>2142</v>
      </c>
      <c r="I245" s="80">
        <v>75</v>
      </c>
      <c r="J245" s="82">
        <v>195</v>
      </c>
      <c r="K245" s="82"/>
      <c r="L245" s="82">
        <f>SUM(V245:AJ245)</f>
        <v>4</v>
      </c>
      <c r="M245" s="82">
        <f>L245*I245</f>
        <v>300</v>
      </c>
      <c r="N245" s="82"/>
      <c r="O245" s="51"/>
      <c r="P245" s="41">
        <f>O246*I245</f>
        <v>0</v>
      </c>
      <c r="Q245" s="41"/>
      <c r="R245" s="82"/>
      <c r="S245" s="82">
        <f>R246*I245</f>
        <v>300</v>
      </c>
      <c r="T245" s="82"/>
      <c r="U245" s="82"/>
      <c r="V245" s="81">
        <v>2</v>
      </c>
      <c r="W245" s="81">
        <v>1</v>
      </c>
      <c r="X245" s="81">
        <v>1</v>
      </c>
      <c r="Y245" s="81"/>
      <c r="Z245" s="81"/>
      <c r="AA245" s="81"/>
      <c r="AB245" s="81"/>
      <c r="AC245" s="81"/>
      <c r="AD245" s="81"/>
      <c r="AE245" s="81"/>
      <c r="AF245" s="131"/>
      <c r="AG245" s="131"/>
      <c r="AH245" s="131"/>
      <c r="AI245" s="131"/>
      <c r="AJ245" s="131"/>
    </row>
    <row r="246" spans="1:36" ht="15" customHeight="1" x14ac:dyDescent="0.45">
      <c r="A246" s="36"/>
      <c r="B246" s="36"/>
      <c r="C246" s="36"/>
      <c r="D246" s="46"/>
      <c r="E246" s="36"/>
      <c r="F246" s="36"/>
      <c r="G246" s="36"/>
      <c r="H246" s="36"/>
      <c r="I246" s="48"/>
      <c r="J246" s="41"/>
      <c r="K246" s="41"/>
      <c r="L246" s="41"/>
      <c r="M246" s="41"/>
      <c r="N246" s="41">
        <f>L245*J245</f>
        <v>780</v>
      </c>
      <c r="O246" s="40">
        <f>SUM(V246:AJ246)+SUM(V247:AJ247)</f>
        <v>0</v>
      </c>
      <c r="P246" s="41"/>
      <c r="Q246" s="41">
        <f>O246*J245</f>
        <v>0</v>
      </c>
      <c r="R246" s="41">
        <f>L245-O246</f>
        <v>4</v>
      </c>
      <c r="S246" s="41"/>
      <c r="T246" s="41">
        <f>R246*J245</f>
        <v>780</v>
      </c>
      <c r="U246" s="41"/>
      <c r="V246" s="42">
        <v>0</v>
      </c>
      <c r="W246" s="42">
        <v>0</v>
      </c>
      <c r="X246" s="42">
        <v>0</v>
      </c>
      <c r="Y246" s="38"/>
      <c r="Z246" s="38"/>
      <c r="AA246" s="38"/>
      <c r="AB246" s="38"/>
      <c r="AC246" s="38"/>
      <c r="AD246" s="38"/>
      <c r="AE246" s="38"/>
      <c r="AF246" s="19"/>
      <c r="AG246" s="19"/>
      <c r="AH246" s="19"/>
      <c r="AI246" s="19"/>
      <c r="AJ246" s="19"/>
    </row>
    <row r="247" spans="1:36" ht="15" customHeight="1" x14ac:dyDescent="0.45">
      <c r="A247" s="36"/>
      <c r="B247" s="36"/>
      <c r="C247" s="36"/>
      <c r="D247" s="36"/>
      <c r="E247" s="36"/>
      <c r="F247" s="36"/>
      <c r="G247" s="36"/>
      <c r="H247" s="36"/>
      <c r="I247" s="48"/>
      <c r="J247" s="41"/>
      <c r="K247" s="41"/>
      <c r="L247" s="41"/>
      <c r="M247" s="41"/>
      <c r="N247" s="41"/>
      <c r="O247" s="51"/>
      <c r="P247" s="41"/>
      <c r="Q247" s="41"/>
      <c r="R247" s="41"/>
      <c r="S247" s="41"/>
      <c r="T247" s="41"/>
      <c r="U247" s="41">
        <f>R247*K247</f>
        <v>0</v>
      </c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19"/>
      <c r="AG247" s="19"/>
      <c r="AH247" s="19"/>
      <c r="AI247" s="19"/>
      <c r="AJ247" s="19"/>
    </row>
    <row r="248" spans="1:36" ht="15" customHeight="1" x14ac:dyDescent="0.45">
      <c r="A248" s="77" t="s">
        <v>3022</v>
      </c>
      <c r="B248" s="77" t="s">
        <v>8</v>
      </c>
      <c r="C248" s="77"/>
      <c r="D248" s="230" t="s">
        <v>3232</v>
      </c>
      <c r="E248" s="77" t="s">
        <v>368</v>
      </c>
      <c r="F248" s="77" t="s">
        <v>188</v>
      </c>
      <c r="G248" s="839" t="s">
        <v>392</v>
      </c>
      <c r="H248" s="828"/>
      <c r="I248" s="80">
        <v>0</v>
      </c>
      <c r="J248" s="82"/>
      <c r="K248" s="82"/>
      <c r="L248" s="82">
        <f>SUM(V248:AJ248)</f>
        <v>3</v>
      </c>
      <c r="M248" s="82">
        <f>L248*I248</f>
        <v>0</v>
      </c>
      <c r="N248" s="82"/>
      <c r="O248" s="51"/>
      <c r="P248" s="41">
        <f>O249*I248</f>
        <v>0</v>
      </c>
      <c r="Q248" s="41"/>
      <c r="R248" s="82"/>
      <c r="S248" s="82">
        <f>R249*I248</f>
        <v>0</v>
      </c>
      <c r="T248" s="82"/>
      <c r="U248" s="82"/>
      <c r="V248" s="81"/>
      <c r="W248" s="81">
        <v>1</v>
      </c>
      <c r="X248" s="81">
        <v>1</v>
      </c>
      <c r="Y248" s="81">
        <v>1</v>
      </c>
      <c r="Z248" s="81"/>
      <c r="AA248" s="81"/>
      <c r="AB248" s="81"/>
      <c r="AC248" s="81"/>
      <c r="AD248" s="81"/>
      <c r="AE248" s="81"/>
      <c r="AF248" s="131"/>
      <c r="AG248" s="131"/>
      <c r="AH248" s="131"/>
      <c r="AI248" s="131"/>
      <c r="AJ248" s="131"/>
    </row>
    <row r="249" spans="1:36" ht="15" customHeight="1" x14ac:dyDescent="0.45">
      <c r="A249" s="36"/>
      <c r="B249" s="36"/>
      <c r="C249" s="36"/>
      <c r="D249" s="36"/>
      <c r="E249" s="36"/>
      <c r="F249" s="36"/>
      <c r="G249" s="36"/>
      <c r="H249" s="36"/>
      <c r="I249" s="48"/>
      <c r="J249" s="41"/>
      <c r="K249" s="41"/>
      <c r="L249" s="41"/>
      <c r="M249" s="41"/>
      <c r="N249" s="41">
        <f>L248*J248</f>
        <v>0</v>
      </c>
      <c r="O249" s="90">
        <f>SUM(V249:AJ249)+SUM(V250:AJ250)</f>
        <v>0</v>
      </c>
      <c r="P249" s="41"/>
      <c r="Q249" s="41">
        <f>O249*J248</f>
        <v>0</v>
      </c>
      <c r="R249" s="41">
        <f>L248-O249</f>
        <v>3</v>
      </c>
      <c r="S249" s="41"/>
      <c r="T249" s="41">
        <f>R249*J248</f>
        <v>0</v>
      </c>
      <c r="U249" s="41"/>
      <c r="V249" s="38"/>
      <c r="W249" s="39" t="s">
        <v>392</v>
      </c>
      <c r="X249" s="39"/>
      <c r="Y249" s="39"/>
      <c r="Z249" s="38"/>
      <c r="AA249" s="38"/>
      <c r="AB249" s="38"/>
      <c r="AC249" s="38"/>
      <c r="AD249" s="38"/>
      <c r="AE249" s="38"/>
      <c r="AF249" s="19"/>
      <c r="AG249" s="19"/>
      <c r="AH249" s="19"/>
      <c r="AI249" s="19"/>
      <c r="AJ249" s="19"/>
    </row>
    <row r="250" spans="1:36" ht="15" customHeight="1" x14ac:dyDescent="0.45">
      <c r="A250" s="36"/>
      <c r="B250" s="36"/>
      <c r="C250" s="36"/>
      <c r="D250" s="36"/>
      <c r="E250" s="36"/>
      <c r="F250" s="36"/>
      <c r="G250" s="36"/>
      <c r="H250" s="36"/>
      <c r="I250" s="48"/>
      <c r="J250" s="41"/>
      <c r="K250" s="41"/>
      <c r="L250" s="41"/>
      <c r="M250" s="41"/>
      <c r="N250" s="41"/>
      <c r="O250" s="51"/>
      <c r="P250" s="41"/>
      <c r="Q250" s="41"/>
      <c r="R250" s="41"/>
      <c r="S250" s="41"/>
      <c r="T250" s="41"/>
      <c r="U250" s="41">
        <f>R250*K250</f>
        <v>0</v>
      </c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19"/>
      <c r="AG250" s="19"/>
      <c r="AH250" s="19"/>
      <c r="AI250" s="19"/>
      <c r="AJ250" s="19"/>
    </row>
    <row r="251" spans="1:36" ht="34.5" customHeight="1" x14ac:dyDescent="0.45">
      <c r="A251" s="92"/>
      <c r="B251" s="92"/>
      <c r="C251" s="92"/>
      <c r="D251" s="92"/>
      <c r="E251" s="92"/>
      <c r="F251" s="92"/>
      <c r="G251" s="92"/>
      <c r="H251" s="92"/>
      <c r="I251" s="93"/>
      <c r="J251" s="93"/>
      <c r="K251" s="93"/>
      <c r="L251" s="93"/>
      <c r="M251" s="427">
        <f t="shared" ref="M251:U251" si="12">SUM(M140:M250)</f>
        <v>12055</v>
      </c>
      <c r="N251" s="427">
        <f t="shared" si="12"/>
        <v>31485</v>
      </c>
      <c r="O251" s="716">
        <f t="shared" si="12"/>
        <v>2</v>
      </c>
      <c r="P251" s="716">
        <f t="shared" si="12"/>
        <v>177</v>
      </c>
      <c r="Q251" s="427">
        <f t="shared" si="12"/>
        <v>460</v>
      </c>
      <c r="R251" s="427">
        <f t="shared" si="12"/>
        <v>150</v>
      </c>
      <c r="S251" s="427">
        <f t="shared" si="12"/>
        <v>11878</v>
      </c>
      <c r="T251" s="427">
        <f t="shared" si="12"/>
        <v>31025</v>
      </c>
      <c r="U251" s="427">
        <f t="shared" si="12"/>
        <v>0</v>
      </c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412"/>
      <c r="AG251" s="412"/>
      <c r="AH251" s="412"/>
      <c r="AI251" s="412"/>
      <c r="AJ251" s="412"/>
    </row>
    <row r="252" spans="1:36" ht="34.5" customHeight="1" x14ac:dyDescent="0.45">
      <c r="A252" s="95"/>
      <c r="B252" s="95"/>
      <c r="C252" s="95"/>
      <c r="D252" s="95"/>
      <c r="E252" s="95"/>
      <c r="F252" s="95"/>
      <c r="G252" s="95"/>
      <c r="H252" s="95"/>
      <c r="I252" s="9"/>
      <c r="J252" s="9"/>
      <c r="K252" s="9"/>
      <c r="L252" s="9"/>
      <c r="M252" s="385">
        <f t="shared" ref="M252:N252" si="13">P251+S251</f>
        <v>12055</v>
      </c>
      <c r="N252" s="385">
        <f t="shared" si="13"/>
        <v>31485</v>
      </c>
      <c r="O252" s="9"/>
      <c r="P252" s="97">
        <f>P251/M251</f>
        <v>1.4682704272086271E-2</v>
      </c>
      <c r="Q252" s="9"/>
      <c r="R252" s="9"/>
      <c r="S252" s="97">
        <f>S251/M251</f>
        <v>0.98531729572791371</v>
      </c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</row>
    <row r="253" spans="1:36" ht="34.5" customHeight="1" x14ac:dyDescent="0.45">
      <c r="A253" s="95"/>
      <c r="B253" s="95"/>
      <c r="C253" s="95"/>
      <c r="D253" s="95"/>
      <c r="E253" s="95"/>
      <c r="F253" s="95"/>
      <c r="G253" s="95"/>
      <c r="H253" s="95"/>
      <c r="I253" s="9"/>
      <c r="J253" s="9"/>
      <c r="K253" s="9" t="s">
        <v>324</v>
      </c>
      <c r="L253" s="9"/>
      <c r="M253" s="9"/>
      <c r="N253" s="9"/>
      <c r="O253" s="9"/>
      <c r="P253" s="97">
        <f>P251/M251</f>
        <v>1.4682704272086271E-2</v>
      </c>
      <c r="Q253" s="9"/>
      <c r="R253" s="9"/>
      <c r="S253" s="97">
        <f>S251/M251</f>
        <v>0.98531729572791371</v>
      </c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</row>
    <row r="254" spans="1:36" ht="34.5" customHeight="1" x14ac:dyDescent="0.45">
      <c r="A254" s="95"/>
      <c r="B254" s="95"/>
      <c r="C254" s="95"/>
      <c r="D254" s="95"/>
      <c r="E254" s="95"/>
      <c r="F254" s="95"/>
      <c r="G254" s="95"/>
      <c r="H254" s="95"/>
      <c r="I254" s="9"/>
      <c r="J254" s="9"/>
      <c r="K254" s="9" t="s">
        <v>325</v>
      </c>
      <c r="L254" s="9"/>
      <c r="M254" s="9"/>
      <c r="N254" s="9"/>
      <c r="O254" s="9"/>
      <c r="P254" s="9"/>
      <c r="Q254" s="9"/>
      <c r="R254" s="9"/>
      <c r="S254" s="9"/>
      <c r="T254" s="98">
        <f>T251/S251</f>
        <v>2.6119717124094963</v>
      </c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</row>
    <row r="255" spans="1:36" ht="34.5" customHeight="1" x14ac:dyDescent="0.45">
      <c r="A255" s="95"/>
      <c r="B255" s="95"/>
      <c r="C255" s="95"/>
      <c r="D255" s="95"/>
      <c r="E255" s="95"/>
      <c r="F255" s="95"/>
      <c r="G255" s="95"/>
      <c r="H255" s="95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</row>
    <row r="256" spans="1:36" ht="34.5" customHeight="1" x14ac:dyDescent="0.45">
      <c r="A256" s="32" t="s">
        <v>117</v>
      </c>
      <c r="B256" s="32" t="s">
        <v>118</v>
      </c>
      <c r="C256" s="33" t="s">
        <v>1505</v>
      </c>
      <c r="D256" s="32" t="s">
        <v>120</v>
      </c>
      <c r="E256" s="32" t="s">
        <v>121</v>
      </c>
      <c r="F256" s="32" t="s">
        <v>122</v>
      </c>
      <c r="G256" s="32" t="s">
        <v>123</v>
      </c>
      <c r="H256" s="32" t="s">
        <v>124</v>
      </c>
      <c r="I256" s="32" t="s">
        <v>125</v>
      </c>
      <c r="J256" s="32" t="s">
        <v>126</v>
      </c>
      <c r="K256" s="32" t="s">
        <v>127</v>
      </c>
      <c r="L256" s="34" t="s">
        <v>128</v>
      </c>
      <c r="M256" s="33" t="s">
        <v>129</v>
      </c>
      <c r="N256" s="33" t="s">
        <v>933</v>
      </c>
      <c r="O256" s="52" t="s">
        <v>131</v>
      </c>
      <c r="P256" s="829" t="s">
        <v>132</v>
      </c>
      <c r="Q256" s="828"/>
      <c r="R256" s="33" t="s">
        <v>133</v>
      </c>
      <c r="S256" s="830" t="s">
        <v>134</v>
      </c>
      <c r="T256" s="827"/>
      <c r="U256" s="828"/>
      <c r="V256" s="32" t="s">
        <v>135</v>
      </c>
      <c r="W256" s="32" t="s">
        <v>136</v>
      </c>
      <c r="X256" s="32" t="s">
        <v>137</v>
      </c>
      <c r="Y256" s="32" t="s">
        <v>138</v>
      </c>
      <c r="Z256" s="32" t="s">
        <v>1376</v>
      </c>
      <c r="AA256" s="32" t="s">
        <v>1377</v>
      </c>
      <c r="AB256" s="32" t="s">
        <v>1378</v>
      </c>
      <c r="AC256" s="32" t="s">
        <v>1379</v>
      </c>
      <c r="AD256" s="32" t="s">
        <v>1380</v>
      </c>
      <c r="AE256" s="32" t="s">
        <v>140</v>
      </c>
      <c r="AF256" s="32" t="s">
        <v>2451</v>
      </c>
      <c r="AG256" s="32" t="s">
        <v>2452</v>
      </c>
      <c r="AH256" s="32" t="s">
        <v>2453</v>
      </c>
      <c r="AI256" s="32" t="s">
        <v>2454</v>
      </c>
      <c r="AJ256" s="32" t="s">
        <v>2455</v>
      </c>
    </row>
    <row r="257" spans="1:36" ht="15" customHeight="1" x14ac:dyDescent="0.45">
      <c r="A257" s="182" t="s">
        <v>3022</v>
      </c>
      <c r="B257" s="182" t="s">
        <v>3233</v>
      </c>
      <c r="C257" s="236">
        <v>45296</v>
      </c>
      <c r="D257" s="105" t="s">
        <v>3234</v>
      </c>
      <c r="E257" s="182" t="s">
        <v>964</v>
      </c>
      <c r="F257" s="182" t="s">
        <v>3235</v>
      </c>
      <c r="G257" s="238" t="s">
        <v>3236</v>
      </c>
      <c r="H257" s="182" t="s">
        <v>3237</v>
      </c>
      <c r="I257" s="203">
        <v>83</v>
      </c>
      <c r="J257" s="184">
        <v>215</v>
      </c>
      <c r="K257" s="184">
        <v>129</v>
      </c>
      <c r="L257" s="184">
        <f>SUM(V257:AJ257)</f>
        <v>4</v>
      </c>
      <c r="M257" s="184">
        <f>I257*L257</f>
        <v>332</v>
      </c>
      <c r="N257" s="184"/>
      <c r="O257" s="184"/>
      <c r="P257" s="184">
        <f>O258*I257</f>
        <v>83</v>
      </c>
      <c r="Q257" s="184"/>
      <c r="R257" s="184"/>
      <c r="S257" s="184">
        <f>R258*I257</f>
        <v>249</v>
      </c>
      <c r="T257" s="184"/>
      <c r="U257" s="184"/>
      <c r="V257" s="183">
        <v>1</v>
      </c>
      <c r="W257" s="183">
        <v>1</v>
      </c>
      <c r="X257" s="183">
        <v>1</v>
      </c>
      <c r="Y257" s="183">
        <v>1</v>
      </c>
      <c r="Z257" s="183"/>
      <c r="AA257" s="183"/>
      <c r="AB257" s="183"/>
      <c r="AC257" s="183"/>
      <c r="AD257" s="183"/>
      <c r="AE257" s="183"/>
      <c r="AF257" s="237"/>
      <c r="AG257" s="237"/>
      <c r="AH257" s="237"/>
      <c r="AI257" s="237"/>
      <c r="AJ257" s="237"/>
    </row>
    <row r="258" spans="1:36" ht="15" customHeight="1" x14ac:dyDescent="0.45">
      <c r="A258" s="36"/>
      <c r="B258" s="36"/>
      <c r="C258" s="36"/>
      <c r="D258" s="844"/>
      <c r="E258" s="36"/>
      <c r="F258" s="36"/>
      <c r="G258" s="36"/>
      <c r="H258" s="36"/>
      <c r="I258" s="48"/>
      <c r="J258" s="41"/>
      <c r="K258" s="41"/>
      <c r="L258" s="41"/>
      <c r="M258" s="41"/>
      <c r="N258" s="41">
        <f>L257*J257</f>
        <v>860</v>
      </c>
      <c r="O258" s="687">
        <f>SUM(V258:AJ258)+SUM(V259:AJ259)</f>
        <v>1</v>
      </c>
      <c r="P258" s="41"/>
      <c r="Q258" s="41">
        <f>O258*J257</f>
        <v>215</v>
      </c>
      <c r="R258" s="41">
        <f>L257-O258</f>
        <v>3</v>
      </c>
      <c r="S258" s="41"/>
      <c r="T258" s="41">
        <f>R258*J257</f>
        <v>645</v>
      </c>
      <c r="U258" s="41"/>
      <c r="V258" s="42">
        <v>0</v>
      </c>
      <c r="W258" s="675">
        <v>1</v>
      </c>
      <c r="X258" s="42">
        <v>0</v>
      </c>
      <c r="Y258" s="42">
        <v>0</v>
      </c>
      <c r="Z258" s="38"/>
      <c r="AA258" s="38"/>
      <c r="AB258" s="38"/>
      <c r="AC258" s="38"/>
      <c r="AD258" s="38"/>
      <c r="AE258" s="38"/>
      <c r="AF258" s="19"/>
      <c r="AG258" s="19"/>
      <c r="AH258" s="19"/>
      <c r="AI258" s="19"/>
      <c r="AJ258" s="19"/>
    </row>
    <row r="259" spans="1:36" ht="15" customHeight="1" x14ac:dyDescent="0.45">
      <c r="A259" s="36"/>
      <c r="B259" s="36"/>
      <c r="C259" s="36"/>
      <c r="D259" s="36"/>
      <c r="E259" s="36"/>
      <c r="F259" s="36"/>
      <c r="G259" s="36"/>
      <c r="H259" s="36"/>
      <c r="I259" s="48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>
        <f>R259*K259</f>
        <v>0</v>
      </c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19"/>
      <c r="AG259" s="19"/>
      <c r="AH259" s="19"/>
      <c r="AI259" s="19"/>
      <c r="AJ259" s="19"/>
    </row>
    <row r="260" spans="1:36" ht="15" customHeight="1" x14ac:dyDescent="0.45">
      <c r="A260" s="182" t="s">
        <v>3022</v>
      </c>
      <c r="B260" s="182" t="s">
        <v>3233</v>
      </c>
      <c r="C260" s="236">
        <v>45296</v>
      </c>
      <c r="D260" s="844" t="s">
        <v>3238</v>
      </c>
      <c r="E260" s="182" t="s">
        <v>214</v>
      </c>
      <c r="F260" s="182" t="s">
        <v>3239</v>
      </c>
      <c r="G260" s="238" t="s">
        <v>3236</v>
      </c>
      <c r="H260" s="239" t="s">
        <v>3240</v>
      </c>
      <c r="I260" s="203">
        <v>113</v>
      </c>
      <c r="J260" s="184">
        <v>295</v>
      </c>
      <c r="K260" s="184">
        <v>147.5</v>
      </c>
      <c r="L260" s="184">
        <f>SUM(V260:AJ260)</f>
        <v>3</v>
      </c>
      <c r="M260" s="184">
        <f>I260*L260</f>
        <v>339</v>
      </c>
      <c r="N260" s="184"/>
      <c r="O260" s="184"/>
      <c r="P260" s="184">
        <f>O261*I260</f>
        <v>226</v>
      </c>
      <c r="Q260" s="184"/>
      <c r="R260" s="184"/>
      <c r="S260" s="184">
        <f>R261*I260</f>
        <v>113</v>
      </c>
      <c r="T260" s="184"/>
      <c r="U260" s="184"/>
      <c r="V260" s="183">
        <v>1</v>
      </c>
      <c r="W260" s="183">
        <v>1</v>
      </c>
      <c r="X260" s="183">
        <v>1</v>
      </c>
      <c r="Y260" s="183"/>
      <c r="Z260" s="183"/>
      <c r="AA260" s="183"/>
      <c r="AB260" s="183"/>
      <c r="AC260" s="183"/>
      <c r="AD260" s="183"/>
      <c r="AE260" s="183"/>
      <c r="AF260" s="237"/>
      <c r="AG260" s="237"/>
      <c r="AH260" s="237"/>
      <c r="AI260" s="237"/>
      <c r="AJ260" s="237"/>
    </row>
    <row r="261" spans="1:36" ht="15" customHeight="1" x14ac:dyDescent="0.45">
      <c r="A261" s="36"/>
      <c r="B261" s="36"/>
      <c r="C261" s="36"/>
      <c r="D261" s="36"/>
      <c r="E261" s="36"/>
      <c r="F261" s="36"/>
      <c r="G261" s="36"/>
      <c r="H261" s="36"/>
      <c r="I261" s="48"/>
      <c r="J261" s="41"/>
      <c r="K261" s="41"/>
      <c r="L261" s="41"/>
      <c r="M261" s="41"/>
      <c r="N261" s="41">
        <f>L260*J260</f>
        <v>885</v>
      </c>
      <c r="O261" s="687">
        <f>SUM(V261:AJ261)+SUM(V262:AJ262)</f>
        <v>2</v>
      </c>
      <c r="P261" s="41"/>
      <c r="Q261" s="41">
        <f>O261*J260</f>
        <v>590</v>
      </c>
      <c r="R261" s="41">
        <f>L260-O261</f>
        <v>1</v>
      </c>
      <c r="S261" s="41"/>
      <c r="T261" s="41">
        <f>R261*J260</f>
        <v>295</v>
      </c>
      <c r="U261" s="41"/>
      <c r="V261" s="675">
        <v>1</v>
      </c>
      <c r="W261" s="42">
        <v>0</v>
      </c>
      <c r="X261" s="675">
        <v>1</v>
      </c>
      <c r="Y261" s="38"/>
      <c r="Z261" s="38"/>
      <c r="AA261" s="38"/>
      <c r="AB261" s="38"/>
      <c r="AC261" s="38"/>
      <c r="AD261" s="38"/>
      <c r="AE261" s="38"/>
      <c r="AF261" s="19"/>
      <c r="AG261" s="19"/>
      <c r="AH261" s="19"/>
      <c r="AI261" s="19"/>
      <c r="AJ261" s="19"/>
    </row>
    <row r="262" spans="1:36" ht="15" customHeight="1" x14ac:dyDescent="0.45">
      <c r="A262" s="36"/>
      <c r="B262" s="36"/>
      <c r="C262" s="36"/>
      <c r="D262" s="36"/>
      <c r="E262" s="36"/>
      <c r="F262" s="36"/>
      <c r="G262" s="36"/>
      <c r="H262" s="36"/>
      <c r="I262" s="48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>
        <f>R262*K262</f>
        <v>0</v>
      </c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19"/>
      <c r="AG262" s="19"/>
      <c r="AH262" s="19"/>
      <c r="AI262" s="19"/>
      <c r="AJ262" s="19"/>
    </row>
    <row r="263" spans="1:36" ht="15" customHeight="1" x14ac:dyDescent="0.45">
      <c r="A263" s="182" t="s">
        <v>3022</v>
      </c>
      <c r="B263" s="182" t="s">
        <v>3233</v>
      </c>
      <c r="C263" s="236">
        <v>45324</v>
      </c>
      <c r="D263" s="182" t="s">
        <v>3241</v>
      </c>
      <c r="E263" s="182" t="s">
        <v>214</v>
      </c>
      <c r="F263" s="182" t="s">
        <v>3239</v>
      </c>
      <c r="G263" s="238" t="s">
        <v>3236</v>
      </c>
      <c r="H263" s="239" t="s">
        <v>3242</v>
      </c>
      <c r="I263" s="203">
        <v>163</v>
      </c>
      <c r="J263" s="184">
        <v>425</v>
      </c>
      <c r="K263" s="184">
        <v>212.5</v>
      </c>
      <c r="L263" s="184">
        <f>SUM(V263:AJ263)</f>
        <v>3</v>
      </c>
      <c r="M263" s="184">
        <f>I263*L263</f>
        <v>489</v>
      </c>
      <c r="N263" s="184"/>
      <c r="O263" s="184"/>
      <c r="P263" s="184">
        <f>O264*I263</f>
        <v>0</v>
      </c>
      <c r="Q263" s="184"/>
      <c r="R263" s="184"/>
      <c r="S263" s="184">
        <f>R264*I263</f>
        <v>489</v>
      </c>
      <c r="T263" s="184"/>
      <c r="U263" s="184"/>
      <c r="V263" s="183"/>
      <c r="W263" s="183">
        <v>1</v>
      </c>
      <c r="X263" s="183">
        <v>1</v>
      </c>
      <c r="Y263" s="183">
        <v>1</v>
      </c>
      <c r="Z263" s="183"/>
      <c r="AA263" s="183"/>
      <c r="AB263" s="183"/>
      <c r="AC263" s="183"/>
      <c r="AD263" s="183"/>
      <c r="AE263" s="183"/>
      <c r="AF263" s="237"/>
      <c r="AG263" s="237"/>
      <c r="AH263" s="237"/>
      <c r="AI263" s="237"/>
      <c r="AJ263" s="237"/>
    </row>
    <row r="264" spans="1:36" ht="15" customHeight="1" x14ac:dyDescent="0.45">
      <c r="A264" s="36"/>
      <c r="B264" s="36"/>
      <c r="C264" s="36"/>
      <c r="D264" s="46"/>
      <c r="E264" s="36"/>
      <c r="F264" s="36"/>
      <c r="G264" s="36"/>
      <c r="H264" s="36"/>
      <c r="I264" s="48"/>
      <c r="J264" s="41"/>
      <c r="K264" s="41"/>
      <c r="L264" s="41"/>
      <c r="M264" s="41"/>
      <c r="N264" s="41">
        <f>L263*J263</f>
        <v>1275</v>
      </c>
      <c r="O264" s="597">
        <f>SUM(V264:AJ264)+SUM(V265:AJ265)</f>
        <v>0</v>
      </c>
      <c r="P264" s="41"/>
      <c r="Q264" s="41">
        <f>O264*J263</f>
        <v>0</v>
      </c>
      <c r="R264" s="41">
        <f>L263-O264</f>
        <v>3</v>
      </c>
      <c r="S264" s="41"/>
      <c r="T264" s="41">
        <f>R264*J263</f>
        <v>1275</v>
      </c>
      <c r="U264" s="41"/>
      <c r="V264" s="38"/>
      <c r="W264" s="489">
        <v>0</v>
      </c>
      <c r="X264" s="42">
        <v>0</v>
      </c>
      <c r="Y264" s="42">
        <v>0</v>
      </c>
      <c r="Z264" s="38"/>
      <c r="AA264" s="38"/>
      <c r="AB264" s="38"/>
      <c r="AC264" s="38"/>
      <c r="AD264" s="38"/>
      <c r="AE264" s="38"/>
      <c r="AF264" s="19"/>
      <c r="AG264" s="19"/>
      <c r="AH264" s="19"/>
      <c r="AI264" s="19"/>
      <c r="AJ264" s="19"/>
    </row>
    <row r="265" spans="1:36" ht="15" customHeight="1" x14ac:dyDescent="0.45">
      <c r="A265" s="36"/>
      <c r="B265" s="36"/>
      <c r="C265" s="36"/>
      <c r="D265" s="36"/>
      <c r="E265" s="36"/>
      <c r="F265" s="36"/>
      <c r="G265" s="36"/>
      <c r="H265" s="36"/>
      <c r="I265" s="48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>
        <f>R265*K265</f>
        <v>0</v>
      </c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19"/>
      <c r="AG265" s="19"/>
      <c r="AH265" s="19"/>
      <c r="AI265" s="19"/>
      <c r="AJ265" s="19"/>
    </row>
    <row r="266" spans="1:36" ht="15" customHeight="1" x14ac:dyDescent="0.45">
      <c r="A266" s="182" t="s">
        <v>3022</v>
      </c>
      <c r="B266" s="182" t="s">
        <v>3233</v>
      </c>
      <c r="C266" s="236">
        <v>45296</v>
      </c>
      <c r="D266" s="182" t="s">
        <v>3243</v>
      </c>
      <c r="E266" s="182" t="s">
        <v>157</v>
      </c>
      <c r="F266" s="182" t="s">
        <v>3244</v>
      </c>
      <c r="G266" s="182" t="s">
        <v>3245</v>
      </c>
      <c r="H266" s="182" t="s">
        <v>2354</v>
      </c>
      <c r="I266" s="203">
        <v>152</v>
      </c>
      <c r="J266" s="184">
        <v>395</v>
      </c>
      <c r="K266" s="184">
        <v>237</v>
      </c>
      <c r="L266" s="184">
        <f>SUM(V266:AJ266)</f>
        <v>4</v>
      </c>
      <c r="M266" s="184">
        <f>I266*L266</f>
        <v>608</v>
      </c>
      <c r="N266" s="184"/>
      <c r="O266" s="184"/>
      <c r="P266" s="184">
        <f>O267*I266</f>
        <v>0</v>
      </c>
      <c r="Q266" s="184"/>
      <c r="R266" s="184"/>
      <c r="S266" s="184">
        <f>R267*I266</f>
        <v>608</v>
      </c>
      <c r="T266" s="184"/>
      <c r="U266" s="184"/>
      <c r="V266" s="183">
        <v>1</v>
      </c>
      <c r="W266" s="183">
        <v>1</v>
      </c>
      <c r="X266" s="183">
        <v>1</v>
      </c>
      <c r="Y266" s="183">
        <v>1</v>
      </c>
      <c r="Z266" s="183"/>
      <c r="AA266" s="183"/>
      <c r="AB266" s="183"/>
      <c r="AC266" s="183"/>
      <c r="AD266" s="183"/>
      <c r="AE266" s="183"/>
      <c r="AF266" s="237"/>
      <c r="AG266" s="237"/>
      <c r="AH266" s="237"/>
      <c r="AI266" s="237"/>
      <c r="AJ266" s="237"/>
    </row>
    <row r="267" spans="1:36" ht="15" customHeight="1" x14ac:dyDescent="0.45">
      <c r="A267" s="36"/>
      <c r="B267" s="36"/>
      <c r="C267" s="36"/>
      <c r="D267" s="46"/>
      <c r="E267" s="36"/>
      <c r="F267" s="36"/>
      <c r="G267" s="36"/>
      <c r="H267" s="36"/>
      <c r="I267" s="48"/>
      <c r="J267" s="41"/>
      <c r="K267" s="41"/>
      <c r="L267" s="41"/>
      <c r="M267" s="41"/>
      <c r="N267" s="41">
        <f>L266*J266</f>
        <v>1580</v>
      </c>
      <c r="O267" s="47">
        <f>SUM(V267:AJ267)+SUM(V268:AJ268)</f>
        <v>0</v>
      </c>
      <c r="P267" s="41"/>
      <c r="Q267" s="41">
        <f>O267*J266</f>
        <v>0</v>
      </c>
      <c r="R267" s="41">
        <f>L266-O267</f>
        <v>4</v>
      </c>
      <c r="S267" s="41"/>
      <c r="T267" s="41">
        <f>R267*J266</f>
        <v>1580</v>
      </c>
      <c r="U267" s="41"/>
      <c r="V267" s="68">
        <v>0</v>
      </c>
      <c r="W267" s="68">
        <v>0</v>
      </c>
      <c r="X267" s="68">
        <v>0</v>
      </c>
      <c r="Y267" s="68">
        <v>0</v>
      </c>
      <c r="Z267" s="38"/>
      <c r="AA267" s="38"/>
      <c r="AB267" s="38"/>
      <c r="AC267" s="38"/>
      <c r="AD267" s="69"/>
      <c r="AE267" s="38"/>
      <c r="AF267" s="19"/>
      <c r="AG267" s="19"/>
      <c r="AH267" s="19"/>
      <c r="AI267" s="19"/>
      <c r="AJ267" s="19"/>
    </row>
    <row r="268" spans="1:36" ht="15" customHeight="1" x14ac:dyDescent="0.45">
      <c r="A268" s="36"/>
      <c r="B268" s="36"/>
      <c r="C268" s="36"/>
      <c r="D268" s="36"/>
      <c r="E268" s="36"/>
      <c r="F268" s="36"/>
      <c r="G268" s="36"/>
      <c r="H268" s="36"/>
      <c r="I268" s="48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>
        <f>R268*K268</f>
        <v>0</v>
      </c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19"/>
      <c r="AG268" s="19"/>
      <c r="AH268" s="19"/>
      <c r="AI268" s="19"/>
      <c r="AJ268" s="19"/>
    </row>
    <row r="269" spans="1:36" ht="15" customHeight="1" x14ac:dyDescent="0.45">
      <c r="A269" s="182" t="s">
        <v>3022</v>
      </c>
      <c r="B269" s="182" t="s">
        <v>3233</v>
      </c>
      <c r="C269" s="236">
        <v>45344</v>
      </c>
      <c r="D269" s="105" t="s">
        <v>3246</v>
      </c>
      <c r="E269" s="182" t="s">
        <v>368</v>
      </c>
      <c r="F269" s="182" t="s">
        <v>168</v>
      </c>
      <c r="G269" s="182" t="s">
        <v>166</v>
      </c>
      <c r="H269" s="238" t="s">
        <v>3247</v>
      </c>
      <c r="I269" s="203">
        <v>106</v>
      </c>
      <c r="J269" s="184">
        <v>275</v>
      </c>
      <c r="K269" s="184">
        <v>165</v>
      </c>
      <c r="L269" s="184">
        <f>SUM(V269:AJ269)</f>
        <v>4</v>
      </c>
      <c r="M269" s="184">
        <f>I269*L269</f>
        <v>424</v>
      </c>
      <c r="N269" s="184"/>
      <c r="O269" s="184"/>
      <c r="P269" s="184">
        <f>O270*I269</f>
        <v>0</v>
      </c>
      <c r="Q269" s="184"/>
      <c r="R269" s="184"/>
      <c r="S269" s="184">
        <f>R270*I269</f>
        <v>424</v>
      </c>
      <c r="T269" s="184"/>
      <c r="U269" s="184"/>
      <c r="V269" s="183">
        <v>1</v>
      </c>
      <c r="W269" s="183">
        <v>1</v>
      </c>
      <c r="X269" s="183">
        <v>1</v>
      </c>
      <c r="Y269" s="183">
        <v>1</v>
      </c>
      <c r="Z269" s="183"/>
      <c r="AA269" s="183"/>
      <c r="AB269" s="183"/>
      <c r="AC269" s="183"/>
      <c r="AD269" s="183"/>
      <c r="AE269" s="183"/>
      <c r="AF269" s="237"/>
      <c r="AG269" s="237"/>
      <c r="AH269" s="237"/>
      <c r="AI269" s="237"/>
      <c r="AJ269" s="237"/>
    </row>
    <row r="270" spans="1:36" ht="15" customHeight="1" x14ac:dyDescent="0.45">
      <c r="A270" s="36"/>
      <c r="B270" s="36"/>
      <c r="C270" s="36"/>
      <c r="D270" s="46"/>
      <c r="E270" s="36"/>
      <c r="F270" s="36"/>
      <c r="G270" s="36"/>
      <c r="H270" s="36"/>
      <c r="I270" s="48"/>
      <c r="J270" s="41"/>
      <c r="K270" s="41"/>
      <c r="L270" s="41"/>
      <c r="M270" s="41"/>
      <c r="N270" s="41">
        <f>L269*J269</f>
        <v>1100</v>
      </c>
      <c r="O270" s="40">
        <f>SUM(V270:AJ270)+SUM(V271:AJ271)</f>
        <v>0</v>
      </c>
      <c r="P270" s="41"/>
      <c r="Q270" s="41">
        <f>O270*J269</f>
        <v>0</v>
      </c>
      <c r="R270" s="41">
        <f>L269-O270</f>
        <v>4</v>
      </c>
      <c r="S270" s="41"/>
      <c r="T270" s="41">
        <f>R270*J269</f>
        <v>1100</v>
      </c>
      <c r="U270" s="41"/>
      <c r="V270" s="42">
        <v>0</v>
      </c>
      <c r="W270" s="42">
        <v>0</v>
      </c>
      <c r="X270" s="42">
        <v>0</v>
      </c>
      <c r="Y270" s="42">
        <v>0</v>
      </c>
      <c r="Z270" s="38"/>
      <c r="AA270" s="38"/>
      <c r="AB270" s="38"/>
      <c r="AC270" s="38"/>
      <c r="AD270" s="38"/>
      <c r="AE270" s="38"/>
      <c r="AF270" s="19"/>
      <c r="AG270" s="19"/>
      <c r="AH270" s="19"/>
      <c r="AI270" s="19"/>
      <c r="AJ270" s="19"/>
    </row>
    <row r="271" spans="1:36" ht="15" customHeight="1" x14ac:dyDescent="0.45">
      <c r="A271" s="36"/>
      <c r="B271" s="36"/>
      <c r="C271" s="36"/>
      <c r="D271" s="36"/>
      <c r="E271" s="36"/>
      <c r="F271" s="36"/>
      <c r="G271" s="36"/>
      <c r="H271" s="36"/>
      <c r="I271" s="48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>
        <f>R271*K271</f>
        <v>0</v>
      </c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19"/>
      <c r="AG271" s="19"/>
      <c r="AH271" s="19"/>
      <c r="AI271" s="19"/>
      <c r="AJ271" s="19"/>
    </row>
    <row r="272" spans="1:36" ht="15" customHeight="1" x14ac:dyDescent="0.45">
      <c r="A272" s="182" t="s">
        <v>3022</v>
      </c>
      <c r="B272" s="182" t="s">
        <v>3233</v>
      </c>
      <c r="C272" s="236">
        <v>45324</v>
      </c>
      <c r="D272" s="105" t="s">
        <v>3248</v>
      </c>
      <c r="E272" s="182" t="s">
        <v>964</v>
      </c>
      <c r="F272" s="183" t="s">
        <v>176</v>
      </c>
      <c r="G272" s="182" t="s">
        <v>154</v>
      </c>
      <c r="H272" s="238" t="s">
        <v>3249</v>
      </c>
      <c r="I272" s="203">
        <v>63</v>
      </c>
      <c r="J272" s="184">
        <v>165</v>
      </c>
      <c r="K272" s="184">
        <v>99</v>
      </c>
      <c r="L272" s="184">
        <f>SUM(V272:AJ272)</f>
        <v>4</v>
      </c>
      <c r="M272" s="184">
        <f>I272*L272</f>
        <v>252</v>
      </c>
      <c r="N272" s="184"/>
      <c r="O272" s="184"/>
      <c r="P272" s="184">
        <f>O273*I272</f>
        <v>0</v>
      </c>
      <c r="Q272" s="184"/>
      <c r="R272" s="184"/>
      <c r="S272" s="184">
        <f>R273*I272</f>
        <v>252</v>
      </c>
      <c r="T272" s="184"/>
      <c r="U272" s="184"/>
      <c r="V272" s="183">
        <v>1</v>
      </c>
      <c r="W272" s="183">
        <v>1</v>
      </c>
      <c r="X272" s="183">
        <v>1</v>
      </c>
      <c r="Y272" s="183">
        <v>1</v>
      </c>
      <c r="Z272" s="183"/>
      <c r="AA272" s="183"/>
      <c r="AB272" s="183"/>
      <c r="AC272" s="183"/>
      <c r="AD272" s="183"/>
      <c r="AE272" s="183"/>
      <c r="AF272" s="237"/>
      <c r="AG272" s="237"/>
      <c r="AH272" s="237"/>
      <c r="AI272" s="237"/>
      <c r="AJ272" s="237"/>
    </row>
    <row r="273" spans="1:36" ht="15" customHeight="1" x14ac:dyDescent="0.45">
      <c r="A273" s="36"/>
      <c r="B273" s="36"/>
      <c r="C273" s="36"/>
      <c r="D273" s="46"/>
      <c r="E273" s="36"/>
      <c r="F273" s="36"/>
      <c r="G273" s="36"/>
      <c r="H273" s="36"/>
      <c r="I273" s="48"/>
      <c r="J273" s="41"/>
      <c r="K273" s="41"/>
      <c r="L273" s="41"/>
      <c r="M273" s="41"/>
      <c r="N273" s="41">
        <f>L272*J272</f>
        <v>660</v>
      </c>
      <c r="O273" s="40">
        <f>SUM(V273:AJ273)+SUM(V274:AJ274)</f>
        <v>0</v>
      </c>
      <c r="P273" s="41"/>
      <c r="Q273" s="41">
        <f>O273*J272</f>
        <v>0</v>
      </c>
      <c r="R273" s="41">
        <f>L272-O273</f>
        <v>4</v>
      </c>
      <c r="S273" s="41"/>
      <c r="T273" s="41">
        <f>R273*J272</f>
        <v>660</v>
      </c>
      <c r="U273" s="41"/>
      <c r="V273" s="42">
        <v>0</v>
      </c>
      <c r="W273" s="42">
        <v>0</v>
      </c>
      <c r="X273" s="42">
        <v>0</v>
      </c>
      <c r="Y273" s="42">
        <v>0</v>
      </c>
      <c r="Z273" s="38"/>
      <c r="AA273" s="38"/>
      <c r="AB273" s="38"/>
      <c r="AC273" s="38"/>
      <c r="AD273" s="38"/>
      <c r="AE273" s="38"/>
      <c r="AF273" s="19"/>
      <c r="AG273" s="19"/>
      <c r="AH273" s="19"/>
      <c r="AI273" s="19"/>
      <c r="AJ273" s="19"/>
    </row>
    <row r="274" spans="1:36" ht="15" customHeight="1" x14ac:dyDescent="0.45">
      <c r="A274" s="36"/>
      <c r="B274" s="36"/>
      <c r="C274" s="36"/>
      <c r="D274" s="36"/>
      <c r="E274" s="36"/>
      <c r="F274" s="36"/>
      <c r="G274" s="36"/>
      <c r="H274" s="36"/>
      <c r="I274" s="48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>
        <f>R274*K274</f>
        <v>0</v>
      </c>
      <c r="V274" s="38"/>
      <c r="W274" s="38"/>
      <c r="X274" s="38"/>
      <c r="Y274" s="845"/>
      <c r="Z274" s="38"/>
      <c r="AA274" s="38"/>
      <c r="AB274" s="38"/>
      <c r="AC274" s="38"/>
      <c r="AD274" s="38"/>
      <c r="AE274" s="38"/>
      <c r="AF274" s="19"/>
      <c r="AG274" s="19"/>
      <c r="AH274" s="19"/>
      <c r="AI274" s="19"/>
      <c r="AJ274" s="19"/>
    </row>
    <row r="275" spans="1:36" ht="15" customHeight="1" x14ac:dyDescent="0.45">
      <c r="A275" s="182" t="s">
        <v>3022</v>
      </c>
      <c r="B275" s="182" t="s">
        <v>3233</v>
      </c>
      <c r="C275" s="236">
        <v>45351</v>
      </c>
      <c r="D275" s="105" t="s">
        <v>3250</v>
      </c>
      <c r="E275" s="182" t="s">
        <v>180</v>
      </c>
      <c r="F275" s="183" t="s">
        <v>3251</v>
      </c>
      <c r="G275" s="182"/>
      <c r="H275" s="182" t="s">
        <v>3252</v>
      </c>
      <c r="I275" s="203">
        <v>67</v>
      </c>
      <c r="J275" s="184">
        <v>175</v>
      </c>
      <c r="K275" s="184">
        <v>87.5</v>
      </c>
      <c r="L275" s="184">
        <f>SUM(V275:AJ275)</f>
        <v>4</v>
      </c>
      <c r="M275" s="184">
        <f>I275*L275</f>
        <v>268</v>
      </c>
      <c r="N275" s="184"/>
      <c r="O275" s="184"/>
      <c r="P275" s="184">
        <f>O276*I275</f>
        <v>0</v>
      </c>
      <c r="Q275" s="184"/>
      <c r="R275" s="184"/>
      <c r="S275" s="184">
        <f>R276*I275</f>
        <v>268</v>
      </c>
      <c r="T275" s="184"/>
      <c r="U275" s="184"/>
      <c r="V275" s="183"/>
      <c r="W275" s="183"/>
      <c r="X275" s="183"/>
      <c r="Y275" s="183"/>
      <c r="Z275" s="183"/>
      <c r="AA275" s="183">
        <v>1</v>
      </c>
      <c r="AB275" s="183">
        <v>1</v>
      </c>
      <c r="AC275" s="183">
        <v>1</v>
      </c>
      <c r="AD275" s="183">
        <v>1</v>
      </c>
      <c r="AE275" s="183"/>
      <c r="AF275" s="237"/>
      <c r="AG275" s="237"/>
      <c r="AH275" s="237"/>
      <c r="AI275" s="237"/>
      <c r="AJ275" s="237"/>
    </row>
    <row r="276" spans="1:36" ht="15" customHeight="1" x14ac:dyDescent="0.45">
      <c r="A276" s="36"/>
      <c r="B276" s="36"/>
      <c r="C276" s="36"/>
      <c r="D276" s="46"/>
      <c r="E276" s="36"/>
      <c r="F276" s="36"/>
      <c r="G276" s="36"/>
      <c r="H276" s="36"/>
      <c r="I276" s="48"/>
      <c r="J276" s="41"/>
      <c r="K276" s="41"/>
      <c r="L276" s="41"/>
      <c r="M276" s="41"/>
      <c r="N276" s="41">
        <f>L275*J275</f>
        <v>700</v>
      </c>
      <c r="O276" s="40">
        <f>SUM(V276:AJ276)+SUM(V277:AJ277)</f>
        <v>0</v>
      </c>
      <c r="P276" s="41"/>
      <c r="Q276" s="41">
        <f>O276*J275</f>
        <v>0</v>
      </c>
      <c r="R276" s="41">
        <f>L275-O276</f>
        <v>4</v>
      </c>
      <c r="S276" s="41"/>
      <c r="T276" s="41">
        <f>R276*J275</f>
        <v>700</v>
      </c>
      <c r="U276" s="41"/>
      <c r="V276" s="38"/>
      <c r="W276" s="38"/>
      <c r="X276" s="38"/>
      <c r="Y276" s="38"/>
      <c r="Z276" s="38"/>
      <c r="AA276" s="42">
        <v>0</v>
      </c>
      <c r="AB276" s="42">
        <v>0</v>
      </c>
      <c r="AC276" s="42">
        <v>0</v>
      </c>
      <c r="AD276" s="42">
        <v>0</v>
      </c>
      <c r="AE276" s="38"/>
      <c r="AF276" s="19"/>
      <c r="AG276" s="19"/>
      <c r="AH276" s="19"/>
      <c r="AI276" s="19"/>
      <c r="AJ276" s="19"/>
    </row>
    <row r="277" spans="1:36" ht="15" customHeight="1" x14ac:dyDescent="0.45">
      <c r="A277" s="36"/>
      <c r="B277" s="36"/>
      <c r="C277" s="36"/>
      <c r="D277" s="36"/>
      <c r="E277" s="36"/>
      <c r="F277" s="36"/>
      <c r="G277" s="36"/>
      <c r="H277" s="36"/>
      <c r="I277" s="48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>
        <f>R277*K277</f>
        <v>0</v>
      </c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19"/>
      <c r="AG277" s="19"/>
      <c r="AH277" s="19"/>
      <c r="AI277" s="19"/>
      <c r="AJ277" s="19"/>
    </row>
    <row r="278" spans="1:36" ht="15" customHeight="1" x14ac:dyDescent="0.45">
      <c r="A278" s="182" t="s">
        <v>3022</v>
      </c>
      <c r="B278" s="182" t="s">
        <v>3233</v>
      </c>
      <c r="C278" s="236">
        <v>45296</v>
      </c>
      <c r="D278" s="105" t="s">
        <v>3253</v>
      </c>
      <c r="E278" s="182" t="s">
        <v>157</v>
      </c>
      <c r="F278" s="183" t="s">
        <v>402</v>
      </c>
      <c r="G278" s="182" t="s">
        <v>3254</v>
      </c>
      <c r="H278" s="182" t="s">
        <v>3255</v>
      </c>
      <c r="I278" s="203">
        <v>58</v>
      </c>
      <c r="J278" s="184">
        <v>150</v>
      </c>
      <c r="K278" s="184">
        <v>90</v>
      </c>
      <c r="L278" s="184">
        <f>SUM(V278:AJ278)</f>
        <v>3</v>
      </c>
      <c r="M278" s="184">
        <f>I278*L278</f>
        <v>174</v>
      </c>
      <c r="N278" s="184"/>
      <c r="O278" s="184"/>
      <c r="P278" s="184">
        <f>O279*I278</f>
        <v>0</v>
      </c>
      <c r="Q278" s="184"/>
      <c r="R278" s="184"/>
      <c r="S278" s="184">
        <f>R279*I278</f>
        <v>174</v>
      </c>
      <c r="T278" s="184"/>
      <c r="U278" s="184"/>
      <c r="V278" s="183">
        <v>1</v>
      </c>
      <c r="W278" s="183">
        <v>1</v>
      </c>
      <c r="X278" s="183">
        <v>1</v>
      </c>
      <c r="Y278" s="183"/>
      <c r="Z278" s="183"/>
      <c r="AA278" s="183"/>
      <c r="AB278" s="183"/>
      <c r="AC278" s="183"/>
      <c r="AD278" s="183"/>
      <c r="AE278" s="183"/>
      <c r="AF278" s="237"/>
      <c r="AG278" s="237"/>
      <c r="AH278" s="237"/>
      <c r="AI278" s="237"/>
      <c r="AJ278" s="237"/>
    </row>
    <row r="279" spans="1:36" ht="15" customHeight="1" x14ac:dyDescent="0.45">
      <c r="A279" s="36"/>
      <c r="B279" s="36"/>
      <c r="C279" s="36"/>
      <c r="D279" s="46"/>
      <c r="E279" s="36"/>
      <c r="F279" s="36"/>
      <c r="G279" s="36"/>
      <c r="H279" s="36"/>
      <c r="I279" s="48"/>
      <c r="J279" s="41"/>
      <c r="K279" s="41"/>
      <c r="L279" s="41"/>
      <c r="M279" s="41"/>
      <c r="N279" s="41">
        <f>L278*J278</f>
        <v>450</v>
      </c>
      <c r="O279" s="40">
        <f>SUM(V279:AJ279)+SUM(V280:AJ280)</f>
        <v>0</v>
      </c>
      <c r="P279" s="41"/>
      <c r="Q279" s="41">
        <f>O279*J278</f>
        <v>0</v>
      </c>
      <c r="R279" s="41">
        <f>L278-O279</f>
        <v>3</v>
      </c>
      <c r="S279" s="41"/>
      <c r="T279" s="41">
        <f>R279*J278</f>
        <v>450</v>
      </c>
      <c r="U279" s="41"/>
      <c r="V279" s="42">
        <v>0</v>
      </c>
      <c r="W279" s="42">
        <v>0</v>
      </c>
      <c r="X279" s="42">
        <v>0</v>
      </c>
      <c r="Y279" s="38"/>
      <c r="Z279" s="38"/>
      <c r="AA279" s="38"/>
      <c r="AB279" s="38"/>
      <c r="AC279" s="38"/>
      <c r="AD279" s="38"/>
      <c r="AE279" s="38"/>
      <c r="AF279" s="19"/>
      <c r="AG279" s="19"/>
      <c r="AH279" s="19"/>
      <c r="AI279" s="19"/>
      <c r="AJ279" s="19"/>
    </row>
    <row r="280" spans="1:36" ht="15" customHeight="1" x14ac:dyDescent="0.45">
      <c r="A280" s="36"/>
      <c r="B280" s="36"/>
      <c r="C280" s="36"/>
      <c r="D280" s="36"/>
      <c r="E280" s="36"/>
      <c r="F280" s="36"/>
      <c r="G280" s="36"/>
      <c r="H280" s="36"/>
      <c r="I280" s="48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>
        <f>R280*K280</f>
        <v>0</v>
      </c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19"/>
      <c r="AG280" s="19"/>
      <c r="AH280" s="19"/>
      <c r="AI280" s="19"/>
      <c r="AJ280" s="19"/>
    </row>
    <row r="281" spans="1:36" ht="15" customHeight="1" x14ac:dyDescent="0.45">
      <c r="A281" s="182" t="s">
        <v>3022</v>
      </c>
      <c r="B281" s="182" t="s">
        <v>3233</v>
      </c>
      <c r="C281" s="236">
        <v>45296</v>
      </c>
      <c r="D281" s="105" t="s">
        <v>3253</v>
      </c>
      <c r="E281" s="182" t="s">
        <v>157</v>
      </c>
      <c r="F281" s="182" t="s">
        <v>1081</v>
      </c>
      <c r="G281" s="182" t="s">
        <v>3254</v>
      </c>
      <c r="H281" s="182" t="s">
        <v>3255</v>
      </c>
      <c r="I281" s="203">
        <v>58</v>
      </c>
      <c r="J281" s="184">
        <v>150</v>
      </c>
      <c r="K281" s="184">
        <v>90</v>
      </c>
      <c r="L281" s="184">
        <f>SUM(V281:AJ281)</f>
        <v>3</v>
      </c>
      <c r="M281" s="184">
        <f>I281*L281</f>
        <v>174</v>
      </c>
      <c r="N281" s="184"/>
      <c r="O281" s="184"/>
      <c r="P281" s="184">
        <f>O282*I281</f>
        <v>0</v>
      </c>
      <c r="Q281" s="184"/>
      <c r="R281" s="184"/>
      <c r="S281" s="184">
        <f>R282*I281</f>
        <v>174</v>
      </c>
      <c r="T281" s="184"/>
      <c r="U281" s="184"/>
      <c r="V281" s="183">
        <v>1</v>
      </c>
      <c r="W281" s="183">
        <v>1</v>
      </c>
      <c r="X281" s="183">
        <v>1</v>
      </c>
      <c r="Y281" s="183"/>
      <c r="Z281" s="183"/>
      <c r="AA281" s="183"/>
      <c r="AB281" s="183"/>
      <c r="AC281" s="183"/>
      <c r="AD281" s="183"/>
      <c r="AE281" s="183"/>
      <c r="AF281" s="237"/>
      <c r="AG281" s="237"/>
      <c r="AH281" s="237"/>
      <c r="AI281" s="237"/>
      <c r="AJ281" s="237"/>
    </row>
    <row r="282" spans="1:36" ht="15" customHeight="1" x14ac:dyDescent="0.45">
      <c r="A282" s="36"/>
      <c r="B282" s="36"/>
      <c r="C282" s="36"/>
      <c r="D282" s="485"/>
      <c r="E282" s="36"/>
      <c r="F282" s="36"/>
      <c r="G282" s="36"/>
      <c r="H282" s="36"/>
      <c r="I282" s="48"/>
      <c r="J282" s="41"/>
      <c r="K282" s="41"/>
      <c r="L282" s="41"/>
      <c r="M282" s="41"/>
      <c r="N282" s="41">
        <f>L281*J281</f>
        <v>450</v>
      </c>
      <c r="O282" s="40">
        <f>SUM(V282:AJ282)+SUM(V283:AJ283)</f>
        <v>0</v>
      </c>
      <c r="P282" s="41"/>
      <c r="Q282" s="41">
        <f>O282*J281</f>
        <v>0</v>
      </c>
      <c r="R282" s="41">
        <f>L281-O282</f>
        <v>3</v>
      </c>
      <c r="S282" s="41"/>
      <c r="T282" s="41">
        <f>R282*J281</f>
        <v>450</v>
      </c>
      <c r="U282" s="41"/>
      <c r="V282" s="42">
        <v>0</v>
      </c>
      <c r="W282" s="42">
        <v>0</v>
      </c>
      <c r="X282" s="42">
        <v>0</v>
      </c>
      <c r="Y282" s="38"/>
      <c r="Z282" s="38"/>
      <c r="AA282" s="38"/>
      <c r="AB282" s="38"/>
      <c r="AC282" s="38"/>
      <c r="AD282" s="38"/>
      <c r="AE282" s="38"/>
      <c r="AF282" s="19"/>
      <c r="AG282" s="19"/>
      <c r="AH282" s="19"/>
      <c r="AI282" s="19"/>
      <c r="AJ282" s="19"/>
    </row>
    <row r="283" spans="1:36" ht="15" customHeight="1" x14ac:dyDescent="0.45">
      <c r="A283" s="36"/>
      <c r="B283" s="36"/>
      <c r="C283" s="36"/>
      <c r="D283" s="36"/>
      <c r="E283" s="36"/>
      <c r="F283" s="36"/>
      <c r="G283" s="36"/>
      <c r="H283" s="36"/>
      <c r="I283" s="48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>
        <f>R283*K283</f>
        <v>0</v>
      </c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19"/>
      <c r="AG283" s="19"/>
      <c r="AH283" s="19"/>
      <c r="AI283" s="19"/>
      <c r="AJ283" s="19"/>
    </row>
    <row r="284" spans="1:36" ht="27.75" customHeight="1" x14ac:dyDescent="0.45">
      <c r="A284" s="182" t="s">
        <v>3022</v>
      </c>
      <c r="B284" s="182" t="s">
        <v>3233</v>
      </c>
      <c r="C284" s="236">
        <v>45366</v>
      </c>
      <c r="D284" s="182" t="s">
        <v>3256</v>
      </c>
      <c r="E284" s="182" t="s">
        <v>164</v>
      </c>
      <c r="F284" s="182" t="s">
        <v>304</v>
      </c>
      <c r="G284" s="182" t="s">
        <v>166</v>
      </c>
      <c r="H284" s="460" t="s">
        <v>3257</v>
      </c>
      <c r="I284" s="203">
        <v>75</v>
      </c>
      <c r="J284" s="184">
        <v>195</v>
      </c>
      <c r="K284" s="184">
        <v>97.5</v>
      </c>
      <c r="L284" s="184">
        <f>SUM(V284:AJ284)</f>
        <v>3</v>
      </c>
      <c r="M284" s="184">
        <f>I284*L284</f>
        <v>225</v>
      </c>
      <c r="N284" s="184"/>
      <c r="O284" s="184"/>
      <c r="P284" s="184">
        <f>O285*I284</f>
        <v>0</v>
      </c>
      <c r="Q284" s="184"/>
      <c r="R284" s="184"/>
      <c r="S284" s="184">
        <f>R285*I284</f>
        <v>225</v>
      </c>
      <c r="T284" s="184"/>
      <c r="U284" s="184"/>
      <c r="V284" s="183">
        <v>1</v>
      </c>
      <c r="W284" s="183">
        <v>1</v>
      </c>
      <c r="X284" s="183">
        <v>1</v>
      </c>
      <c r="Y284" s="183"/>
      <c r="Z284" s="183"/>
      <c r="AA284" s="183"/>
      <c r="AB284" s="183"/>
      <c r="AC284" s="183"/>
      <c r="AD284" s="183"/>
      <c r="AE284" s="183"/>
      <c r="AF284" s="237"/>
      <c r="AG284" s="237"/>
      <c r="AH284" s="237"/>
      <c r="AI284" s="237"/>
      <c r="AJ284" s="237"/>
    </row>
    <row r="285" spans="1:36" ht="15" customHeight="1" x14ac:dyDescent="0.45">
      <c r="A285" s="36"/>
      <c r="B285" s="36"/>
      <c r="C285" s="36"/>
      <c r="D285" s="46"/>
      <c r="E285" s="36"/>
      <c r="F285" s="36"/>
      <c r="G285" s="36"/>
      <c r="H285" s="461"/>
      <c r="I285" s="48"/>
      <c r="J285" s="41"/>
      <c r="K285" s="41"/>
      <c r="L285" s="41"/>
      <c r="M285" s="41"/>
      <c r="N285" s="41">
        <f>L284*J284</f>
        <v>585</v>
      </c>
      <c r="O285" s="40">
        <f>SUM(V285:AJ285)+SUM(V286:AJ286)</f>
        <v>0</v>
      </c>
      <c r="P285" s="41"/>
      <c r="Q285" s="41">
        <f>O285*J284</f>
        <v>0</v>
      </c>
      <c r="R285" s="41">
        <f>L284-O285</f>
        <v>3</v>
      </c>
      <c r="S285" s="41"/>
      <c r="T285" s="41">
        <f>R285*J284</f>
        <v>585</v>
      </c>
      <c r="U285" s="41"/>
      <c r="V285" s="42">
        <v>0</v>
      </c>
      <c r="W285" s="42">
        <v>0</v>
      </c>
      <c r="X285" s="42">
        <v>0</v>
      </c>
      <c r="Y285" s="38"/>
      <c r="Z285" s="38"/>
      <c r="AA285" s="38"/>
      <c r="AB285" s="38"/>
      <c r="AC285" s="38"/>
      <c r="AD285" s="38"/>
      <c r="AE285" s="38"/>
      <c r="AF285" s="19"/>
      <c r="AG285" s="19"/>
      <c r="AH285" s="19"/>
      <c r="AI285" s="19"/>
      <c r="AJ285" s="19"/>
    </row>
    <row r="286" spans="1:36" ht="15" customHeight="1" x14ac:dyDescent="0.45">
      <c r="A286" s="36"/>
      <c r="B286" s="36"/>
      <c r="C286" s="36"/>
      <c r="D286" s="36"/>
      <c r="E286" s="36"/>
      <c r="F286" s="36"/>
      <c r="G286" s="36"/>
      <c r="H286" s="36"/>
      <c r="I286" s="48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>
        <f>R286*K286</f>
        <v>0</v>
      </c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19"/>
      <c r="AG286" s="19"/>
      <c r="AH286" s="19"/>
      <c r="AI286" s="19"/>
      <c r="AJ286" s="19"/>
    </row>
    <row r="287" spans="1:36" ht="15" customHeight="1" x14ac:dyDescent="0.45">
      <c r="A287" s="182" t="s">
        <v>3022</v>
      </c>
      <c r="B287" s="182" t="s">
        <v>3233</v>
      </c>
      <c r="C287" s="236">
        <v>45324</v>
      </c>
      <c r="D287" s="105" t="s">
        <v>3258</v>
      </c>
      <c r="E287" s="182" t="s">
        <v>164</v>
      </c>
      <c r="F287" s="182" t="s">
        <v>3259</v>
      </c>
      <c r="G287" s="182"/>
      <c r="H287" s="182"/>
      <c r="I287" s="203">
        <v>67</v>
      </c>
      <c r="J287" s="184">
        <v>175</v>
      </c>
      <c r="K287" s="184"/>
      <c r="L287" s="184">
        <f>SUM(V287:AJ287)</f>
        <v>4</v>
      </c>
      <c r="M287" s="184">
        <f>I287*L287</f>
        <v>268</v>
      </c>
      <c r="N287" s="184"/>
      <c r="O287" s="184"/>
      <c r="P287" s="184">
        <f>O288*I287</f>
        <v>0</v>
      </c>
      <c r="Q287" s="184"/>
      <c r="R287" s="184"/>
      <c r="S287" s="184">
        <f>R288*I287</f>
        <v>268</v>
      </c>
      <c r="T287" s="184"/>
      <c r="U287" s="184"/>
      <c r="V287" s="183">
        <v>1</v>
      </c>
      <c r="W287" s="183">
        <v>1</v>
      </c>
      <c r="X287" s="183">
        <v>1</v>
      </c>
      <c r="Y287" s="183">
        <v>1</v>
      </c>
      <c r="Z287" s="183"/>
      <c r="AA287" s="183"/>
      <c r="AB287" s="183"/>
      <c r="AC287" s="183"/>
      <c r="AD287" s="183"/>
      <c r="AE287" s="183"/>
      <c r="AF287" s="237"/>
      <c r="AG287" s="237"/>
      <c r="AH287" s="237"/>
      <c r="AI287" s="237"/>
      <c r="AJ287" s="237"/>
    </row>
    <row r="288" spans="1:36" ht="15" customHeight="1" x14ac:dyDescent="0.45">
      <c r="A288" s="36"/>
      <c r="B288" s="36"/>
      <c r="C288" s="36"/>
      <c r="D288" s="36"/>
      <c r="E288" s="36"/>
      <c r="F288" s="36"/>
      <c r="G288" s="36"/>
      <c r="H288" s="36"/>
      <c r="I288" s="48"/>
      <c r="J288" s="41"/>
      <c r="K288" s="41"/>
      <c r="L288" s="41"/>
      <c r="M288" s="41"/>
      <c r="N288" s="41">
        <f>L287*J287</f>
        <v>700</v>
      </c>
      <c r="O288" s="40">
        <f>SUM(V288:AJ288)+SUM(V289:AJ289)</f>
        <v>0</v>
      </c>
      <c r="P288" s="41"/>
      <c r="Q288" s="41">
        <f>O288*J287</f>
        <v>0</v>
      </c>
      <c r="R288" s="41">
        <f>L287-O288</f>
        <v>4</v>
      </c>
      <c r="S288" s="41"/>
      <c r="T288" s="41">
        <f>R288*J287</f>
        <v>700</v>
      </c>
      <c r="U288" s="41"/>
      <c r="V288" s="42">
        <v>0</v>
      </c>
      <c r="W288" s="42">
        <v>0</v>
      </c>
      <c r="X288" s="42">
        <v>0</v>
      </c>
      <c r="Y288" s="42">
        <v>0</v>
      </c>
      <c r="Z288" s="38"/>
      <c r="AA288" s="38"/>
      <c r="AB288" s="38"/>
      <c r="AC288" s="38"/>
      <c r="AD288" s="38"/>
      <c r="AE288" s="38"/>
      <c r="AF288" s="19"/>
      <c r="AG288" s="19"/>
      <c r="AH288" s="19"/>
      <c r="AI288" s="19"/>
      <c r="AJ288" s="19"/>
    </row>
    <row r="289" spans="1:36" ht="15" customHeight="1" x14ac:dyDescent="0.45">
      <c r="A289" s="36"/>
      <c r="B289" s="36"/>
      <c r="C289" s="36"/>
      <c r="D289" s="36"/>
      <c r="E289" s="36"/>
      <c r="F289" s="36"/>
      <c r="G289" s="36"/>
      <c r="H289" s="36"/>
      <c r="I289" s="48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>
        <f>R289*K289</f>
        <v>0</v>
      </c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19"/>
      <c r="AG289" s="19"/>
      <c r="AH289" s="19"/>
      <c r="AI289" s="19"/>
      <c r="AJ289" s="19"/>
    </row>
    <row r="290" spans="1:36" ht="29.25" customHeight="1" x14ac:dyDescent="0.45">
      <c r="A290" s="182" t="s">
        <v>3022</v>
      </c>
      <c r="B290" s="182" t="s">
        <v>3233</v>
      </c>
      <c r="C290" s="236">
        <v>45351</v>
      </c>
      <c r="D290" s="182" t="s">
        <v>3260</v>
      </c>
      <c r="E290" s="182" t="s">
        <v>278</v>
      </c>
      <c r="F290" s="239" t="s">
        <v>3261</v>
      </c>
      <c r="G290" s="182"/>
      <c r="H290" s="182" t="s">
        <v>3200</v>
      </c>
      <c r="I290" s="203">
        <v>71</v>
      </c>
      <c r="J290" s="184">
        <v>185</v>
      </c>
      <c r="K290" s="184">
        <v>111</v>
      </c>
      <c r="L290" s="184">
        <f>SUM(V290:AJ290)</f>
        <v>4</v>
      </c>
      <c r="M290" s="184">
        <f>I290*L290</f>
        <v>284</v>
      </c>
      <c r="N290" s="184"/>
      <c r="O290" s="184"/>
      <c r="P290" s="184">
        <f>O291*I290</f>
        <v>0</v>
      </c>
      <c r="Q290" s="184"/>
      <c r="R290" s="184"/>
      <c r="S290" s="184">
        <f>R291*I290</f>
        <v>284</v>
      </c>
      <c r="T290" s="184"/>
      <c r="U290" s="184"/>
      <c r="V290" s="183">
        <v>1</v>
      </c>
      <c r="W290" s="183">
        <v>1</v>
      </c>
      <c r="X290" s="183">
        <v>1</v>
      </c>
      <c r="Y290" s="183">
        <v>1</v>
      </c>
      <c r="Z290" s="183"/>
      <c r="AA290" s="183"/>
      <c r="AB290" s="183"/>
      <c r="AC290" s="183"/>
      <c r="AD290" s="183"/>
      <c r="AE290" s="183"/>
      <c r="AF290" s="237"/>
      <c r="AG290" s="237"/>
      <c r="AH290" s="237"/>
      <c r="AI290" s="237"/>
      <c r="AJ290" s="237"/>
    </row>
    <row r="291" spans="1:36" ht="15" customHeight="1" x14ac:dyDescent="0.45">
      <c r="A291" s="36"/>
      <c r="B291" s="36"/>
      <c r="C291" s="36"/>
      <c r="D291" s="46"/>
      <c r="E291" s="36"/>
      <c r="F291" s="36"/>
      <c r="G291" s="36"/>
      <c r="H291" s="36"/>
      <c r="I291" s="48"/>
      <c r="J291" s="41"/>
      <c r="K291" s="41"/>
      <c r="L291" s="41"/>
      <c r="M291" s="41"/>
      <c r="N291" s="41">
        <f>L290*J290</f>
        <v>740</v>
      </c>
      <c r="O291" s="40">
        <f>SUM(V291:AJ291)+SUM(V292:AJ292)</f>
        <v>0</v>
      </c>
      <c r="P291" s="41"/>
      <c r="Q291" s="41">
        <f>O291*J290</f>
        <v>0</v>
      </c>
      <c r="R291" s="41">
        <f>L290-O291</f>
        <v>4</v>
      </c>
      <c r="S291" s="41"/>
      <c r="T291" s="41">
        <f>R291*J290</f>
        <v>740</v>
      </c>
      <c r="U291" s="41"/>
      <c r="V291" s="42">
        <v>0</v>
      </c>
      <c r="W291" s="42">
        <v>0</v>
      </c>
      <c r="X291" s="42">
        <v>0</v>
      </c>
      <c r="Y291" s="42">
        <v>0</v>
      </c>
      <c r="Z291" s="38"/>
      <c r="AA291" s="38"/>
      <c r="AB291" s="38"/>
      <c r="AC291" s="38"/>
      <c r="AD291" s="38"/>
      <c r="AE291" s="38"/>
      <c r="AF291" s="19"/>
      <c r="AG291" s="19"/>
      <c r="AH291" s="19"/>
      <c r="AI291" s="19"/>
      <c r="AJ291" s="19"/>
    </row>
    <row r="292" spans="1:36" ht="15" customHeight="1" x14ac:dyDescent="0.45">
      <c r="A292" s="36"/>
      <c r="B292" s="36"/>
      <c r="C292" s="36"/>
      <c r="D292" s="36"/>
      <c r="E292" s="36"/>
      <c r="F292" s="36"/>
      <c r="G292" s="36"/>
      <c r="H292" s="36"/>
      <c r="I292" s="48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>
        <f>R292*K292</f>
        <v>0</v>
      </c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19"/>
      <c r="AG292" s="19"/>
      <c r="AH292" s="19"/>
      <c r="AI292" s="19"/>
      <c r="AJ292" s="19"/>
    </row>
    <row r="293" spans="1:36" ht="29.25" customHeight="1" x14ac:dyDescent="0.45">
      <c r="A293" s="182" t="s">
        <v>3022</v>
      </c>
      <c r="B293" s="182" t="s">
        <v>3233</v>
      </c>
      <c r="C293" s="236">
        <v>45351</v>
      </c>
      <c r="D293" s="182" t="s">
        <v>3262</v>
      </c>
      <c r="E293" s="182" t="s">
        <v>180</v>
      </c>
      <c r="F293" s="239" t="s">
        <v>3261</v>
      </c>
      <c r="G293" s="182"/>
      <c r="H293" s="182" t="s">
        <v>182</v>
      </c>
      <c r="I293" s="203">
        <v>83</v>
      </c>
      <c r="J293" s="184">
        <v>215</v>
      </c>
      <c r="K293" s="184">
        <v>129</v>
      </c>
      <c r="L293" s="184">
        <f>SUM(V293:AJ293)</f>
        <v>3</v>
      </c>
      <c r="M293" s="184">
        <f>I293*L293</f>
        <v>249</v>
      </c>
      <c r="N293" s="184"/>
      <c r="O293" s="184"/>
      <c r="P293" s="184">
        <f>O294*I293</f>
        <v>0</v>
      </c>
      <c r="Q293" s="184"/>
      <c r="R293" s="184"/>
      <c r="S293" s="184">
        <f>R294*I293</f>
        <v>249</v>
      </c>
      <c r="T293" s="184"/>
      <c r="U293" s="184"/>
      <c r="V293" s="183"/>
      <c r="W293" s="183"/>
      <c r="X293" s="183"/>
      <c r="Y293" s="183"/>
      <c r="Z293" s="183"/>
      <c r="AA293" s="183">
        <v>1</v>
      </c>
      <c r="AB293" s="183">
        <v>1</v>
      </c>
      <c r="AC293" s="183">
        <v>1</v>
      </c>
      <c r="AD293" s="183"/>
      <c r="AE293" s="183"/>
      <c r="AF293" s="237"/>
      <c r="AG293" s="237"/>
      <c r="AH293" s="237"/>
      <c r="AI293" s="237"/>
      <c r="AJ293" s="237"/>
    </row>
    <row r="294" spans="1:36" ht="15" customHeight="1" x14ac:dyDescent="0.45">
      <c r="A294" s="36"/>
      <c r="B294" s="36"/>
      <c r="C294" s="36"/>
      <c r="D294" s="485"/>
      <c r="E294" s="36"/>
      <c r="F294" s="36"/>
      <c r="G294" s="36"/>
      <c r="H294" s="36"/>
      <c r="I294" s="48"/>
      <c r="J294" s="41"/>
      <c r="K294" s="41"/>
      <c r="L294" s="41"/>
      <c r="M294" s="41"/>
      <c r="N294" s="41">
        <f>L293*J293</f>
        <v>645</v>
      </c>
      <c r="O294" s="40">
        <f>SUM(V294:AJ294)+SUM(V295:AJ295)</f>
        <v>0</v>
      </c>
      <c r="P294" s="41"/>
      <c r="Q294" s="41">
        <f>O294*J293</f>
        <v>0</v>
      </c>
      <c r="R294" s="41">
        <f>L293-O294</f>
        <v>3</v>
      </c>
      <c r="S294" s="41"/>
      <c r="T294" s="41">
        <f>R294*J293</f>
        <v>645</v>
      </c>
      <c r="U294" s="41"/>
      <c r="V294" s="38"/>
      <c r="W294" s="38"/>
      <c r="X294" s="38"/>
      <c r="Y294" s="38"/>
      <c r="Z294" s="38"/>
      <c r="AA294" s="42">
        <v>0</v>
      </c>
      <c r="AB294" s="42">
        <v>0</v>
      </c>
      <c r="AC294" s="42">
        <v>0</v>
      </c>
      <c r="AD294" s="38"/>
      <c r="AE294" s="38"/>
      <c r="AF294" s="19"/>
      <c r="AG294" s="19"/>
      <c r="AH294" s="19"/>
      <c r="AI294" s="19"/>
      <c r="AJ294" s="19"/>
    </row>
    <row r="295" spans="1:36" ht="15" customHeight="1" x14ac:dyDescent="0.45">
      <c r="A295" s="36"/>
      <c r="B295" s="36"/>
      <c r="C295" s="36"/>
      <c r="D295" s="36"/>
      <c r="E295" s="36"/>
      <c r="F295" s="36"/>
      <c r="G295" s="36"/>
      <c r="H295" s="36"/>
      <c r="I295" s="48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>
        <f>R295*K295</f>
        <v>0</v>
      </c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19"/>
      <c r="AG295" s="19"/>
      <c r="AH295" s="19"/>
      <c r="AI295" s="19"/>
      <c r="AJ295" s="19"/>
    </row>
    <row r="296" spans="1:36" ht="15" customHeight="1" x14ac:dyDescent="0.45">
      <c r="A296" s="182" t="s">
        <v>3022</v>
      </c>
      <c r="B296" s="182" t="s">
        <v>3233</v>
      </c>
      <c r="C296" s="236">
        <v>45344</v>
      </c>
      <c r="D296" s="182" t="s">
        <v>3263</v>
      </c>
      <c r="E296" s="182" t="s">
        <v>210</v>
      </c>
      <c r="F296" s="239" t="s">
        <v>3264</v>
      </c>
      <c r="G296" s="182" t="s">
        <v>154</v>
      </c>
      <c r="H296" s="182" t="s">
        <v>3265</v>
      </c>
      <c r="I296" s="203">
        <v>75</v>
      </c>
      <c r="J296" s="184">
        <v>195</v>
      </c>
      <c r="K296" s="184">
        <v>117</v>
      </c>
      <c r="L296" s="184">
        <f>SUM(V296:AJ296)</f>
        <v>4</v>
      </c>
      <c r="M296" s="184">
        <f>I296*L296</f>
        <v>300</v>
      </c>
      <c r="N296" s="184"/>
      <c r="O296" s="184"/>
      <c r="P296" s="184">
        <f>O297*I296</f>
        <v>0</v>
      </c>
      <c r="Q296" s="184"/>
      <c r="R296" s="184"/>
      <c r="S296" s="184">
        <f>R297*I296</f>
        <v>300</v>
      </c>
      <c r="T296" s="184"/>
      <c r="U296" s="184"/>
      <c r="V296" s="183"/>
      <c r="W296" s="183"/>
      <c r="X296" s="183"/>
      <c r="Y296" s="183"/>
      <c r="Z296" s="183">
        <v>1</v>
      </c>
      <c r="AA296" s="183">
        <v>1</v>
      </c>
      <c r="AB296" s="183">
        <v>1</v>
      </c>
      <c r="AC296" s="183">
        <v>1</v>
      </c>
      <c r="AD296" s="183"/>
      <c r="AE296" s="183"/>
      <c r="AF296" s="237"/>
      <c r="AG296" s="237"/>
      <c r="AH296" s="237"/>
      <c r="AI296" s="237"/>
      <c r="AJ296" s="237"/>
    </row>
    <row r="297" spans="1:36" ht="15" customHeight="1" x14ac:dyDescent="0.45">
      <c r="A297" s="36"/>
      <c r="B297" s="36"/>
      <c r="C297" s="36"/>
      <c r="D297" s="485"/>
      <c r="E297" s="36"/>
      <c r="F297" s="36"/>
      <c r="G297" s="36"/>
      <c r="H297" s="36"/>
      <c r="I297" s="48"/>
      <c r="J297" s="41"/>
      <c r="K297" s="41"/>
      <c r="L297" s="41"/>
      <c r="M297" s="41"/>
      <c r="N297" s="41">
        <f>L296*J296</f>
        <v>780</v>
      </c>
      <c r="O297" s="40">
        <f>SUM(V297:AJ297)+SUM(V298:AJ298)</f>
        <v>0</v>
      </c>
      <c r="P297" s="41"/>
      <c r="Q297" s="41">
        <f>O297*J296</f>
        <v>0</v>
      </c>
      <c r="R297" s="41">
        <f>L296-O297</f>
        <v>4</v>
      </c>
      <c r="S297" s="41"/>
      <c r="T297" s="41">
        <f>R297*J296</f>
        <v>780</v>
      </c>
      <c r="U297" s="41"/>
      <c r="V297" s="38"/>
      <c r="W297" s="38"/>
      <c r="X297" s="38"/>
      <c r="Y297" s="38"/>
      <c r="Z297" s="42">
        <v>0</v>
      </c>
      <c r="AA297" s="42">
        <v>0</v>
      </c>
      <c r="AB297" s="42">
        <v>0</v>
      </c>
      <c r="AC297" s="42">
        <v>0</v>
      </c>
      <c r="AD297" s="38"/>
      <c r="AE297" s="38"/>
      <c r="AF297" s="19"/>
      <c r="AG297" s="19"/>
      <c r="AH297" s="19"/>
      <c r="AI297" s="19"/>
      <c r="AJ297" s="19"/>
    </row>
    <row r="298" spans="1:36" ht="15" customHeight="1" x14ac:dyDescent="0.45">
      <c r="A298" s="36"/>
      <c r="B298" s="36"/>
      <c r="C298" s="36"/>
      <c r="D298" s="36"/>
      <c r="E298" s="36"/>
      <c r="F298" s="36"/>
      <c r="G298" s="36"/>
      <c r="H298" s="36"/>
      <c r="I298" s="48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>
        <f>R298*K298</f>
        <v>0</v>
      </c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19"/>
      <c r="AG298" s="19"/>
      <c r="AH298" s="19"/>
      <c r="AI298" s="19"/>
      <c r="AJ298" s="19"/>
    </row>
    <row r="299" spans="1:36" ht="30" customHeight="1" x14ac:dyDescent="0.45">
      <c r="A299" s="182" t="s">
        <v>3022</v>
      </c>
      <c r="B299" s="182" t="s">
        <v>3233</v>
      </c>
      <c r="C299" s="236">
        <v>45351</v>
      </c>
      <c r="D299" s="105" t="s">
        <v>3266</v>
      </c>
      <c r="E299" s="182" t="s">
        <v>214</v>
      </c>
      <c r="F299" s="239" t="s">
        <v>3261</v>
      </c>
      <c r="G299" s="182"/>
      <c r="H299" s="182" t="s">
        <v>3267</v>
      </c>
      <c r="I299" s="203">
        <v>171</v>
      </c>
      <c r="J299" s="184">
        <v>395</v>
      </c>
      <c r="K299" s="184">
        <v>237</v>
      </c>
      <c r="L299" s="184">
        <f>SUM(V299:AJ299)</f>
        <v>3</v>
      </c>
      <c r="M299" s="184">
        <f>I299*L299</f>
        <v>513</v>
      </c>
      <c r="N299" s="184"/>
      <c r="O299" s="184"/>
      <c r="P299" s="184">
        <f>O300*I299</f>
        <v>0</v>
      </c>
      <c r="Q299" s="184"/>
      <c r="R299" s="184"/>
      <c r="S299" s="184">
        <f>R300*I299</f>
        <v>513</v>
      </c>
      <c r="T299" s="184"/>
      <c r="U299" s="184"/>
      <c r="V299" s="183">
        <v>1</v>
      </c>
      <c r="W299" s="183">
        <v>1</v>
      </c>
      <c r="X299" s="183">
        <v>1</v>
      </c>
      <c r="Y299" s="183"/>
      <c r="Z299" s="183"/>
      <c r="AA299" s="183"/>
      <c r="AB299" s="183"/>
      <c r="AC299" s="183"/>
      <c r="AD299" s="183"/>
      <c r="AE299" s="183"/>
      <c r="AF299" s="237"/>
      <c r="AG299" s="237"/>
      <c r="AH299" s="237"/>
      <c r="AI299" s="237"/>
      <c r="AJ299" s="237"/>
    </row>
    <row r="300" spans="1:36" ht="15" customHeight="1" x14ac:dyDescent="0.45">
      <c r="A300" s="36"/>
      <c r="B300" s="36"/>
      <c r="C300" s="36"/>
      <c r="D300" s="485"/>
      <c r="E300" s="36"/>
      <c r="F300" s="36"/>
      <c r="G300" s="36"/>
      <c r="H300" s="36"/>
      <c r="I300" s="48"/>
      <c r="J300" s="41"/>
      <c r="K300" s="41"/>
      <c r="L300" s="41"/>
      <c r="M300" s="41"/>
      <c r="N300" s="41">
        <f>L299*J299</f>
        <v>1185</v>
      </c>
      <c r="O300" s="40">
        <f>SUM(V300:AJ300)+SUM(V301:AJ301)</f>
        <v>0</v>
      </c>
      <c r="P300" s="41"/>
      <c r="Q300" s="41">
        <f>O300*J299</f>
        <v>0</v>
      </c>
      <c r="R300" s="41">
        <f>L299-O300</f>
        <v>3</v>
      </c>
      <c r="S300" s="41"/>
      <c r="T300" s="41">
        <f>R300*J299</f>
        <v>1185</v>
      </c>
      <c r="U300" s="41"/>
      <c r="V300" s="42">
        <v>0</v>
      </c>
      <c r="W300" s="42">
        <v>0</v>
      </c>
      <c r="X300" s="42">
        <v>0</v>
      </c>
      <c r="Y300" s="38"/>
      <c r="Z300" s="38"/>
      <c r="AA300" s="38"/>
      <c r="AB300" s="38"/>
      <c r="AC300" s="38"/>
      <c r="AD300" s="38"/>
      <c r="AE300" s="38"/>
      <c r="AF300" s="19"/>
      <c r="AG300" s="19"/>
      <c r="AH300" s="19"/>
      <c r="AI300" s="19"/>
      <c r="AJ300" s="19"/>
    </row>
    <row r="301" spans="1:36" ht="15" customHeight="1" x14ac:dyDescent="0.45">
      <c r="A301" s="36"/>
      <c r="B301" s="36"/>
      <c r="C301" s="36"/>
      <c r="D301" s="36"/>
      <c r="E301" s="36"/>
      <c r="F301" s="36"/>
      <c r="G301" s="36"/>
      <c r="H301" s="36"/>
      <c r="I301" s="48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>
        <f>R301*K301</f>
        <v>0</v>
      </c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19"/>
      <c r="AG301" s="19"/>
      <c r="AH301" s="19"/>
      <c r="AI301" s="19"/>
      <c r="AJ301" s="19"/>
    </row>
    <row r="302" spans="1:36" ht="30.75" customHeight="1" x14ac:dyDescent="0.45">
      <c r="A302" s="182" t="s">
        <v>3022</v>
      </c>
      <c r="B302" s="182" t="s">
        <v>3233</v>
      </c>
      <c r="C302" s="236">
        <v>45344</v>
      </c>
      <c r="D302" s="182" t="s">
        <v>3268</v>
      </c>
      <c r="E302" s="182" t="s">
        <v>214</v>
      </c>
      <c r="F302" s="239" t="s">
        <v>3261</v>
      </c>
      <c r="G302" s="182" t="s">
        <v>154</v>
      </c>
      <c r="H302" s="182" t="s">
        <v>3269</v>
      </c>
      <c r="I302" s="203">
        <v>94</v>
      </c>
      <c r="J302" s="184">
        <v>255</v>
      </c>
      <c r="K302" s="184"/>
      <c r="L302" s="184">
        <f>SUM(V302:AJ302)</f>
        <v>3</v>
      </c>
      <c r="M302" s="184">
        <f>I302*L302</f>
        <v>282</v>
      </c>
      <c r="N302" s="184"/>
      <c r="O302" s="184"/>
      <c r="P302" s="184">
        <f>O303*I302</f>
        <v>0</v>
      </c>
      <c r="Q302" s="184"/>
      <c r="R302" s="184"/>
      <c r="S302" s="184">
        <f>R303*I302</f>
        <v>282</v>
      </c>
      <c r="T302" s="184"/>
      <c r="U302" s="184"/>
      <c r="V302" s="183">
        <v>1</v>
      </c>
      <c r="W302" s="183">
        <v>1</v>
      </c>
      <c r="X302" s="183">
        <v>1</v>
      </c>
      <c r="Y302" s="183"/>
      <c r="Z302" s="183"/>
      <c r="AA302" s="183"/>
      <c r="AB302" s="183"/>
      <c r="AC302" s="183"/>
      <c r="AD302" s="183"/>
      <c r="AE302" s="183"/>
      <c r="AF302" s="237"/>
      <c r="AG302" s="237"/>
      <c r="AH302" s="237"/>
      <c r="AI302" s="237"/>
      <c r="AJ302" s="237"/>
    </row>
    <row r="303" spans="1:36" ht="15" customHeight="1" x14ac:dyDescent="0.45">
      <c r="A303" s="36"/>
      <c r="B303" s="36"/>
      <c r="C303" s="36"/>
      <c r="D303" s="46"/>
      <c r="E303" s="36"/>
      <c r="F303" s="36"/>
      <c r="G303" s="36"/>
      <c r="H303" s="36"/>
      <c r="I303" s="48"/>
      <c r="J303" s="41"/>
      <c r="K303" s="41"/>
      <c r="L303" s="41"/>
      <c r="M303" s="41"/>
      <c r="N303" s="41">
        <f>L302*J302</f>
        <v>765</v>
      </c>
      <c r="O303" s="40">
        <f>SUM(V303:AJ303)+SUM(V304:AJ304)</f>
        <v>0</v>
      </c>
      <c r="P303" s="41"/>
      <c r="Q303" s="41">
        <f>O303*J302</f>
        <v>0</v>
      </c>
      <c r="R303" s="41">
        <f>L302-O303</f>
        <v>3</v>
      </c>
      <c r="S303" s="41"/>
      <c r="T303" s="41">
        <f>R303*J302</f>
        <v>765</v>
      </c>
      <c r="U303" s="41"/>
      <c r="V303" s="42">
        <v>0</v>
      </c>
      <c r="W303" s="42">
        <v>0</v>
      </c>
      <c r="X303" s="42">
        <v>0</v>
      </c>
      <c r="Y303" s="38"/>
      <c r="Z303" s="38"/>
      <c r="AA303" s="38"/>
      <c r="AB303" s="38"/>
      <c r="AC303" s="38"/>
      <c r="AD303" s="38"/>
      <c r="AE303" s="38"/>
      <c r="AF303" s="19"/>
      <c r="AG303" s="19"/>
      <c r="AH303" s="19"/>
      <c r="AI303" s="19"/>
      <c r="AJ303" s="19"/>
    </row>
    <row r="304" spans="1:36" ht="15" customHeight="1" x14ac:dyDescent="0.45">
      <c r="A304" s="36"/>
      <c r="B304" s="36"/>
      <c r="C304" s="36"/>
      <c r="D304" s="36"/>
      <c r="E304" s="36"/>
      <c r="F304" s="36"/>
      <c r="G304" s="36"/>
      <c r="H304" s="36"/>
      <c r="I304" s="48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>
        <f>R304*K304</f>
        <v>0</v>
      </c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19"/>
      <c r="AG304" s="19"/>
      <c r="AH304" s="19"/>
      <c r="AI304" s="19"/>
      <c r="AJ304" s="19"/>
    </row>
    <row r="305" spans="1:36" ht="15" customHeight="1" x14ac:dyDescent="0.45">
      <c r="A305" s="182" t="s">
        <v>3022</v>
      </c>
      <c r="B305" s="182" t="s">
        <v>3233</v>
      </c>
      <c r="C305" s="236">
        <v>45324</v>
      </c>
      <c r="D305" s="105" t="s">
        <v>3270</v>
      </c>
      <c r="E305" s="182" t="s">
        <v>264</v>
      </c>
      <c r="F305" s="182" t="s">
        <v>176</v>
      </c>
      <c r="G305" s="182"/>
      <c r="H305" s="182" t="s">
        <v>3271</v>
      </c>
      <c r="I305" s="203">
        <v>71</v>
      </c>
      <c r="J305" s="184">
        <v>185</v>
      </c>
      <c r="K305" s="184">
        <v>92.5</v>
      </c>
      <c r="L305" s="184">
        <f>SUM(V305:AJ305)</f>
        <v>4</v>
      </c>
      <c r="M305" s="184">
        <f>I305*L305</f>
        <v>284</v>
      </c>
      <c r="N305" s="184"/>
      <c r="O305" s="184"/>
      <c r="P305" s="184">
        <f>O306*I305</f>
        <v>0</v>
      </c>
      <c r="Q305" s="184"/>
      <c r="R305" s="184"/>
      <c r="S305" s="184">
        <f>R306*I305</f>
        <v>284</v>
      </c>
      <c r="T305" s="184"/>
      <c r="U305" s="184"/>
      <c r="V305" s="183">
        <v>1</v>
      </c>
      <c r="W305" s="183">
        <v>1</v>
      </c>
      <c r="X305" s="183">
        <v>1</v>
      </c>
      <c r="Y305" s="183">
        <v>1</v>
      </c>
      <c r="Z305" s="183"/>
      <c r="AA305" s="183"/>
      <c r="AB305" s="183"/>
      <c r="AC305" s="183"/>
      <c r="AD305" s="183"/>
      <c r="AE305" s="183"/>
      <c r="AF305" s="237"/>
      <c r="AG305" s="237"/>
      <c r="AH305" s="237"/>
      <c r="AI305" s="237"/>
      <c r="AJ305" s="237"/>
    </row>
    <row r="306" spans="1:36" ht="15" customHeight="1" x14ac:dyDescent="0.45">
      <c r="A306" s="36"/>
      <c r="B306" s="36"/>
      <c r="C306" s="36"/>
      <c r="D306" s="46"/>
      <c r="E306" s="36"/>
      <c r="F306" s="36"/>
      <c r="G306" s="36"/>
      <c r="H306" s="36"/>
      <c r="I306" s="48"/>
      <c r="J306" s="41"/>
      <c r="K306" s="41"/>
      <c r="L306" s="41"/>
      <c r="M306" s="41"/>
      <c r="N306" s="41">
        <f>L305*J305</f>
        <v>740</v>
      </c>
      <c r="O306" s="40">
        <f>SUM(V306:AJ306)+SUM(V307:AJ307)</f>
        <v>0</v>
      </c>
      <c r="P306" s="41"/>
      <c r="Q306" s="41">
        <f>O306*J305</f>
        <v>0</v>
      </c>
      <c r="R306" s="41">
        <f>L305-O306</f>
        <v>4</v>
      </c>
      <c r="S306" s="41"/>
      <c r="T306" s="41">
        <f>R306*J305</f>
        <v>740</v>
      </c>
      <c r="U306" s="41"/>
      <c r="V306" s="42">
        <v>0</v>
      </c>
      <c r="W306" s="42">
        <v>0</v>
      </c>
      <c r="X306" s="42">
        <v>0</v>
      </c>
      <c r="Y306" s="42">
        <v>0</v>
      </c>
      <c r="Z306" s="38"/>
      <c r="AA306" s="38"/>
      <c r="AB306" s="38"/>
      <c r="AC306" s="38"/>
      <c r="AD306" s="38"/>
      <c r="AE306" s="38"/>
      <c r="AF306" s="19"/>
      <c r="AG306" s="19"/>
      <c r="AH306" s="19"/>
      <c r="AI306" s="19"/>
      <c r="AJ306" s="19"/>
    </row>
    <row r="307" spans="1:36" ht="15" customHeight="1" x14ac:dyDescent="0.45">
      <c r="A307" s="36"/>
      <c r="B307" s="36"/>
      <c r="C307" s="36"/>
      <c r="D307" s="36"/>
      <c r="E307" s="36"/>
      <c r="F307" s="36"/>
      <c r="G307" s="36"/>
      <c r="H307" s="36"/>
      <c r="I307" s="48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>
        <f>R307*K307</f>
        <v>0</v>
      </c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19"/>
      <c r="AG307" s="19"/>
      <c r="AH307" s="19"/>
      <c r="AI307" s="19"/>
      <c r="AJ307" s="19"/>
    </row>
    <row r="308" spans="1:36" ht="15" customHeight="1" x14ac:dyDescent="0.45">
      <c r="A308" s="182" t="s">
        <v>3022</v>
      </c>
      <c r="B308" s="182" t="s">
        <v>3233</v>
      </c>
      <c r="C308" s="236">
        <v>45324</v>
      </c>
      <c r="D308" s="105" t="s">
        <v>3270</v>
      </c>
      <c r="E308" s="182" t="s">
        <v>264</v>
      </c>
      <c r="F308" s="182" t="s">
        <v>304</v>
      </c>
      <c r="G308" s="182"/>
      <c r="H308" s="182" t="s">
        <v>3271</v>
      </c>
      <c r="I308" s="203">
        <v>71</v>
      </c>
      <c r="J308" s="184">
        <v>185</v>
      </c>
      <c r="K308" s="184">
        <v>92.5</v>
      </c>
      <c r="L308" s="184">
        <f>SUM(V308:AJ308)</f>
        <v>4</v>
      </c>
      <c r="M308" s="184">
        <f>I308*L308</f>
        <v>284</v>
      </c>
      <c r="N308" s="184"/>
      <c r="O308" s="184"/>
      <c r="P308" s="184">
        <f>O309*I308</f>
        <v>0</v>
      </c>
      <c r="Q308" s="184"/>
      <c r="R308" s="184"/>
      <c r="S308" s="184">
        <f>R309*I308</f>
        <v>284</v>
      </c>
      <c r="T308" s="184"/>
      <c r="U308" s="184"/>
      <c r="V308" s="183">
        <v>1</v>
      </c>
      <c r="W308" s="183">
        <v>1</v>
      </c>
      <c r="X308" s="183">
        <v>1</v>
      </c>
      <c r="Y308" s="183">
        <v>1</v>
      </c>
      <c r="Z308" s="183"/>
      <c r="AA308" s="183"/>
      <c r="AB308" s="183"/>
      <c r="AC308" s="183"/>
      <c r="AD308" s="183"/>
      <c r="AE308" s="183"/>
      <c r="AF308" s="237"/>
      <c r="AG308" s="237"/>
      <c r="AH308" s="237"/>
      <c r="AI308" s="237"/>
      <c r="AJ308" s="237"/>
    </row>
    <row r="309" spans="1:36" ht="15" customHeight="1" x14ac:dyDescent="0.45">
      <c r="A309" s="36"/>
      <c r="B309" s="36"/>
      <c r="C309" s="36"/>
      <c r="D309" s="36"/>
      <c r="E309" s="36"/>
      <c r="F309" s="36"/>
      <c r="G309" s="36"/>
      <c r="H309" s="36"/>
      <c r="I309" s="48"/>
      <c r="J309" s="41"/>
      <c r="K309" s="41"/>
      <c r="L309" s="41"/>
      <c r="M309" s="41"/>
      <c r="N309" s="41">
        <f>L308*J308</f>
        <v>740</v>
      </c>
      <c r="O309" s="70">
        <f>SUM(V309:AJ309)+SUM(V310:AJ310)</f>
        <v>0</v>
      </c>
      <c r="P309" s="41"/>
      <c r="Q309" s="41">
        <f>O309*J308</f>
        <v>0</v>
      </c>
      <c r="R309" s="41">
        <f>L308-O309</f>
        <v>4</v>
      </c>
      <c r="S309" s="41"/>
      <c r="T309" s="41">
        <f>R309*J308</f>
        <v>740</v>
      </c>
      <c r="U309" s="41"/>
      <c r="V309" s="42">
        <v>0</v>
      </c>
      <c r="W309" s="42">
        <v>0</v>
      </c>
      <c r="X309" s="134">
        <v>0</v>
      </c>
      <c r="Y309" s="42">
        <v>0</v>
      </c>
      <c r="Z309" s="38"/>
      <c r="AA309" s="38"/>
      <c r="AB309" s="38"/>
      <c r="AC309" s="38"/>
      <c r="AD309" s="38"/>
      <c r="AE309" s="38"/>
      <c r="AF309" s="19"/>
      <c r="AG309" s="19"/>
      <c r="AH309" s="19"/>
      <c r="AI309" s="19"/>
      <c r="AJ309" s="19"/>
    </row>
    <row r="310" spans="1:36" ht="15" customHeight="1" x14ac:dyDescent="0.45">
      <c r="A310" s="36"/>
      <c r="B310" s="36"/>
      <c r="C310" s="36"/>
      <c r="D310" s="36"/>
      <c r="E310" s="36"/>
      <c r="F310" s="36"/>
      <c r="G310" s="36"/>
      <c r="H310" s="36"/>
      <c r="I310" s="48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>
        <f>R310*K310</f>
        <v>0</v>
      </c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19"/>
      <c r="AG310" s="19"/>
      <c r="AH310" s="19"/>
      <c r="AI310" s="19"/>
      <c r="AJ310" s="19"/>
    </row>
    <row r="311" spans="1:36" ht="15" customHeight="1" x14ac:dyDescent="0.45">
      <c r="A311" s="182" t="s">
        <v>3022</v>
      </c>
      <c r="B311" s="182" t="s">
        <v>3233</v>
      </c>
      <c r="C311" s="236">
        <v>45288</v>
      </c>
      <c r="D311" s="182" t="s">
        <v>3272</v>
      </c>
      <c r="E311" s="238" t="s">
        <v>3273</v>
      </c>
      <c r="F311" s="182" t="s">
        <v>158</v>
      </c>
      <c r="G311" s="182"/>
      <c r="H311" s="182" t="s">
        <v>3274</v>
      </c>
      <c r="I311" s="203">
        <v>31</v>
      </c>
      <c r="J311" s="184">
        <v>80</v>
      </c>
      <c r="K311" s="184">
        <v>56</v>
      </c>
      <c r="L311" s="184">
        <f>SUM(V311:AJ311)</f>
        <v>4</v>
      </c>
      <c r="M311" s="184">
        <f>I311*L311</f>
        <v>124</v>
      </c>
      <c r="N311" s="184"/>
      <c r="O311" s="184"/>
      <c r="P311" s="184">
        <f>O312*I311</f>
        <v>0</v>
      </c>
      <c r="Q311" s="184"/>
      <c r="R311" s="184"/>
      <c r="S311" s="184">
        <f>R312*I311</f>
        <v>124</v>
      </c>
      <c r="T311" s="184"/>
      <c r="U311" s="184"/>
      <c r="V311" s="183">
        <v>1</v>
      </c>
      <c r="W311" s="183">
        <v>1</v>
      </c>
      <c r="X311" s="183">
        <v>1</v>
      </c>
      <c r="Y311" s="183">
        <v>1</v>
      </c>
      <c r="Z311" s="183"/>
      <c r="AA311" s="183"/>
      <c r="AB311" s="183"/>
      <c r="AC311" s="183"/>
      <c r="AD311" s="183"/>
      <c r="AE311" s="183"/>
      <c r="AF311" s="237"/>
      <c r="AG311" s="237"/>
      <c r="AH311" s="237"/>
      <c r="AI311" s="237"/>
      <c r="AJ311" s="237"/>
    </row>
    <row r="312" spans="1:36" ht="15" customHeight="1" x14ac:dyDescent="0.45">
      <c r="A312" s="36"/>
      <c r="B312" s="36"/>
      <c r="C312" s="36"/>
      <c r="D312" s="46"/>
      <c r="E312" s="36"/>
      <c r="F312" s="36"/>
      <c r="G312" s="36"/>
      <c r="H312" s="36"/>
      <c r="I312" s="48"/>
      <c r="J312" s="41"/>
      <c r="K312" s="41"/>
      <c r="L312" s="41"/>
      <c r="M312" s="41"/>
      <c r="N312" s="41">
        <f>L311*J311</f>
        <v>320</v>
      </c>
      <c r="O312" s="40">
        <f>SUM(V312:AJ312)+SUM(V313:AJ313)</f>
        <v>0</v>
      </c>
      <c r="P312" s="41"/>
      <c r="Q312" s="41">
        <f>O312*J311</f>
        <v>0</v>
      </c>
      <c r="R312" s="41">
        <f>L311-O312</f>
        <v>4</v>
      </c>
      <c r="S312" s="41"/>
      <c r="T312" s="41">
        <f>R312*J311</f>
        <v>320</v>
      </c>
      <c r="U312" s="41"/>
      <c r="V312" s="42">
        <v>0</v>
      </c>
      <c r="W312" s="42">
        <v>0</v>
      </c>
      <c r="X312" s="42">
        <v>0</v>
      </c>
      <c r="Y312" s="42">
        <v>0</v>
      </c>
      <c r="Z312" s="38"/>
      <c r="AA312" s="38"/>
      <c r="AB312" s="38"/>
      <c r="AC312" s="38"/>
      <c r="AD312" s="38"/>
      <c r="AE312" s="38"/>
      <c r="AF312" s="19"/>
      <c r="AG312" s="19"/>
      <c r="AH312" s="19"/>
      <c r="AI312" s="19"/>
      <c r="AJ312" s="19"/>
    </row>
    <row r="313" spans="1:36" ht="15" customHeight="1" x14ac:dyDescent="0.45">
      <c r="A313" s="36"/>
      <c r="B313" s="36"/>
      <c r="C313" s="36"/>
      <c r="D313" s="36"/>
      <c r="E313" s="36"/>
      <c r="F313" s="36"/>
      <c r="G313" s="36"/>
      <c r="H313" s="36"/>
      <c r="I313" s="48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>
        <f>R313*K313</f>
        <v>0</v>
      </c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19"/>
      <c r="AG313" s="19"/>
      <c r="AH313" s="19"/>
      <c r="AI313" s="19"/>
      <c r="AJ313" s="19"/>
    </row>
    <row r="314" spans="1:36" ht="15" customHeight="1" x14ac:dyDescent="0.45">
      <c r="A314" s="182" t="s">
        <v>3022</v>
      </c>
      <c r="B314" s="182" t="s">
        <v>3233</v>
      </c>
      <c r="C314" s="236">
        <v>45288</v>
      </c>
      <c r="D314" s="105" t="s">
        <v>3272</v>
      </c>
      <c r="E314" s="238" t="s">
        <v>3273</v>
      </c>
      <c r="F314" s="182" t="s">
        <v>304</v>
      </c>
      <c r="G314" s="182"/>
      <c r="H314" s="182" t="s">
        <v>3274</v>
      </c>
      <c r="I314" s="203">
        <v>31</v>
      </c>
      <c r="J314" s="184">
        <v>80</v>
      </c>
      <c r="K314" s="184">
        <v>56</v>
      </c>
      <c r="L314" s="184">
        <f>SUM(V314:AJ314)</f>
        <v>4</v>
      </c>
      <c r="M314" s="184">
        <f>I314*L314</f>
        <v>124</v>
      </c>
      <c r="N314" s="184"/>
      <c r="O314" s="184"/>
      <c r="P314" s="184">
        <f>O315*I314</f>
        <v>0</v>
      </c>
      <c r="Q314" s="184"/>
      <c r="R314" s="184"/>
      <c r="S314" s="184">
        <f>R315*I314</f>
        <v>124</v>
      </c>
      <c r="T314" s="184"/>
      <c r="U314" s="184"/>
      <c r="V314" s="183">
        <v>1</v>
      </c>
      <c r="W314" s="183">
        <v>1</v>
      </c>
      <c r="X314" s="183">
        <v>1</v>
      </c>
      <c r="Y314" s="183">
        <v>1</v>
      </c>
      <c r="Z314" s="183"/>
      <c r="AA314" s="183"/>
      <c r="AB314" s="183"/>
      <c r="AC314" s="183"/>
      <c r="AD314" s="183"/>
      <c r="AE314" s="183"/>
      <c r="AF314" s="237"/>
      <c r="AG314" s="237"/>
      <c r="AH314" s="237"/>
      <c r="AI314" s="237"/>
      <c r="AJ314" s="237"/>
    </row>
    <row r="315" spans="1:36" ht="15" customHeight="1" x14ac:dyDescent="0.45">
      <c r="A315" s="36"/>
      <c r="B315" s="36"/>
      <c r="C315" s="36"/>
      <c r="D315" s="485"/>
      <c r="E315" s="36"/>
      <c r="F315" s="36"/>
      <c r="G315" s="36"/>
      <c r="H315" s="36"/>
      <c r="I315" s="48"/>
      <c r="J315" s="41"/>
      <c r="K315" s="41"/>
      <c r="L315" s="41"/>
      <c r="M315" s="41"/>
      <c r="N315" s="41">
        <f>L314*J314</f>
        <v>320</v>
      </c>
      <c r="O315" s="47">
        <f>SUM(V315:AJ315)+SUM(V316:AJ316)</f>
        <v>0</v>
      </c>
      <c r="P315" s="41"/>
      <c r="Q315" s="41">
        <f>O315*J314</f>
        <v>0</v>
      </c>
      <c r="R315" s="41">
        <f>L314-O315</f>
        <v>4</v>
      </c>
      <c r="S315" s="41"/>
      <c r="T315" s="41">
        <f>R315*J314</f>
        <v>320</v>
      </c>
      <c r="U315" s="41"/>
      <c r="V315" s="68">
        <v>0</v>
      </c>
      <c r="W315" s="68">
        <v>0</v>
      </c>
      <c r="X315" s="68">
        <v>0</v>
      </c>
      <c r="Y315" s="68">
        <v>0</v>
      </c>
      <c r="Z315" s="38"/>
      <c r="AA315" s="38"/>
      <c r="AB315" s="38"/>
      <c r="AC315" s="38"/>
      <c r="AD315" s="38"/>
      <c r="AE315" s="38"/>
      <c r="AF315" s="19"/>
      <c r="AG315" s="19"/>
      <c r="AH315" s="19"/>
      <c r="AI315" s="19"/>
      <c r="AJ315" s="19"/>
    </row>
    <row r="316" spans="1:36" ht="15" customHeight="1" x14ac:dyDescent="0.45">
      <c r="A316" s="36"/>
      <c r="B316" s="36"/>
      <c r="C316" s="36"/>
      <c r="D316" s="36"/>
      <c r="E316" s="36"/>
      <c r="F316" s="36"/>
      <c r="G316" s="36"/>
      <c r="H316" s="36"/>
      <c r="I316" s="48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>
        <f>R316*K316</f>
        <v>0</v>
      </c>
      <c r="V316" s="38"/>
      <c r="W316" s="38"/>
      <c r="X316" s="38"/>
      <c r="Y316" s="845"/>
      <c r="Z316" s="38"/>
      <c r="AA316" s="38"/>
      <c r="AB316" s="38"/>
      <c r="AC316" s="38"/>
      <c r="AD316" s="38"/>
      <c r="AE316" s="38"/>
      <c r="AF316" s="19"/>
      <c r="AG316" s="19"/>
      <c r="AH316" s="19"/>
      <c r="AI316" s="19"/>
      <c r="AJ316" s="19"/>
    </row>
    <row r="317" spans="1:36" ht="15" customHeight="1" x14ac:dyDescent="0.45">
      <c r="A317" s="182" t="s">
        <v>3022</v>
      </c>
      <c r="B317" s="182" t="s">
        <v>3233</v>
      </c>
      <c r="C317" s="236">
        <v>45288</v>
      </c>
      <c r="D317" s="182" t="s">
        <v>3275</v>
      </c>
      <c r="E317" s="182" t="s">
        <v>964</v>
      </c>
      <c r="F317" s="182" t="s">
        <v>158</v>
      </c>
      <c r="G317" s="182"/>
      <c r="H317" s="182" t="s">
        <v>1245</v>
      </c>
      <c r="I317" s="203">
        <v>48</v>
      </c>
      <c r="J317" s="184">
        <v>125</v>
      </c>
      <c r="K317" s="184"/>
      <c r="L317" s="184">
        <f>SUM(V317:AJ317)</f>
        <v>4</v>
      </c>
      <c r="M317" s="184">
        <f>I317*L317</f>
        <v>192</v>
      </c>
      <c r="N317" s="184"/>
      <c r="O317" s="184"/>
      <c r="P317" s="184">
        <f>O318*I317</f>
        <v>0</v>
      </c>
      <c r="Q317" s="184"/>
      <c r="R317" s="184"/>
      <c r="S317" s="184">
        <f>R318*I317</f>
        <v>192</v>
      </c>
      <c r="T317" s="184"/>
      <c r="U317" s="184"/>
      <c r="V317" s="183">
        <v>1</v>
      </c>
      <c r="W317" s="183">
        <v>1</v>
      </c>
      <c r="X317" s="183">
        <v>1</v>
      </c>
      <c r="Y317" s="183">
        <v>1</v>
      </c>
      <c r="Z317" s="183"/>
      <c r="AA317" s="183"/>
      <c r="AB317" s="183"/>
      <c r="AC317" s="183"/>
      <c r="AD317" s="183"/>
      <c r="AE317" s="183"/>
      <c r="AF317" s="237"/>
      <c r="AG317" s="237"/>
      <c r="AH317" s="237"/>
      <c r="AI317" s="237"/>
      <c r="AJ317" s="237"/>
    </row>
    <row r="318" spans="1:36" ht="15" customHeight="1" x14ac:dyDescent="0.45">
      <c r="A318" s="36"/>
      <c r="B318" s="36"/>
      <c r="C318" s="36"/>
      <c r="D318" s="36"/>
      <c r="E318" s="36"/>
      <c r="F318" s="36"/>
      <c r="G318" s="36"/>
      <c r="H318" s="36"/>
      <c r="I318" s="48"/>
      <c r="J318" s="41"/>
      <c r="K318" s="41"/>
      <c r="L318" s="41"/>
      <c r="M318" s="41"/>
      <c r="N318" s="41">
        <f>L317*J317</f>
        <v>500</v>
      </c>
      <c r="O318" s="40">
        <f>SUM(V318:AJ318)+SUM(V319:AJ319)</f>
        <v>0</v>
      </c>
      <c r="P318" s="41"/>
      <c r="Q318" s="41">
        <f>O318*J317</f>
        <v>0</v>
      </c>
      <c r="R318" s="41">
        <f>L317-O318</f>
        <v>4</v>
      </c>
      <c r="S318" s="41"/>
      <c r="T318" s="41">
        <f>R318*J317</f>
        <v>500</v>
      </c>
      <c r="U318" s="41"/>
      <c r="V318" s="42">
        <v>0</v>
      </c>
      <c r="W318" s="42">
        <v>0</v>
      </c>
      <c r="X318" s="42">
        <v>0</v>
      </c>
      <c r="Y318" s="42">
        <v>0</v>
      </c>
      <c r="Z318" s="38"/>
      <c r="AA318" s="38"/>
      <c r="AB318" s="38"/>
      <c r="AC318" s="38"/>
      <c r="AD318" s="38"/>
      <c r="AE318" s="38"/>
      <c r="AF318" s="19"/>
      <c r="AG318" s="19"/>
      <c r="AH318" s="19"/>
      <c r="AI318" s="19"/>
      <c r="AJ318" s="19"/>
    </row>
    <row r="319" spans="1:36" ht="15" customHeight="1" x14ac:dyDescent="0.45">
      <c r="A319" s="36"/>
      <c r="B319" s="36"/>
      <c r="C319" s="36"/>
      <c r="D319" s="36"/>
      <c r="E319" s="36"/>
      <c r="F319" s="36"/>
      <c r="G319" s="36"/>
      <c r="H319" s="36"/>
      <c r="I319" s="48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>
        <f>R319*K319</f>
        <v>0</v>
      </c>
      <c r="V319" s="38"/>
      <c r="W319" s="38"/>
      <c r="X319" s="845"/>
      <c r="Y319" s="38"/>
      <c r="Z319" s="38"/>
      <c r="AA319" s="38"/>
      <c r="AB319" s="38"/>
      <c r="AC319" s="38"/>
      <c r="AD319" s="38"/>
      <c r="AE319" s="38"/>
      <c r="AF319" s="19"/>
      <c r="AG319" s="19"/>
      <c r="AH319" s="19"/>
      <c r="AI319" s="19"/>
      <c r="AJ319" s="19"/>
    </row>
    <row r="320" spans="1:36" ht="15" customHeight="1" x14ac:dyDescent="0.45">
      <c r="A320" s="182" t="s">
        <v>3022</v>
      </c>
      <c r="B320" s="182" t="s">
        <v>3233</v>
      </c>
      <c r="C320" s="236">
        <v>45288</v>
      </c>
      <c r="D320" s="105" t="s">
        <v>3275</v>
      </c>
      <c r="E320" s="182" t="s">
        <v>964</v>
      </c>
      <c r="F320" s="182" t="s">
        <v>3239</v>
      </c>
      <c r="G320" s="182"/>
      <c r="H320" s="182" t="s">
        <v>1245</v>
      </c>
      <c r="I320" s="203">
        <v>48</v>
      </c>
      <c r="J320" s="184">
        <v>125</v>
      </c>
      <c r="K320" s="184">
        <v>75</v>
      </c>
      <c r="L320" s="184">
        <f>SUM(V320:AJ320)</f>
        <v>4</v>
      </c>
      <c r="M320" s="184">
        <f>I320*L320</f>
        <v>192</v>
      </c>
      <c r="N320" s="184"/>
      <c r="O320" s="184"/>
      <c r="P320" s="184">
        <f>O321*I320</f>
        <v>0</v>
      </c>
      <c r="Q320" s="184"/>
      <c r="R320" s="184"/>
      <c r="S320" s="184">
        <f>R321*I320</f>
        <v>192</v>
      </c>
      <c r="T320" s="184"/>
      <c r="U320" s="184"/>
      <c r="V320" s="183">
        <v>1</v>
      </c>
      <c r="W320" s="183">
        <v>1</v>
      </c>
      <c r="X320" s="183">
        <v>1</v>
      </c>
      <c r="Y320" s="183">
        <v>1</v>
      </c>
      <c r="Z320" s="183"/>
      <c r="AA320" s="183"/>
      <c r="AB320" s="183"/>
      <c r="AC320" s="183"/>
      <c r="AD320" s="183"/>
      <c r="AE320" s="183"/>
      <c r="AF320" s="237"/>
      <c r="AG320" s="237"/>
      <c r="AH320" s="237"/>
      <c r="AI320" s="237"/>
      <c r="AJ320" s="237"/>
    </row>
    <row r="321" spans="1:36" ht="15" customHeight="1" x14ac:dyDescent="0.45">
      <c r="A321" s="36"/>
      <c r="B321" s="36"/>
      <c r="C321" s="36"/>
      <c r="D321" s="46"/>
      <c r="E321" s="36"/>
      <c r="F321" s="36"/>
      <c r="G321" s="36"/>
      <c r="H321" s="36"/>
      <c r="I321" s="48"/>
      <c r="J321" s="41"/>
      <c r="K321" s="41"/>
      <c r="L321" s="41"/>
      <c r="M321" s="41"/>
      <c r="N321" s="41">
        <f>L320*J320</f>
        <v>500</v>
      </c>
      <c r="O321" s="47">
        <f>SUM(V321:AJ321)+SUM(V322:AJ322)</f>
        <v>0</v>
      </c>
      <c r="P321" s="41"/>
      <c r="Q321" s="41">
        <f>O321*J320</f>
        <v>0</v>
      </c>
      <c r="R321" s="41">
        <f>L320-O321</f>
        <v>4</v>
      </c>
      <c r="S321" s="41"/>
      <c r="T321" s="41">
        <f>R321*J320</f>
        <v>500</v>
      </c>
      <c r="U321" s="41"/>
      <c r="V321" s="68">
        <v>0</v>
      </c>
      <c r="W321" s="68">
        <v>0</v>
      </c>
      <c r="X321" s="68">
        <v>0</v>
      </c>
      <c r="Y321" s="68">
        <v>0</v>
      </c>
      <c r="Z321" s="38"/>
      <c r="AA321" s="38"/>
      <c r="AB321" s="38"/>
      <c r="AC321" s="38"/>
      <c r="AD321" s="38"/>
      <c r="AE321" s="38"/>
      <c r="AF321" s="19"/>
      <c r="AG321" s="19"/>
      <c r="AH321" s="19"/>
      <c r="AI321" s="19"/>
      <c r="AJ321" s="19"/>
    </row>
    <row r="322" spans="1:36" ht="15" customHeight="1" x14ac:dyDescent="0.45">
      <c r="A322" s="36"/>
      <c r="B322" s="36"/>
      <c r="C322" s="36"/>
      <c r="D322" s="36"/>
      <c r="E322" s="36"/>
      <c r="F322" s="36"/>
      <c r="G322" s="36"/>
      <c r="H322" s="36"/>
      <c r="I322" s="48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>
        <f>R322*K322</f>
        <v>0</v>
      </c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19"/>
      <c r="AG322" s="19"/>
      <c r="AH322" s="19"/>
      <c r="AI322" s="19"/>
      <c r="AJ322" s="19"/>
    </row>
    <row r="323" spans="1:36" ht="15" customHeight="1" x14ac:dyDescent="0.45">
      <c r="A323" s="182" t="s">
        <v>3022</v>
      </c>
      <c r="B323" s="182" t="s">
        <v>3233</v>
      </c>
      <c r="C323" s="236">
        <v>45336</v>
      </c>
      <c r="D323" s="105" t="s">
        <v>3276</v>
      </c>
      <c r="E323" s="182" t="s">
        <v>214</v>
      </c>
      <c r="F323" s="182" t="s">
        <v>3259</v>
      </c>
      <c r="G323" s="182"/>
      <c r="H323" s="182" t="s">
        <v>334</v>
      </c>
      <c r="I323" s="203">
        <v>102</v>
      </c>
      <c r="J323" s="184">
        <v>265</v>
      </c>
      <c r="K323" s="184">
        <v>159</v>
      </c>
      <c r="L323" s="184">
        <f>SUM(V323:AJ323)</f>
        <v>4</v>
      </c>
      <c r="M323" s="184">
        <f>I323*L323</f>
        <v>408</v>
      </c>
      <c r="N323" s="184"/>
      <c r="O323" s="184"/>
      <c r="P323" s="184">
        <f>O324*I323</f>
        <v>0</v>
      </c>
      <c r="Q323" s="184"/>
      <c r="R323" s="184"/>
      <c r="S323" s="184">
        <f>R324*I323</f>
        <v>408</v>
      </c>
      <c r="T323" s="184"/>
      <c r="U323" s="184"/>
      <c r="V323" s="183">
        <v>1</v>
      </c>
      <c r="W323" s="183">
        <v>1</v>
      </c>
      <c r="X323" s="183">
        <v>1</v>
      </c>
      <c r="Y323" s="183">
        <v>1</v>
      </c>
      <c r="Z323" s="183"/>
      <c r="AA323" s="183"/>
      <c r="AB323" s="183"/>
      <c r="AC323" s="183"/>
      <c r="AD323" s="183"/>
      <c r="AE323" s="183"/>
      <c r="AF323" s="237"/>
      <c r="AG323" s="237"/>
      <c r="AH323" s="237"/>
      <c r="AI323" s="237"/>
      <c r="AJ323" s="237"/>
    </row>
    <row r="324" spans="1:36" ht="15" customHeight="1" x14ac:dyDescent="0.45">
      <c r="A324" s="36"/>
      <c r="B324" s="36"/>
      <c r="C324" s="36"/>
      <c r="D324" s="46"/>
      <c r="E324" s="36"/>
      <c r="F324" s="36"/>
      <c r="G324" s="36"/>
      <c r="H324" s="36"/>
      <c r="I324" s="48"/>
      <c r="J324" s="41"/>
      <c r="K324" s="41"/>
      <c r="L324" s="41"/>
      <c r="M324" s="41"/>
      <c r="N324" s="41">
        <f>L323*J323</f>
        <v>1060</v>
      </c>
      <c r="O324" s="40">
        <f>SUM(V324:AJ324)+SUM(V325:AJ325)</f>
        <v>0</v>
      </c>
      <c r="P324" s="41"/>
      <c r="Q324" s="41">
        <f>O324*J323</f>
        <v>0</v>
      </c>
      <c r="R324" s="41">
        <f>L323-O324</f>
        <v>4</v>
      </c>
      <c r="S324" s="41"/>
      <c r="T324" s="41">
        <f>R324*J323</f>
        <v>1060</v>
      </c>
      <c r="U324" s="41"/>
      <c r="V324" s="42">
        <v>0</v>
      </c>
      <c r="W324" s="42">
        <v>0</v>
      </c>
      <c r="X324" s="42">
        <v>0</v>
      </c>
      <c r="Y324" s="42">
        <v>0</v>
      </c>
      <c r="Z324" s="38"/>
      <c r="AA324" s="38"/>
      <c r="AB324" s="38"/>
      <c r="AC324" s="38"/>
      <c r="AD324" s="38"/>
      <c r="AE324" s="38"/>
      <c r="AF324" s="19"/>
      <c r="AG324" s="19"/>
      <c r="AH324" s="19"/>
      <c r="AI324" s="19"/>
      <c r="AJ324" s="19"/>
    </row>
    <row r="325" spans="1:36" ht="15" customHeight="1" x14ac:dyDescent="0.45">
      <c r="A325" s="36"/>
      <c r="B325" s="36"/>
      <c r="C325" s="36"/>
      <c r="D325" s="36"/>
      <c r="E325" s="36"/>
      <c r="F325" s="36"/>
      <c r="G325" s="36"/>
      <c r="H325" s="36"/>
      <c r="I325" s="48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>
        <f>R325*K325</f>
        <v>0</v>
      </c>
      <c r="V325" s="38"/>
      <c r="W325" s="38"/>
      <c r="X325" s="38"/>
      <c r="Y325" s="69" t="s">
        <v>3277</v>
      </c>
      <c r="Z325" s="38"/>
      <c r="AA325" s="38"/>
      <c r="AB325" s="38"/>
      <c r="AC325" s="38"/>
      <c r="AD325" s="38"/>
      <c r="AE325" s="38"/>
      <c r="AF325" s="19"/>
      <c r="AG325" s="19"/>
      <c r="AH325" s="19"/>
      <c r="AI325" s="19"/>
      <c r="AJ325" s="19"/>
    </row>
    <row r="326" spans="1:36" ht="15" customHeight="1" x14ac:dyDescent="0.45">
      <c r="A326" s="182" t="s">
        <v>3022</v>
      </c>
      <c r="B326" s="182" t="s">
        <v>3233</v>
      </c>
      <c r="C326" s="236">
        <v>45324</v>
      </c>
      <c r="D326" s="105" t="s">
        <v>3278</v>
      </c>
      <c r="E326" s="182" t="s">
        <v>214</v>
      </c>
      <c r="F326" s="182" t="s">
        <v>3259</v>
      </c>
      <c r="G326" s="182"/>
      <c r="H326" s="182" t="s">
        <v>2045</v>
      </c>
      <c r="I326" s="203">
        <v>87</v>
      </c>
      <c r="J326" s="184">
        <v>225</v>
      </c>
      <c r="K326" s="184"/>
      <c r="L326" s="184">
        <f>SUM(V326:AJ326)</f>
        <v>3</v>
      </c>
      <c r="M326" s="184">
        <f>I326*L326</f>
        <v>261</v>
      </c>
      <c r="N326" s="184"/>
      <c r="O326" s="184"/>
      <c r="P326" s="184">
        <f>O327*I326</f>
        <v>0</v>
      </c>
      <c r="Q326" s="184"/>
      <c r="R326" s="184"/>
      <c r="S326" s="184">
        <f>R327*I326</f>
        <v>261</v>
      </c>
      <c r="T326" s="184"/>
      <c r="U326" s="184"/>
      <c r="V326" s="183">
        <v>1</v>
      </c>
      <c r="W326" s="183">
        <v>1</v>
      </c>
      <c r="X326" s="183">
        <v>1</v>
      </c>
      <c r="Y326" s="183"/>
      <c r="Z326" s="183"/>
      <c r="AA326" s="183"/>
      <c r="AB326" s="183"/>
      <c r="AC326" s="183"/>
      <c r="AD326" s="183"/>
      <c r="AE326" s="183"/>
      <c r="AF326" s="237"/>
      <c r="AG326" s="237"/>
      <c r="AH326" s="237"/>
      <c r="AI326" s="237"/>
      <c r="AJ326" s="237"/>
    </row>
    <row r="327" spans="1:36" ht="15" customHeight="1" x14ac:dyDescent="0.45">
      <c r="A327" s="36"/>
      <c r="B327" s="36"/>
      <c r="C327" s="36"/>
      <c r="D327" s="46"/>
      <c r="E327" s="36"/>
      <c r="F327" s="36"/>
      <c r="G327" s="36"/>
      <c r="H327" s="36"/>
      <c r="I327" s="48"/>
      <c r="J327" s="41"/>
      <c r="K327" s="41"/>
      <c r="L327" s="41"/>
      <c r="M327" s="41"/>
      <c r="N327" s="41">
        <f>L326*J326</f>
        <v>675</v>
      </c>
      <c r="O327" s="40">
        <f>SUM(V327:AJ327)+SUM(V328:AJ328)</f>
        <v>0</v>
      </c>
      <c r="P327" s="41"/>
      <c r="Q327" s="41">
        <f>O327*J326</f>
        <v>0</v>
      </c>
      <c r="R327" s="41">
        <f>L326-O327</f>
        <v>3</v>
      </c>
      <c r="S327" s="41"/>
      <c r="T327" s="41">
        <f>R327*J326</f>
        <v>675</v>
      </c>
      <c r="U327" s="41"/>
      <c r="V327" s="42">
        <v>0</v>
      </c>
      <c r="W327" s="42">
        <v>0</v>
      </c>
      <c r="X327" s="42">
        <v>0</v>
      </c>
      <c r="Y327" s="38"/>
      <c r="Z327" s="38"/>
      <c r="AA327" s="38"/>
      <c r="AB327" s="38"/>
      <c r="AC327" s="38"/>
      <c r="AD327" s="38"/>
      <c r="AE327" s="38"/>
      <c r="AF327" s="19"/>
      <c r="AG327" s="19"/>
      <c r="AH327" s="19"/>
      <c r="AI327" s="19"/>
      <c r="AJ327" s="19"/>
    </row>
    <row r="328" spans="1:36" ht="15" customHeight="1" x14ac:dyDescent="0.45">
      <c r="A328" s="36"/>
      <c r="B328" s="36"/>
      <c r="C328" s="36"/>
      <c r="D328" s="36"/>
      <c r="E328" s="36"/>
      <c r="F328" s="36"/>
      <c r="G328" s="36"/>
      <c r="H328" s="36"/>
      <c r="I328" s="48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>
        <f>R328*K328</f>
        <v>0</v>
      </c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19"/>
      <c r="AG328" s="19"/>
      <c r="AH328" s="19"/>
      <c r="AI328" s="19"/>
      <c r="AJ328" s="19"/>
    </row>
    <row r="329" spans="1:36" ht="15" customHeight="1" x14ac:dyDescent="0.45">
      <c r="A329" s="182" t="s">
        <v>3022</v>
      </c>
      <c r="B329" s="182" t="s">
        <v>3279</v>
      </c>
      <c r="C329" s="236">
        <v>45351</v>
      </c>
      <c r="D329" s="844" t="s">
        <v>3280</v>
      </c>
      <c r="E329" s="182" t="s">
        <v>964</v>
      </c>
      <c r="F329" s="182" t="s">
        <v>3281</v>
      </c>
      <c r="G329" s="182"/>
      <c r="H329" s="182" t="s">
        <v>3282</v>
      </c>
      <c r="I329" s="203">
        <v>56</v>
      </c>
      <c r="J329" s="184">
        <v>145</v>
      </c>
      <c r="K329" s="184">
        <v>87</v>
      </c>
      <c r="L329" s="184">
        <f>SUM(V329:AJ329)</f>
        <v>8</v>
      </c>
      <c r="M329" s="184">
        <f>I329*L329</f>
        <v>448</v>
      </c>
      <c r="N329" s="184"/>
      <c r="O329" s="184"/>
      <c r="P329" s="184">
        <f>O330*I329</f>
        <v>168</v>
      </c>
      <c r="Q329" s="184"/>
      <c r="R329" s="184"/>
      <c r="S329" s="184">
        <f>R330*I329</f>
        <v>280</v>
      </c>
      <c r="T329" s="184"/>
      <c r="U329" s="184"/>
      <c r="V329" s="183">
        <v>2</v>
      </c>
      <c r="W329" s="183">
        <v>2</v>
      </c>
      <c r="X329" s="183">
        <v>2</v>
      </c>
      <c r="Y329" s="183">
        <v>2</v>
      </c>
      <c r="Z329" s="183"/>
      <c r="AA329" s="183"/>
      <c r="AB329" s="183"/>
      <c r="AC329" s="183"/>
      <c r="AD329" s="183"/>
      <c r="AE329" s="183"/>
      <c r="AF329" s="237"/>
      <c r="AG329" s="237"/>
      <c r="AH329" s="237"/>
      <c r="AI329" s="237"/>
      <c r="AJ329" s="237"/>
    </row>
    <row r="330" spans="1:36" ht="15" customHeight="1" x14ac:dyDescent="0.45">
      <c r="A330" s="36"/>
      <c r="B330" s="36"/>
      <c r="C330" s="36"/>
      <c r="D330" s="36"/>
      <c r="E330" s="36"/>
      <c r="F330" s="36"/>
      <c r="G330" s="36"/>
      <c r="H330" s="36"/>
      <c r="I330" s="48"/>
      <c r="J330" s="41"/>
      <c r="K330" s="41"/>
      <c r="L330" s="41"/>
      <c r="M330" s="41"/>
      <c r="N330" s="41">
        <f>L329*J329</f>
        <v>1160</v>
      </c>
      <c r="O330" s="687">
        <f>SUM(V330:AJ330)+SUM(V331:AJ331)</f>
        <v>3</v>
      </c>
      <c r="P330" s="41"/>
      <c r="Q330" s="41">
        <f>O330*J329</f>
        <v>435</v>
      </c>
      <c r="R330" s="41">
        <f>L329-O330</f>
        <v>5</v>
      </c>
      <c r="S330" s="41"/>
      <c r="T330" s="41">
        <f>R330*J329</f>
        <v>725</v>
      </c>
      <c r="U330" s="41"/>
      <c r="V330" s="42">
        <v>0</v>
      </c>
      <c r="W330" s="42">
        <v>0</v>
      </c>
      <c r="X330" s="675">
        <v>1</v>
      </c>
      <c r="Y330" s="675">
        <v>2</v>
      </c>
      <c r="Z330" s="38"/>
      <c r="AA330" s="38"/>
      <c r="AB330" s="38"/>
      <c r="AC330" s="38"/>
      <c r="AD330" s="38"/>
      <c r="AE330" s="38"/>
      <c r="AF330" s="19"/>
      <c r="AG330" s="19"/>
      <c r="AH330" s="19"/>
      <c r="AI330" s="19"/>
      <c r="AJ330" s="19"/>
    </row>
    <row r="331" spans="1:36" ht="15" customHeight="1" x14ac:dyDescent="0.45">
      <c r="A331" s="36"/>
      <c r="B331" s="36"/>
      <c r="C331" s="36"/>
      <c r="D331" s="36"/>
      <c r="E331" s="36"/>
      <c r="F331" s="36"/>
      <c r="G331" s="36"/>
      <c r="H331" s="36"/>
      <c r="I331" s="48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>
        <f>R331*K331</f>
        <v>0</v>
      </c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19"/>
      <c r="AG331" s="19"/>
      <c r="AH331" s="19"/>
      <c r="AI331" s="19"/>
      <c r="AJ331" s="19"/>
    </row>
    <row r="332" spans="1:36" ht="15" customHeight="1" x14ac:dyDescent="0.45">
      <c r="A332" s="182" t="s">
        <v>3022</v>
      </c>
      <c r="B332" s="182" t="s">
        <v>3279</v>
      </c>
      <c r="C332" s="236">
        <v>45351</v>
      </c>
      <c r="D332" s="844" t="s">
        <v>1459</v>
      </c>
      <c r="E332" s="182" t="s">
        <v>180</v>
      </c>
      <c r="F332" s="182" t="s">
        <v>3281</v>
      </c>
      <c r="G332" s="182"/>
      <c r="H332" s="182" t="s">
        <v>182</v>
      </c>
      <c r="I332" s="203">
        <v>83</v>
      </c>
      <c r="J332" s="184">
        <v>215</v>
      </c>
      <c r="K332" s="184"/>
      <c r="L332" s="184">
        <f>SUM(V332:AJ332)</f>
        <v>6</v>
      </c>
      <c r="M332" s="184">
        <f>I332*L332</f>
        <v>498</v>
      </c>
      <c r="N332" s="184"/>
      <c r="O332" s="184"/>
      <c r="P332" s="184">
        <f>O333*I332</f>
        <v>166</v>
      </c>
      <c r="Q332" s="184"/>
      <c r="R332" s="184"/>
      <c r="S332" s="184">
        <f>R333*I332</f>
        <v>332</v>
      </c>
      <c r="T332" s="184"/>
      <c r="U332" s="184"/>
      <c r="V332" s="183"/>
      <c r="W332" s="183"/>
      <c r="X332" s="183"/>
      <c r="Y332" s="183"/>
      <c r="Z332" s="183">
        <v>1</v>
      </c>
      <c r="AA332" s="183">
        <v>2</v>
      </c>
      <c r="AB332" s="183">
        <v>2</v>
      </c>
      <c r="AC332" s="183">
        <v>1</v>
      </c>
      <c r="AD332" s="183"/>
      <c r="AE332" s="183"/>
      <c r="AF332" s="237"/>
      <c r="AG332" s="237"/>
      <c r="AH332" s="237"/>
      <c r="AI332" s="237"/>
      <c r="AJ332" s="237"/>
    </row>
    <row r="333" spans="1:36" ht="15" customHeight="1" x14ac:dyDescent="0.45">
      <c r="A333" s="36"/>
      <c r="B333" s="36"/>
      <c r="C333" s="36"/>
      <c r="D333" s="36"/>
      <c r="E333" s="36"/>
      <c r="F333" s="36"/>
      <c r="G333" s="36"/>
      <c r="H333" s="36"/>
      <c r="I333" s="48"/>
      <c r="J333" s="41"/>
      <c r="K333" s="41"/>
      <c r="L333" s="41"/>
      <c r="M333" s="41"/>
      <c r="N333" s="41">
        <f>L332*J332</f>
        <v>1290</v>
      </c>
      <c r="O333" s="687">
        <f>SUM(V333:AJ333)+SUM(V334:AJ334)</f>
        <v>2</v>
      </c>
      <c r="P333" s="41"/>
      <c r="Q333" s="41">
        <f>O333*J332</f>
        <v>430</v>
      </c>
      <c r="R333" s="41">
        <f>L332-O333</f>
        <v>4</v>
      </c>
      <c r="S333" s="41"/>
      <c r="T333" s="41">
        <f>R333*J332</f>
        <v>860</v>
      </c>
      <c r="U333" s="41"/>
      <c r="V333" s="38"/>
      <c r="W333" s="38"/>
      <c r="X333" s="38"/>
      <c r="Y333" s="38"/>
      <c r="Z333" s="42">
        <v>0</v>
      </c>
      <c r="AA333" s="675">
        <v>1</v>
      </c>
      <c r="AB333" s="42">
        <v>0</v>
      </c>
      <c r="AC333" s="675">
        <v>1</v>
      </c>
      <c r="AD333" s="38"/>
      <c r="AE333" s="38"/>
      <c r="AF333" s="19"/>
      <c r="AG333" s="19"/>
      <c r="AH333" s="19"/>
      <c r="AI333" s="19"/>
      <c r="AJ333" s="19"/>
    </row>
    <row r="334" spans="1:36" ht="15" customHeight="1" x14ac:dyDescent="0.45">
      <c r="A334" s="36"/>
      <c r="B334" s="36"/>
      <c r="C334" s="36"/>
      <c r="D334" s="36"/>
      <c r="E334" s="36"/>
      <c r="F334" s="36"/>
      <c r="G334" s="36"/>
      <c r="H334" s="36"/>
      <c r="I334" s="48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>
        <f>R334*K334</f>
        <v>0</v>
      </c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19"/>
      <c r="AG334" s="19"/>
      <c r="AH334" s="19"/>
      <c r="AI334" s="19"/>
      <c r="AJ334" s="19"/>
    </row>
    <row r="335" spans="1:36" ht="15" customHeight="1" x14ac:dyDescent="0.45">
      <c r="A335" s="182" t="s">
        <v>3022</v>
      </c>
      <c r="B335" s="182" t="s">
        <v>3279</v>
      </c>
      <c r="C335" s="236">
        <v>45366</v>
      </c>
      <c r="D335" s="105" t="s">
        <v>3283</v>
      </c>
      <c r="E335" s="182" t="s">
        <v>180</v>
      </c>
      <c r="F335" s="182" t="s">
        <v>3284</v>
      </c>
      <c r="G335" s="182"/>
      <c r="H335" s="182" t="s">
        <v>182</v>
      </c>
      <c r="I335" s="203">
        <v>83</v>
      </c>
      <c r="J335" s="184">
        <v>215</v>
      </c>
      <c r="K335" s="184">
        <v>129</v>
      </c>
      <c r="L335" s="184">
        <f>SUM(V335:AJ335)</f>
        <v>4</v>
      </c>
      <c r="M335" s="184">
        <f>I335*L335</f>
        <v>332</v>
      </c>
      <c r="N335" s="184"/>
      <c r="O335" s="184"/>
      <c r="P335" s="184">
        <f>O336*I335</f>
        <v>83</v>
      </c>
      <c r="Q335" s="184"/>
      <c r="R335" s="184"/>
      <c r="S335" s="184">
        <f>R336*I335</f>
        <v>249</v>
      </c>
      <c r="T335" s="184"/>
      <c r="U335" s="184"/>
      <c r="V335" s="183"/>
      <c r="W335" s="183"/>
      <c r="X335" s="183"/>
      <c r="Y335" s="183"/>
      <c r="Z335" s="183">
        <v>1</v>
      </c>
      <c r="AA335" s="183">
        <v>1</v>
      </c>
      <c r="AB335" s="183">
        <v>1</v>
      </c>
      <c r="AC335" s="183">
        <v>1</v>
      </c>
      <c r="AD335" s="183"/>
      <c r="AE335" s="183"/>
      <c r="AF335" s="237"/>
      <c r="AG335" s="237"/>
      <c r="AH335" s="237"/>
      <c r="AI335" s="237"/>
      <c r="AJ335" s="237"/>
    </row>
    <row r="336" spans="1:36" ht="15" customHeight="1" x14ac:dyDescent="0.45">
      <c r="A336" s="36"/>
      <c r="B336" s="36"/>
      <c r="C336" s="36"/>
      <c r="D336" s="844"/>
      <c r="E336" s="36"/>
      <c r="F336" s="36"/>
      <c r="G336" s="36"/>
      <c r="H336" s="36"/>
      <c r="I336" s="48"/>
      <c r="J336" s="41"/>
      <c r="K336" s="41"/>
      <c r="L336" s="41"/>
      <c r="M336" s="41"/>
      <c r="N336" s="41">
        <f>L335*J335</f>
        <v>860</v>
      </c>
      <c r="O336" s="687">
        <f>SUM(V336:AJ336)+SUM(V337:AJ337)</f>
        <v>1</v>
      </c>
      <c r="P336" s="41"/>
      <c r="Q336" s="41">
        <f>O336*J335</f>
        <v>215</v>
      </c>
      <c r="R336" s="41">
        <f>L335-O336</f>
        <v>3</v>
      </c>
      <c r="S336" s="41"/>
      <c r="T336" s="41">
        <f>R336*J335</f>
        <v>645</v>
      </c>
      <c r="U336" s="41"/>
      <c r="V336" s="38"/>
      <c r="W336" s="38"/>
      <c r="X336" s="38"/>
      <c r="Y336" s="38"/>
      <c r="Z336" s="42">
        <v>0</v>
      </c>
      <c r="AA336" s="42">
        <v>0</v>
      </c>
      <c r="AB336" s="675">
        <v>1</v>
      </c>
      <c r="AC336" s="536">
        <v>0</v>
      </c>
      <c r="AD336" s="38"/>
      <c r="AE336" s="38"/>
      <c r="AF336" s="19"/>
      <c r="AG336" s="19"/>
      <c r="AH336" s="19"/>
      <c r="AI336" s="19"/>
      <c r="AJ336" s="19"/>
    </row>
    <row r="337" spans="1:36" ht="15" customHeight="1" x14ac:dyDescent="0.45">
      <c r="A337" s="36"/>
      <c r="B337" s="36"/>
      <c r="C337" s="36"/>
      <c r="D337" s="36"/>
      <c r="E337" s="36"/>
      <c r="F337" s="36"/>
      <c r="G337" s="36"/>
      <c r="H337" s="36"/>
      <c r="I337" s="48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>
        <f>R337*K337</f>
        <v>0</v>
      </c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19"/>
      <c r="AG337" s="19"/>
      <c r="AH337" s="19"/>
      <c r="AI337" s="19"/>
      <c r="AJ337" s="19"/>
    </row>
    <row r="338" spans="1:36" ht="15" customHeight="1" x14ac:dyDescent="0.45">
      <c r="A338" s="182" t="s">
        <v>3022</v>
      </c>
      <c r="B338" s="182" t="s">
        <v>3279</v>
      </c>
      <c r="C338" s="236">
        <v>45387</v>
      </c>
      <c r="D338" s="182" t="s">
        <v>3283</v>
      </c>
      <c r="E338" s="182" t="s">
        <v>180</v>
      </c>
      <c r="F338" s="182" t="s">
        <v>304</v>
      </c>
      <c r="G338" s="182"/>
      <c r="H338" s="182" t="s">
        <v>182</v>
      </c>
      <c r="I338" s="203">
        <v>83</v>
      </c>
      <c r="J338" s="184">
        <v>215</v>
      </c>
      <c r="K338" s="184"/>
      <c r="L338" s="184">
        <f>SUM(V338:AJ338)</f>
        <v>4</v>
      </c>
      <c r="M338" s="184">
        <f>I338*L338</f>
        <v>332</v>
      </c>
      <c r="N338" s="184"/>
      <c r="O338" s="184"/>
      <c r="P338" s="184">
        <f>O339*I338</f>
        <v>0</v>
      </c>
      <c r="Q338" s="184"/>
      <c r="R338" s="184"/>
      <c r="S338" s="184">
        <f>R339*I338</f>
        <v>332</v>
      </c>
      <c r="T338" s="184"/>
      <c r="U338" s="184"/>
      <c r="V338" s="183"/>
      <c r="W338" s="183"/>
      <c r="X338" s="183"/>
      <c r="Y338" s="183"/>
      <c r="Z338" s="183">
        <v>1</v>
      </c>
      <c r="AA338" s="183">
        <v>1</v>
      </c>
      <c r="AB338" s="183">
        <v>1</v>
      </c>
      <c r="AC338" s="183">
        <v>1</v>
      </c>
      <c r="AD338" s="183"/>
      <c r="AE338" s="183"/>
      <c r="AF338" s="237"/>
      <c r="AG338" s="237"/>
      <c r="AH338" s="237"/>
      <c r="AI338" s="237"/>
      <c r="AJ338" s="237"/>
    </row>
    <row r="339" spans="1:36" ht="15" customHeight="1" x14ac:dyDescent="0.45">
      <c r="A339" s="36"/>
      <c r="B339" s="36"/>
      <c r="C339" s="36"/>
      <c r="D339" s="46"/>
      <c r="E339" s="36"/>
      <c r="F339" s="36"/>
      <c r="G339" s="36"/>
      <c r="H339" s="36"/>
      <c r="I339" s="48"/>
      <c r="J339" s="41"/>
      <c r="K339" s="41"/>
      <c r="L339" s="41"/>
      <c r="M339" s="41"/>
      <c r="N339" s="41">
        <f>L338*J338</f>
        <v>860</v>
      </c>
      <c r="O339" s="40">
        <f>SUM(V339:AJ339)+SUM(V340:AJ340)</f>
        <v>0</v>
      </c>
      <c r="P339" s="41"/>
      <c r="Q339" s="41">
        <f>O339*J338</f>
        <v>0</v>
      </c>
      <c r="R339" s="41">
        <f>L338-O339</f>
        <v>4</v>
      </c>
      <c r="S339" s="41"/>
      <c r="T339" s="41">
        <f>R339*J338</f>
        <v>860</v>
      </c>
      <c r="U339" s="41"/>
      <c r="V339" s="38"/>
      <c r="W339" s="38"/>
      <c r="X339" s="38"/>
      <c r="Y339" s="38"/>
      <c r="Z339" s="42">
        <v>0</v>
      </c>
      <c r="AA339" s="42">
        <v>0</v>
      </c>
      <c r="AB339" s="42">
        <v>0</v>
      </c>
      <c r="AC339" s="42">
        <v>0</v>
      </c>
      <c r="AD339" s="38"/>
      <c r="AE339" s="38"/>
      <c r="AF339" s="19"/>
      <c r="AG339" s="19"/>
      <c r="AH339" s="19"/>
      <c r="AI339" s="19"/>
      <c r="AJ339" s="19"/>
    </row>
    <row r="340" spans="1:36" ht="15" customHeight="1" x14ac:dyDescent="0.45">
      <c r="A340" s="36"/>
      <c r="B340" s="36"/>
      <c r="C340" s="36"/>
      <c r="D340" s="36"/>
      <c r="E340" s="36"/>
      <c r="F340" s="36"/>
      <c r="G340" s="36"/>
      <c r="H340" s="36"/>
      <c r="I340" s="48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>
        <f>R340*K340</f>
        <v>0</v>
      </c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19"/>
      <c r="AG340" s="19"/>
      <c r="AH340" s="19"/>
      <c r="AI340" s="19"/>
      <c r="AJ340" s="19"/>
    </row>
    <row r="341" spans="1:36" ht="15" customHeight="1" x14ac:dyDescent="0.45">
      <c r="A341" s="182" t="s">
        <v>3022</v>
      </c>
      <c r="B341" s="182" t="s">
        <v>3279</v>
      </c>
      <c r="C341" s="236">
        <v>45366</v>
      </c>
      <c r="D341" s="105" t="s">
        <v>3285</v>
      </c>
      <c r="E341" s="182" t="s">
        <v>247</v>
      </c>
      <c r="F341" s="182" t="s">
        <v>3284</v>
      </c>
      <c r="G341" s="182" t="s">
        <v>181</v>
      </c>
      <c r="H341" s="182" t="s">
        <v>1430</v>
      </c>
      <c r="I341" s="203">
        <v>106</v>
      </c>
      <c r="J341" s="184">
        <v>275</v>
      </c>
      <c r="K341" s="184">
        <v>110</v>
      </c>
      <c r="L341" s="184">
        <f>SUM(V341:AJ341)</f>
        <v>4</v>
      </c>
      <c r="M341" s="184">
        <f>I341*L341</f>
        <v>424</v>
      </c>
      <c r="N341" s="184"/>
      <c r="O341" s="184"/>
      <c r="P341" s="184">
        <f>O342*I341</f>
        <v>106</v>
      </c>
      <c r="Q341" s="184"/>
      <c r="R341" s="184"/>
      <c r="S341" s="184">
        <f>R342*I341</f>
        <v>318</v>
      </c>
      <c r="T341" s="184"/>
      <c r="U341" s="184"/>
      <c r="V341" s="183">
        <v>1</v>
      </c>
      <c r="W341" s="183">
        <v>1</v>
      </c>
      <c r="X341" s="183">
        <v>2</v>
      </c>
      <c r="Y341" s="183"/>
      <c r="Z341" s="183"/>
      <c r="AA341" s="183"/>
      <c r="AB341" s="183"/>
      <c r="AC341" s="183"/>
      <c r="AD341" s="183"/>
      <c r="AE341" s="183"/>
      <c r="AF341" s="237"/>
      <c r="AG341" s="237"/>
      <c r="AH341" s="237"/>
      <c r="AI341" s="237"/>
      <c r="AJ341" s="237"/>
    </row>
    <row r="342" spans="1:36" ht="15" customHeight="1" x14ac:dyDescent="0.45">
      <c r="A342" s="36"/>
      <c r="B342" s="36"/>
      <c r="C342" s="36"/>
      <c r="D342" s="844"/>
      <c r="E342" s="36"/>
      <c r="F342" s="36"/>
      <c r="G342" s="36"/>
      <c r="H342" s="36"/>
      <c r="I342" s="48"/>
      <c r="J342" s="41"/>
      <c r="K342" s="41"/>
      <c r="L342" s="41"/>
      <c r="M342" s="41"/>
      <c r="N342" s="41">
        <f>L341*J341</f>
        <v>1100</v>
      </c>
      <c r="O342" s="687">
        <f>SUM(V342:AJ342)+SUM(V343:AJ343)</f>
        <v>1</v>
      </c>
      <c r="P342" s="41"/>
      <c r="Q342" s="41">
        <f>O342*J341</f>
        <v>275</v>
      </c>
      <c r="R342" s="41">
        <f>L341-O342</f>
        <v>3</v>
      </c>
      <c r="S342" s="41"/>
      <c r="T342" s="41">
        <f>R342*J341</f>
        <v>825</v>
      </c>
      <c r="U342" s="41"/>
      <c r="V342" s="42">
        <v>0</v>
      </c>
      <c r="W342" s="42">
        <v>0</v>
      </c>
      <c r="X342" s="675">
        <v>1</v>
      </c>
      <c r="Y342" s="38"/>
      <c r="Z342" s="38"/>
      <c r="AA342" s="38"/>
      <c r="AB342" s="38"/>
      <c r="AC342" s="38"/>
      <c r="AD342" s="38"/>
      <c r="AE342" s="38"/>
      <c r="AF342" s="19"/>
      <c r="AG342" s="19"/>
      <c r="AH342" s="19"/>
      <c r="AI342" s="19"/>
      <c r="AJ342" s="19"/>
    </row>
    <row r="343" spans="1:36" ht="15" customHeight="1" x14ac:dyDescent="0.45">
      <c r="A343" s="36"/>
      <c r="B343" s="36"/>
      <c r="C343" s="36"/>
      <c r="D343" s="36"/>
      <c r="E343" s="36"/>
      <c r="F343" s="36"/>
      <c r="G343" s="36"/>
      <c r="H343" s="36"/>
      <c r="I343" s="48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>
        <f>R343*K343</f>
        <v>0</v>
      </c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19"/>
      <c r="AG343" s="19"/>
      <c r="AH343" s="19"/>
      <c r="AI343" s="19"/>
      <c r="AJ343" s="19"/>
    </row>
    <row r="344" spans="1:36" ht="15" customHeight="1" x14ac:dyDescent="0.45">
      <c r="A344" s="182" t="s">
        <v>3022</v>
      </c>
      <c r="B344" s="182" t="s">
        <v>3279</v>
      </c>
      <c r="C344" s="236">
        <v>45366</v>
      </c>
      <c r="D344" s="105" t="s">
        <v>3286</v>
      </c>
      <c r="E344" s="182" t="s">
        <v>214</v>
      </c>
      <c r="F344" s="183" t="s">
        <v>3287</v>
      </c>
      <c r="G344" s="182"/>
      <c r="H344" s="182" t="s">
        <v>2045</v>
      </c>
      <c r="I344" s="203">
        <v>94</v>
      </c>
      <c r="J344" s="184">
        <v>245</v>
      </c>
      <c r="K344" s="184"/>
      <c r="L344" s="184">
        <f>SUM(V344:AJ344)</f>
        <v>4</v>
      </c>
      <c r="M344" s="184">
        <f>I344*L344</f>
        <v>376</v>
      </c>
      <c r="N344" s="184"/>
      <c r="O344" s="184"/>
      <c r="P344" s="184">
        <f>O345*I344</f>
        <v>0</v>
      </c>
      <c r="Q344" s="184"/>
      <c r="R344" s="184"/>
      <c r="S344" s="184">
        <f>R345*I344</f>
        <v>376</v>
      </c>
      <c r="T344" s="184"/>
      <c r="U344" s="184"/>
      <c r="V344" s="183">
        <v>1</v>
      </c>
      <c r="W344" s="183">
        <v>2</v>
      </c>
      <c r="X344" s="183">
        <v>1</v>
      </c>
      <c r="Y344" s="183"/>
      <c r="Z344" s="183"/>
      <c r="AA344" s="183"/>
      <c r="AB344" s="183"/>
      <c r="AC344" s="183"/>
      <c r="AD344" s="183"/>
      <c r="AE344" s="183"/>
      <c r="AF344" s="237"/>
      <c r="AG344" s="237"/>
      <c r="AH344" s="237"/>
      <c r="AI344" s="237"/>
      <c r="AJ344" s="237"/>
    </row>
    <row r="345" spans="1:36" ht="15" customHeight="1" x14ac:dyDescent="0.45">
      <c r="A345" s="36"/>
      <c r="B345" s="36"/>
      <c r="C345" s="36"/>
      <c r="D345" s="46"/>
      <c r="E345" s="36"/>
      <c r="F345" s="36"/>
      <c r="G345" s="36"/>
      <c r="H345" s="36"/>
      <c r="I345" s="48"/>
      <c r="J345" s="41"/>
      <c r="K345" s="41"/>
      <c r="L345" s="41"/>
      <c r="M345" s="41"/>
      <c r="N345" s="41">
        <f>L344*J344</f>
        <v>980</v>
      </c>
      <c r="O345" s="40">
        <f>SUM(V345:AJ345)+SUM(V346:AJ346)</f>
        <v>0</v>
      </c>
      <c r="P345" s="41"/>
      <c r="Q345" s="41">
        <f>O345*J344</f>
        <v>0</v>
      </c>
      <c r="R345" s="41">
        <f>L344-O345</f>
        <v>4</v>
      </c>
      <c r="S345" s="41"/>
      <c r="T345" s="41">
        <f>R345*J344</f>
        <v>980</v>
      </c>
      <c r="U345" s="41"/>
      <c r="V345" s="42">
        <v>0</v>
      </c>
      <c r="W345" s="42">
        <v>0</v>
      </c>
      <c r="X345" s="42">
        <v>0</v>
      </c>
      <c r="Y345" s="38"/>
      <c r="Z345" s="38"/>
      <c r="AA345" s="38"/>
      <c r="AB345" s="38"/>
      <c r="AC345" s="38"/>
      <c r="AD345" s="38"/>
      <c r="AE345" s="38"/>
      <c r="AF345" s="19"/>
      <c r="AG345" s="19"/>
      <c r="AH345" s="19"/>
      <c r="AI345" s="19"/>
      <c r="AJ345" s="19"/>
    </row>
    <row r="346" spans="1:36" ht="15" customHeight="1" x14ac:dyDescent="0.45">
      <c r="A346" s="36"/>
      <c r="B346" s="36"/>
      <c r="C346" s="36"/>
      <c r="D346" s="36"/>
      <c r="E346" s="36"/>
      <c r="F346" s="36"/>
      <c r="G346" s="36"/>
      <c r="H346" s="36"/>
      <c r="I346" s="48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>
        <f>R346*K346</f>
        <v>0</v>
      </c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19"/>
      <c r="AG346" s="19"/>
      <c r="AH346" s="19"/>
      <c r="AI346" s="19"/>
      <c r="AJ346" s="19"/>
    </row>
    <row r="347" spans="1:36" ht="15" customHeight="1" x14ac:dyDescent="0.45">
      <c r="A347" s="182" t="s">
        <v>3022</v>
      </c>
      <c r="B347" s="182" t="s">
        <v>3279</v>
      </c>
      <c r="C347" s="236">
        <v>45366</v>
      </c>
      <c r="D347" s="182" t="s">
        <v>3288</v>
      </c>
      <c r="E347" s="182" t="s">
        <v>300</v>
      </c>
      <c r="F347" s="182" t="s">
        <v>304</v>
      </c>
      <c r="G347" s="182"/>
      <c r="H347" s="182" t="s">
        <v>235</v>
      </c>
      <c r="I347" s="203">
        <v>29</v>
      </c>
      <c r="J347" s="184">
        <v>75</v>
      </c>
      <c r="K347" s="184"/>
      <c r="L347" s="184">
        <f>SUM(V347:AJ347)</f>
        <v>4</v>
      </c>
      <c r="M347" s="184">
        <f>I347*L347</f>
        <v>116</v>
      </c>
      <c r="N347" s="184"/>
      <c r="O347" s="184"/>
      <c r="P347" s="184">
        <f>O348*I347</f>
        <v>0</v>
      </c>
      <c r="Q347" s="184"/>
      <c r="R347" s="184"/>
      <c r="S347" s="184">
        <f>R348*I347</f>
        <v>116</v>
      </c>
      <c r="T347" s="184"/>
      <c r="U347" s="184"/>
      <c r="V347" s="183">
        <v>1</v>
      </c>
      <c r="W347" s="183">
        <v>1</v>
      </c>
      <c r="X347" s="183">
        <v>1</v>
      </c>
      <c r="Y347" s="183">
        <v>1</v>
      </c>
      <c r="Z347" s="183"/>
      <c r="AA347" s="183"/>
      <c r="AB347" s="183"/>
      <c r="AC347" s="183"/>
      <c r="AD347" s="183"/>
      <c r="AE347" s="183"/>
      <c r="AF347" s="237"/>
      <c r="AG347" s="237"/>
      <c r="AH347" s="237"/>
      <c r="AI347" s="237"/>
      <c r="AJ347" s="237"/>
    </row>
    <row r="348" spans="1:36" ht="15" customHeight="1" x14ac:dyDescent="0.45">
      <c r="A348" s="36"/>
      <c r="B348" s="36"/>
      <c r="C348" s="36"/>
      <c r="D348" s="46"/>
      <c r="E348" s="36"/>
      <c r="F348" s="36"/>
      <c r="G348" s="36"/>
      <c r="H348" s="36"/>
      <c r="I348" s="48"/>
      <c r="J348" s="41"/>
      <c r="K348" s="41"/>
      <c r="L348" s="41"/>
      <c r="M348" s="41"/>
      <c r="N348" s="41">
        <f>L347*J347</f>
        <v>300</v>
      </c>
      <c r="O348" s="40">
        <f>SUM(V348:AJ348)+SUM(V349:AJ349)</f>
        <v>0</v>
      </c>
      <c r="P348" s="41"/>
      <c r="Q348" s="41">
        <f>O348*J347</f>
        <v>0</v>
      </c>
      <c r="R348" s="41">
        <f>L347-O348</f>
        <v>4</v>
      </c>
      <c r="S348" s="41"/>
      <c r="T348" s="41">
        <f>R348*J347</f>
        <v>300</v>
      </c>
      <c r="U348" s="41"/>
      <c r="V348" s="42">
        <v>0</v>
      </c>
      <c r="W348" s="42">
        <v>0</v>
      </c>
      <c r="X348" s="42">
        <v>0</v>
      </c>
      <c r="Y348" s="42">
        <v>0</v>
      </c>
      <c r="Z348" s="38"/>
      <c r="AA348" s="38"/>
      <c r="AB348" s="38"/>
      <c r="AC348" s="38"/>
      <c r="AD348" s="38"/>
      <c r="AE348" s="38"/>
      <c r="AF348" s="19"/>
      <c r="AG348" s="19"/>
      <c r="AH348" s="19"/>
      <c r="AI348" s="19"/>
      <c r="AJ348" s="19"/>
    </row>
    <row r="349" spans="1:36" ht="15" customHeight="1" x14ac:dyDescent="0.45">
      <c r="A349" s="36"/>
      <c r="B349" s="36"/>
      <c r="C349" s="36"/>
      <c r="D349" s="36"/>
      <c r="E349" s="36"/>
      <c r="F349" s="36"/>
      <c r="G349" s="36"/>
      <c r="H349" s="36"/>
      <c r="I349" s="48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>
        <f>R349*K349</f>
        <v>0</v>
      </c>
      <c r="V349" s="38"/>
      <c r="W349" s="38"/>
      <c r="X349" s="38"/>
      <c r="Y349" s="845"/>
      <c r="Z349" s="38"/>
      <c r="AA349" s="38"/>
      <c r="AB349" s="38"/>
      <c r="AC349" s="38"/>
      <c r="AD349" s="38"/>
      <c r="AE349" s="38"/>
      <c r="AF349" s="19"/>
      <c r="AG349" s="19"/>
      <c r="AH349" s="19"/>
      <c r="AI349" s="19"/>
      <c r="AJ349" s="19"/>
    </row>
    <row r="350" spans="1:36" ht="15" customHeight="1" x14ac:dyDescent="0.45">
      <c r="A350" s="182" t="s">
        <v>3022</v>
      </c>
      <c r="B350" s="182" t="s">
        <v>3279</v>
      </c>
      <c r="C350" s="236">
        <v>45380</v>
      </c>
      <c r="D350" s="182" t="s">
        <v>3289</v>
      </c>
      <c r="E350" s="182" t="s">
        <v>964</v>
      </c>
      <c r="F350" s="182" t="s">
        <v>165</v>
      </c>
      <c r="G350" s="182"/>
      <c r="H350" s="238" t="s">
        <v>3290</v>
      </c>
      <c r="I350" s="203">
        <v>63</v>
      </c>
      <c r="J350" s="184">
        <v>165</v>
      </c>
      <c r="K350" s="184">
        <v>99</v>
      </c>
      <c r="L350" s="184">
        <f>SUM(V350:AJ350)</f>
        <v>8</v>
      </c>
      <c r="M350" s="184">
        <f>I350*L350</f>
        <v>504</v>
      </c>
      <c r="N350" s="184"/>
      <c r="O350" s="184"/>
      <c r="P350" s="184">
        <f>O351*I350</f>
        <v>0</v>
      </c>
      <c r="Q350" s="184"/>
      <c r="R350" s="184"/>
      <c r="S350" s="184">
        <f>R351*I350</f>
        <v>504</v>
      </c>
      <c r="T350" s="184"/>
      <c r="U350" s="184"/>
      <c r="V350" s="183">
        <v>2</v>
      </c>
      <c r="W350" s="183">
        <v>2</v>
      </c>
      <c r="X350" s="183">
        <v>2</v>
      </c>
      <c r="Y350" s="183">
        <v>2</v>
      </c>
      <c r="Z350" s="183"/>
      <c r="AA350" s="183"/>
      <c r="AB350" s="183"/>
      <c r="AC350" s="183"/>
      <c r="AD350" s="183"/>
      <c r="AE350" s="183"/>
      <c r="AF350" s="237"/>
      <c r="AG350" s="237"/>
      <c r="AH350" s="237"/>
      <c r="AI350" s="237"/>
      <c r="AJ350" s="237"/>
    </row>
    <row r="351" spans="1:36" ht="15" customHeight="1" x14ac:dyDescent="0.45">
      <c r="A351" s="36"/>
      <c r="B351" s="36"/>
      <c r="C351" s="36"/>
      <c r="D351" s="46"/>
      <c r="E351" s="36"/>
      <c r="F351" s="36"/>
      <c r="G351" s="36"/>
      <c r="H351" s="36"/>
      <c r="I351" s="48"/>
      <c r="J351" s="41"/>
      <c r="K351" s="41"/>
      <c r="L351" s="41"/>
      <c r="M351" s="41"/>
      <c r="N351" s="41">
        <f>L350*J350</f>
        <v>1320</v>
      </c>
      <c r="O351" s="47">
        <f>SUM(V351:AJ351)+SUM(V352:AJ352)</f>
        <v>0</v>
      </c>
      <c r="P351" s="41"/>
      <c r="Q351" s="41">
        <f>O351*J350</f>
        <v>0</v>
      </c>
      <c r="R351" s="41">
        <f>L350-O351</f>
        <v>8</v>
      </c>
      <c r="S351" s="41"/>
      <c r="T351" s="41">
        <f>R351*J350</f>
        <v>1320</v>
      </c>
      <c r="U351" s="41"/>
      <c r="V351" s="68">
        <v>0</v>
      </c>
      <c r="W351" s="68">
        <v>0</v>
      </c>
      <c r="X351" s="68">
        <v>0</v>
      </c>
      <c r="Y351" s="68">
        <v>0</v>
      </c>
      <c r="Z351" s="38"/>
      <c r="AA351" s="38"/>
      <c r="AB351" s="38"/>
      <c r="AC351" s="38"/>
      <c r="AD351" s="38"/>
      <c r="AE351" s="38"/>
      <c r="AF351" s="19"/>
      <c r="AG351" s="19"/>
      <c r="AH351" s="19"/>
      <c r="AI351" s="19"/>
      <c r="AJ351" s="19"/>
    </row>
    <row r="352" spans="1:36" ht="15" customHeight="1" x14ac:dyDescent="0.45">
      <c r="A352" s="36"/>
      <c r="B352" s="36"/>
      <c r="C352" s="36"/>
      <c r="D352" s="36"/>
      <c r="E352" s="36"/>
      <c r="F352" s="36"/>
      <c r="G352" s="36"/>
      <c r="H352" s="36"/>
      <c r="I352" s="48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>
        <f>R352*K352</f>
        <v>0</v>
      </c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19"/>
      <c r="AG352" s="19"/>
      <c r="AH352" s="19"/>
      <c r="AI352" s="19"/>
      <c r="AJ352" s="19"/>
    </row>
    <row r="353" spans="1:36" ht="15" customHeight="1" x14ac:dyDescent="0.45">
      <c r="A353" s="182" t="s">
        <v>3022</v>
      </c>
      <c r="B353" s="182" t="s">
        <v>3279</v>
      </c>
      <c r="C353" s="236">
        <v>45387</v>
      </c>
      <c r="D353" s="844" t="s">
        <v>3291</v>
      </c>
      <c r="E353" s="182" t="s">
        <v>964</v>
      </c>
      <c r="F353" s="182" t="s">
        <v>206</v>
      </c>
      <c r="G353" s="182"/>
      <c r="H353" s="182" t="s">
        <v>1427</v>
      </c>
      <c r="I353" s="203">
        <v>44</v>
      </c>
      <c r="J353" s="184">
        <v>115</v>
      </c>
      <c r="K353" s="184">
        <v>69</v>
      </c>
      <c r="L353" s="184">
        <f>SUM(V353:AJ353)</f>
        <v>6</v>
      </c>
      <c r="M353" s="184">
        <f>I353*L353</f>
        <v>264</v>
      </c>
      <c r="N353" s="184"/>
      <c r="O353" s="184"/>
      <c r="P353" s="184">
        <f>O354*I353</f>
        <v>132</v>
      </c>
      <c r="Q353" s="184"/>
      <c r="R353" s="184"/>
      <c r="S353" s="184">
        <f>R354*I353</f>
        <v>132</v>
      </c>
      <c r="T353" s="184"/>
      <c r="U353" s="184"/>
      <c r="V353" s="183">
        <v>1</v>
      </c>
      <c r="W353" s="183">
        <v>2</v>
      </c>
      <c r="X353" s="183">
        <v>2</v>
      </c>
      <c r="Y353" s="183">
        <v>1</v>
      </c>
      <c r="Z353" s="183"/>
      <c r="AA353" s="183"/>
      <c r="AB353" s="183"/>
      <c r="AC353" s="183"/>
      <c r="AD353" s="183"/>
      <c r="AE353" s="183"/>
      <c r="AF353" s="237"/>
      <c r="AG353" s="237"/>
      <c r="AH353" s="237"/>
      <c r="AI353" s="237"/>
      <c r="AJ353" s="237"/>
    </row>
    <row r="354" spans="1:36" ht="15" customHeight="1" x14ac:dyDescent="0.45">
      <c r="A354" s="36"/>
      <c r="B354" s="36"/>
      <c r="C354" s="36"/>
      <c r="D354" s="36"/>
      <c r="E354" s="36"/>
      <c r="F354" s="36"/>
      <c r="G354" s="36"/>
      <c r="H354" s="36"/>
      <c r="I354" s="48"/>
      <c r="J354" s="41"/>
      <c r="K354" s="41"/>
      <c r="L354" s="41"/>
      <c r="M354" s="41"/>
      <c r="N354" s="41">
        <f>L353*J353</f>
        <v>690</v>
      </c>
      <c r="O354" s="665">
        <f>SUM(V354:AJ354)+SUM(V355:AJ355)</f>
        <v>3</v>
      </c>
      <c r="P354" s="41"/>
      <c r="Q354" s="41">
        <f>O354*J353</f>
        <v>345</v>
      </c>
      <c r="R354" s="41">
        <f>L353-O354</f>
        <v>3</v>
      </c>
      <c r="S354" s="41"/>
      <c r="T354" s="41">
        <f>R354*J353</f>
        <v>345</v>
      </c>
      <c r="U354" s="41"/>
      <c r="V354" s="68">
        <v>0</v>
      </c>
      <c r="W354" s="68">
        <v>0</v>
      </c>
      <c r="X354" s="670">
        <v>2</v>
      </c>
      <c r="Y354" s="670">
        <v>1</v>
      </c>
      <c r="Z354" s="38"/>
      <c r="AA354" s="38"/>
      <c r="AB354" s="38"/>
      <c r="AC354" s="38"/>
      <c r="AD354" s="38"/>
      <c r="AE354" s="38"/>
      <c r="AF354" s="19"/>
      <c r="AG354" s="19"/>
      <c r="AH354" s="19"/>
      <c r="AI354" s="19"/>
      <c r="AJ354" s="19"/>
    </row>
    <row r="355" spans="1:36" ht="15" customHeight="1" x14ac:dyDescent="0.45">
      <c r="A355" s="36"/>
      <c r="B355" s="36"/>
      <c r="C355" s="36"/>
      <c r="D355" s="36"/>
      <c r="E355" s="36"/>
      <c r="F355" s="36"/>
      <c r="G355" s="36"/>
      <c r="H355" s="36"/>
      <c r="I355" s="48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>
        <f>R355*K355</f>
        <v>0</v>
      </c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19"/>
      <c r="AG355" s="19"/>
      <c r="AH355" s="19"/>
      <c r="AI355" s="19"/>
      <c r="AJ355" s="19"/>
    </row>
    <row r="356" spans="1:36" ht="15" customHeight="1" x14ac:dyDescent="0.45">
      <c r="A356" s="182" t="s">
        <v>3022</v>
      </c>
      <c r="B356" s="182" t="s">
        <v>3279</v>
      </c>
      <c r="C356" s="236">
        <v>45380</v>
      </c>
      <c r="D356" s="105" t="s">
        <v>3292</v>
      </c>
      <c r="E356" s="182" t="s">
        <v>964</v>
      </c>
      <c r="F356" s="386" t="s">
        <v>3293</v>
      </c>
      <c r="G356" s="182"/>
      <c r="H356" s="182" t="s">
        <v>1364</v>
      </c>
      <c r="I356" s="203">
        <v>56</v>
      </c>
      <c r="J356" s="184">
        <v>145</v>
      </c>
      <c r="K356" s="184"/>
      <c r="L356" s="184">
        <f>SUM(V356:AJ356)</f>
        <v>3</v>
      </c>
      <c r="M356" s="184">
        <f>I356*L356</f>
        <v>168</v>
      </c>
      <c r="N356" s="184"/>
      <c r="O356" s="184"/>
      <c r="P356" s="184">
        <f>O357*I356</f>
        <v>0</v>
      </c>
      <c r="Q356" s="184"/>
      <c r="R356" s="184"/>
      <c r="S356" s="184">
        <f>R357*I356</f>
        <v>168</v>
      </c>
      <c r="T356" s="184"/>
      <c r="U356" s="184"/>
      <c r="V356" s="183">
        <v>1</v>
      </c>
      <c r="W356" s="183">
        <v>1</v>
      </c>
      <c r="X356" s="183">
        <v>1</v>
      </c>
      <c r="Y356" s="183"/>
      <c r="Z356" s="183"/>
      <c r="AA356" s="183"/>
      <c r="AB356" s="183"/>
      <c r="AC356" s="183"/>
      <c r="AD356" s="183"/>
      <c r="AE356" s="183"/>
      <c r="AF356" s="237"/>
      <c r="AG356" s="237"/>
      <c r="AH356" s="237"/>
      <c r="AI356" s="237"/>
      <c r="AJ356" s="237"/>
    </row>
    <row r="357" spans="1:36" ht="15" customHeight="1" x14ac:dyDescent="0.45">
      <c r="A357" s="36"/>
      <c r="B357" s="36"/>
      <c r="C357" s="36"/>
      <c r="D357" s="485"/>
      <c r="E357" s="36"/>
      <c r="F357" s="36"/>
      <c r="G357" s="36"/>
      <c r="H357" s="36"/>
      <c r="I357" s="48"/>
      <c r="J357" s="41"/>
      <c r="K357" s="41"/>
      <c r="L357" s="41"/>
      <c r="M357" s="41"/>
      <c r="N357" s="41">
        <f>L356*J356</f>
        <v>435</v>
      </c>
      <c r="O357" s="40">
        <f>SUM(V357:AJ357)+SUM(V358:AJ358)</f>
        <v>0</v>
      </c>
      <c r="P357" s="41"/>
      <c r="Q357" s="41">
        <f>O357*J356</f>
        <v>0</v>
      </c>
      <c r="R357" s="41">
        <f>L356-O357</f>
        <v>3</v>
      </c>
      <c r="S357" s="41"/>
      <c r="T357" s="41">
        <f>R357*J356</f>
        <v>435</v>
      </c>
      <c r="U357" s="41"/>
      <c r="V357" s="42">
        <v>0</v>
      </c>
      <c r="W357" s="42">
        <v>0</v>
      </c>
      <c r="X357" s="42">
        <v>0</v>
      </c>
      <c r="Y357" s="38"/>
      <c r="Z357" s="38"/>
      <c r="AA357" s="38"/>
      <c r="AB357" s="38"/>
      <c r="AC357" s="38"/>
      <c r="AD357" s="38"/>
      <c r="AE357" s="38"/>
      <c r="AF357" s="19"/>
      <c r="AG357" s="19"/>
      <c r="AH357" s="19"/>
      <c r="AI357" s="19"/>
      <c r="AJ357" s="19"/>
    </row>
    <row r="358" spans="1:36" ht="15" customHeight="1" x14ac:dyDescent="0.45">
      <c r="A358" s="36"/>
      <c r="B358" s="36"/>
      <c r="C358" s="36"/>
      <c r="D358" s="36"/>
      <c r="E358" s="36"/>
      <c r="F358" s="36"/>
      <c r="G358" s="36"/>
      <c r="H358" s="36"/>
      <c r="I358" s="48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>
        <f>R358*K358</f>
        <v>0</v>
      </c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19"/>
      <c r="AG358" s="19"/>
      <c r="AH358" s="19"/>
      <c r="AI358" s="19"/>
      <c r="AJ358" s="19"/>
    </row>
    <row r="359" spans="1:36" ht="15" customHeight="1" x14ac:dyDescent="0.45">
      <c r="A359" s="182" t="s">
        <v>3022</v>
      </c>
      <c r="B359" s="182" t="s">
        <v>3279</v>
      </c>
      <c r="C359" s="236">
        <v>45350</v>
      </c>
      <c r="D359" s="105" t="s">
        <v>3294</v>
      </c>
      <c r="E359" s="182" t="s">
        <v>964</v>
      </c>
      <c r="F359" s="182" t="s">
        <v>1267</v>
      </c>
      <c r="G359" s="182" t="s">
        <v>424</v>
      </c>
      <c r="H359" s="182" t="s">
        <v>2215</v>
      </c>
      <c r="I359" s="203">
        <v>46</v>
      </c>
      <c r="J359" s="184">
        <v>120</v>
      </c>
      <c r="K359" s="184"/>
      <c r="L359" s="184">
        <f>SUM(V359:AJ359)</f>
        <v>11</v>
      </c>
      <c r="M359" s="184">
        <f>I359*L359</f>
        <v>506</v>
      </c>
      <c r="N359" s="184"/>
      <c r="O359" s="184"/>
      <c r="P359" s="184">
        <f>O360*I359</f>
        <v>46</v>
      </c>
      <c r="Q359" s="184"/>
      <c r="R359" s="184"/>
      <c r="S359" s="184">
        <f>R360*I359</f>
        <v>460</v>
      </c>
      <c r="T359" s="184"/>
      <c r="U359" s="184"/>
      <c r="V359" s="183">
        <v>3</v>
      </c>
      <c r="W359" s="183">
        <v>3</v>
      </c>
      <c r="X359" s="183">
        <v>3</v>
      </c>
      <c r="Y359" s="183">
        <v>2</v>
      </c>
      <c r="Z359" s="183"/>
      <c r="AA359" s="183"/>
      <c r="AB359" s="183"/>
      <c r="AC359" s="183"/>
      <c r="AD359" s="183"/>
      <c r="AE359" s="183"/>
      <c r="AF359" s="237"/>
      <c r="AG359" s="237"/>
      <c r="AH359" s="237"/>
      <c r="AI359" s="237"/>
      <c r="AJ359" s="237"/>
    </row>
    <row r="360" spans="1:36" ht="15" customHeight="1" x14ac:dyDescent="0.45">
      <c r="A360" s="36"/>
      <c r="B360" s="36"/>
      <c r="C360" s="36"/>
      <c r="D360" s="844"/>
      <c r="E360" s="36"/>
      <c r="F360" s="36"/>
      <c r="G360" s="36"/>
      <c r="H360" s="36"/>
      <c r="I360" s="48"/>
      <c r="J360" s="41"/>
      <c r="K360" s="41"/>
      <c r="L360" s="41"/>
      <c r="M360" s="41"/>
      <c r="N360" s="41">
        <f>L359*J359</f>
        <v>1320</v>
      </c>
      <c r="O360" s="665">
        <f>SUM(V360:AJ360)+SUM(V361:AJ361)</f>
        <v>1</v>
      </c>
      <c r="P360" s="41"/>
      <c r="Q360" s="41">
        <f>O360*J359</f>
        <v>120</v>
      </c>
      <c r="R360" s="41">
        <f>L359-O360</f>
        <v>10</v>
      </c>
      <c r="S360" s="41"/>
      <c r="T360" s="41">
        <f>R360*J359</f>
        <v>1200</v>
      </c>
      <c r="U360" s="41"/>
      <c r="V360" s="68">
        <v>0</v>
      </c>
      <c r="W360" s="68">
        <v>0</v>
      </c>
      <c r="X360" s="68">
        <v>0</v>
      </c>
      <c r="Y360" s="670">
        <v>1</v>
      </c>
      <c r="Z360" s="38"/>
      <c r="AA360" s="38"/>
      <c r="AB360" s="38"/>
      <c r="AC360" s="38"/>
      <c r="AD360" s="38"/>
      <c r="AE360" s="38"/>
      <c r="AF360" s="19"/>
      <c r="AG360" s="19"/>
      <c r="AH360" s="19"/>
      <c r="AI360" s="19"/>
      <c r="AJ360" s="19"/>
    </row>
    <row r="361" spans="1:36" ht="15" customHeight="1" x14ac:dyDescent="0.45">
      <c r="A361" s="36"/>
      <c r="B361" s="36"/>
      <c r="C361" s="36"/>
      <c r="D361" s="36"/>
      <c r="E361" s="36"/>
      <c r="F361" s="36"/>
      <c r="G361" s="36"/>
      <c r="H361" s="36"/>
      <c r="I361" s="48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>
        <f>R361*K361</f>
        <v>0</v>
      </c>
      <c r="V361" s="38"/>
      <c r="W361" s="845"/>
      <c r="X361" s="218" t="s">
        <v>3295</v>
      </c>
      <c r="Y361" s="38"/>
      <c r="Z361" s="38"/>
      <c r="AA361" s="38"/>
      <c r="AB361" s="38"/>
      <c r="AC361" s="38"/>
      <c r="AD361" s="38"/>
      <c r="AE361" s="38"/>
      <c r="AF361" s="19"/>
      <c r="AG361" s="19"/>
      <c r="AH361" s="19"/>
      <c r="AI361" s="19"/>
      <c r="AJ361" s="19"/>
    </row>
    <row r="362" spans="1:36" ht="15" customHeight="1" x14ac:dyDescent="0.45">
      <c r="A362" s="182" t="s">
        <v>3022</v>
      </c>
      <c r="B362" s="182" t="s">
        <v>3279</v>
      </c>
      <c r="C362" s="236">
        <v>45350</v>
      </c>
      <c r="D362" s="78" t="s">
        <v>3294</v>
      </c>
      <c r="E362" s="182" t="s">
        <v>964</v>
      </c>
      <c r="F362" s="182" t="s">
        <v>3296</v>
      </c>
      <c r="G362" s="182" t="s">
        <v>424</v>
      </c>
      <c r="H362" s="182" t="s">
        <v>2215</v>
      </c>
      <c r="I362" s="203">
        <v>46</v>
      </c>
      <c r="J362" s="184">
        <v>120</v>
      </c>
      <c r="K362" s="184"/>
      <c r="L362" s="184">
        <f>SUM(V362:AJ362)</f>
        <v>8</v>
      </c>
      <c r="M362" s="184">
        <f>I362*L362</f>
        <v>368</v>
      </c>
      <c r="N362" s="184"/>
      <c r="O362" s="184"/>
      <c r="P362" s="184">
        <f>O363*I362</f>
        <v>138</v>
      </c>
      <c r="Q362" s="184"/>
      <c r="R362" s="184"/>
      <c r="S362" s="184">
        <f>R363*I362</f>
        <v>230</v>
      </c>
      <c r="T362" s="184"/>
      <c r="U362" s="184"/>
      <c r="V362" s="183">
        <v>2</v>
      </c>
      <c r="W362" s="183">
        <v>2</v>
      </c>
      <c r="X362" s="183">
        <v>2</v>
      </c>
      <c r="Y362" s="183">
        <v>2</v>
      </c>
      <c r="Z362" s="183"/>
      <c r="AA362" s="183"/>
      <c r="AB362" s="183"/>
      <c r="AC362" s="183"/>
      <c r="AD362" s="183"/>
      <c r="AE362" s="183"/>
      <c r="AF362" s="237"/>
      <c r="AG362" s="237"/>
      <c r="AH362" s="237"/>
      <c r="AI362" s="237"/>
      <c r="AJ362" s="237"/>
    </row>
    <row r="363" spans="1:36" ht="15" customHeight="1" x14ac:dyDescent="0.45">
      <c r="A363" s="36"/>
      <c r="B363" s="36"/>
      <c r="C363" s="36"/>
      <c r="D363" s="844"/>
      <c r="E363" s="36"/>
      <c r="F363" s="36"/>
      <c r="G363" s="36"/>
      <c r="H363" s="36"/>
      <c r="I363" s="48"/>
      <c r="J363" s="41"/>
      <c r="K363" s="41"/>
      <c r="L363" s="41"/>
      <c r="M363" s="41"/>
      <c r="N363" s="41">
        <f>L362*J362</f>
        <v>960</v>
      </c>
      <c r="O363" s="665">
        <f>SUM(V363:AJ363)+SUM(V364:AJ364)</f>
        <v>3</v>
      </c>
      <c r="P363" s="41"/>
      <c r="Q363" s="41">
        <f>O363*J362</f>
        <v>360</v>
      </c>
      <c r="R363" s="41">
        <f>L362-O363</f>
        <v>5</v>
      </c>
      <c r="S363" s="41"/>
      <c r="T363" s="41">
        <f>R363*J362</f>
        <v>600</v>
      </c>
      <c r="U363" s="41"/>
      <c r="V363" s="68">
        <v>0</v>
      </c>
      <c r="W363" s="516">
        <v>0</v>
      </c>
      <c r="X363" s="670">
        <v>1</v>
      </c>
      <c r="Y363" s="670">
        <v>2</v>
      </c>
      <c r="Z363" s="38"/>
      <c r="AA363" s="38"/>
      <c r="AB363" s="38"/>
      <c r="AC363" s="38"/>
      <c r="AD363" s="38"/>
      <c r="AE363" s="38"/>
      <c r="AF363" s="19"/>
      <c r="AG363" s="19"/>
      <c r="AH363" s="19"/>
      <c r="AI363" s="19"/>
      <c r="AJ363" s="19"/>
    </row>
    <row r="364" spans="1:36" ht="15" customHeight="1" x14ac:dyDescent="0.45">
      <c r="A364" s="36"/>
      <c r="B364" s="36"/>
      <c r="C364" s="36"/>
      <c r="D364" s="36"/>
      <c r="E364" s="36"/>
      <c r="F364" s="36"/>
      <c r="G364" s="36"/>
      <c r="H364" s="36"/>
      <c r="I364" s="48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>
        <f>R364*K364</f>
        <v>0</v>
      </c>
      <c r="V364" s="38"/>
      <c r="W364" s="845"/>
      <c r="X364" s="38"/>
      <c r="Y364" s="38"/>
      <c r="Z364" s="38"/>
      <c r="AA364" s="38"/>
      <c r="AB364" s="38"/>
      <c r="AC364" s="38"/>
      <c r="AD364" s="38"/>
      <c r="AE364" s="38"/>
      <c r="AF364" s="19"/>
      <c r="AG364" s="19"/>
      <c r="AH364" s="19"/>
      <c r="AI364" s="19"/>
      <c r="AJ364" s="19"/>
    </row>
    <row r="365" spans="1:36" ht="15" customHeight="1" x14ac:dyDescent="0.45">
      <c r="A365" s="182" t="s">
        <v>3022</v>
      </c>
      <c r="B365" s="182" t="s">
        <v>3279</v>
      </c>
      <c r="C365" s="236">
        <v>45387</v>
      </c>
      <c r="D365" s="105" t="s">
        <v>3297</v>
      </c>
      <c r="E365" s="182" t="s">
        <v>180</v>
      </c>
      <c r="F365" s="386" t="s">
        <v>3293</v>
      </c>
      <c r="G365" s="182" t="s">
        <v>166</v>
      </c>
      <c r="H365" s="182" t="s">
        <v>1056</v>
      </c>
      <c r="I365" s="203">
        <v>75</v>
      </c>
      <c r="J365" s="184">
        <v>195</v>
      </c>
      <c r="K365" s="184">
        <v>97.5</v>
      </c>
      <c r="L365" s="184">
        <f>SUM(V365:AJ365)</f>
        <v>5</v>
      </c>
      <c r="M365" s="184">
        <f>I365*L365</f>
        <v>375</v>
      </c>
      <c r="N365" s="184"/>
      <c r="O365" s="184"/>
      <c r="P365" s="184">
        <f>O366*I365</f>
        <v>0</v>
      </c>
      <c r="Q365" s="184"/>
      <c r="R365" s="184"/>
      <c r="S365" s="184">
        <f>R366*I365</f>
        <v>375</v>
      </c>
      <c r="T365" s="184"/>
      <c r="U365" s="184"/>
      <c r="V365" s="183"/>
      <c r="W365" s="183">
        <v>3</v>
      </c>
      <c r="X365" s="183">
        <v>2</v>
      </c>
      <c r="Y365" s="183"/>
      <c r="Z365" s="183"/>
      <c r="AA365" s="183"/>
      <c r="AB365" s="183"/>
      <c r="AC365" s="183"/>
      <c r="AD365" s="183"/>
      <c r="AE365" s="183"/>
      <c r="AF365" s="237"/>
      <c r="AG365" s="237"/>
      <c r="AH365" s="237"/>
      <c r="AI365" s="237"/>
      <c r="AJ365" s="237"/>
    </row>
    <row r="366" spans="1:36" ht="15" customHeight="1" x14ac:dyDescent="0.45">
      <c r="A366" s="36"/>
      <c r="B366" s="36"/>
      <c r="C366" s="36"/>
      <c r="D366" s="46"/>
      <c r="E366" s="36"/>
      <c r="F366" s="36"/>
      <c r="G366" s="36"/>
      <c r="H366" s="36"/>
      <c r="I366" s="48"/>
      <c r="J366" s="41"/>
      <c r="K366" s="41"/>
      <c r="L366" s="41"/>
      <c r="M366" s="41"/>
      <c r="N366" s="41">
        <f>L365*J365</f>
        <v>975</v>
      </c>
      <c r="O366" s="40">
        <f>SUM(V366:AJ366)+SUM(V367:AJ367)</f>
        <v>0</v>
      </c>
      <c r="P366" s="41"/>
      <c r="Q366" s="41">
        <f>O366*J365</f>
        <v>0</v>
      </c>
      <c r="R366" s="41">
        <f>L365-O366</f>
        <v>5</v>
      </c>
      <c r="S366" s="41"/>
      <c r="T366" s="41">
        <f>R366*J365</f>
        <v>975</v>
      </c>
      <c r="U366" s="41"/>
      <c r="V366" s="38"/>
      <c r="W366" s="42">
        <v>0</v>
      </c>
      <c r="X366" s="42">
        <v>0</v>
      </c>
      <c r="Y366" s="38"/>
      <c r="Z366" s="38"/>
      <c r="AA366" s="38"/>
      <c r="AB366" s="38"/>
      <c r="AC366" s="38"/>
      <c r="AD366" s="38"/>
      <c r="AE366" s="38"/>
      <c r="AF366" s="19"/>
      <c r="AG366" s="19"/>
      <c r="AH366" s="19"/>
      <c r="AI366" s="19"/>
      <c r="AJ366" s="19"/>
    </row>
    <row r="367" spans="1:36" ht="15" customHeight="1" x14ac:dyDescent="0.45">
      <c r="A367" s="36"/>
      <c r="B367" s="36"/>
      <c r="C367" s="36"/>
      <c r="D367" s="36"/>
      <c r="E367" s="36"/>
      <c r="F367" s="36"/>
      <c r="G367" s="36"/>
      <c r="H367" s="36"/>
      <c r="I367" s="48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>
        <f>R367*K367</f>
        <v>0</v>
      </c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19"/>
      <c r="AG367" s="19"/>
      <c r="AH367" s="19"/>
      <c r="AI367" s="19"/>
      <c r="AJ367" s="19"/>
    </row>
    <row r="368" spans="1:36" ht="15" customHeight="1" x14ac:dyDescent="0.45">
      <c r="A368" s="182" t="s">
        <v>3022</v>
      </c>
      <c r="B368" s="182" t="s">
        <v>3279</v>
      </c>
      <c r="C368" s="230"/>
      <c r="D368" s="182" t="s">
        <v>3298</v>
      </c>
      <c r="E368" s="182" t="s">
        <v>260</v>
      </c>
      <c r="F368" s="182" t="s">
        <v>381</v>
      </c>
      <c r="G368" s="182" t="s">
        <v>3299</v>
      </c>
      <c r="H368" s="182" t="s">
        <v>742</v>
      </c>
      <c r="I368" s="203"/>
      <c r="J368" s="184"/>
      <c r="K368" s="184"/>
      <c r="L368" s="184">
        <f>SUM(V368:AJ368)</f>
        <v>3</v>
      </c>
      <c r="M368" s="184">
        <f>I368*L368</f>
        <v>0</v>
      </c>
      <c r="N368" s="184"/>
      <c r="O368" s="184"/>
      <c r="P368" s="184">
        <f>O369*I368</f>
        <v>0</v>
      </c>
      <c r="Q368" s="184"/>
      <c r="R368" s="184"/>
      <c r="S368" s="184">
        <f>R369*I368</f>
        <v>0</v>
      </c>
      <c r="T368" s="184"/>
      <c r="U368" s="184"/>
      <c r="V368" s="183"/>
      <c r="W368" s="183"/>
      <c r="X368" s="183"/>
      <c r="Y368" s="183"/>
      <c r="Z368" s="183"/>
      <c r="AA368" s="183"/>
      <c r="AB368" s="183"/>
      <c r="AC368" s="183"/>
      <c r="AD368" s="183"/>
      <c r="AE368" s="183">
        <v>3</v>
      </c>
      <c r="AF368" s="237"/>
      <c r="AG368" s="237"/>
      <c r="AH368" s="237"/>
      <c r="AI368" s="237"/>
      <c r="AJ368" s="237"/>
    </row>
    <row r="369" spans="1:36" ht="15" customHeight="1" x14ac:dyDescent="0.45">
      <c r="A369" s="36"/>
      <c r="B369" s="36"/>
      <c r="C369" s="36"/>
      <c r="D369" s="36"/>
      <c r="E369" s="36"/>
      <c r="F369" s="36"/>
      <c r="G369" s="36"/>
      <c r="H369" s="36"/>
      <c r="I369" s="48"/>
      <c r="J369" s="41"/>
      <c r="K369" s="41"/>
      <c r="L369" s="41"/>
      <c r="M369" s="41"/>
      <c r="N369" s="41">
        <f>L368*J368</f>
        <v>0</v>
      </c>
      <c r="O369" s="41">
        <f>SUM(V369:AJ369)+SUM(V370:AJ370)</f>
        <v>0</v>
      </c>
      <c r="P369" s="41"/>
      <c r="Q369" s="41">
        <f>O369*J368</f>
        <v>0</v>
      </c>
      <c r="R369" s="41">
        <f>L368-O369</f>
        <v>3</v>
      </c>
      <c r="S369" s="41"/>
      <c r="T369" s="41">
        <f>R369*J368</f>
        <v>0</v>
      </c>
      <c r="U369" s="41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19"/>
      <c r="AG369" s="19"/>
      <c r="AH369" s="19"/>
      <c r="AI369" s="19"/>
      <c r="AJ369" s="19"/>
    </row>
    <row r="370" spans="1:36" ht="15" customHeight="1" x14ac:dyDescent="0.45">
      <c r="A370" s="36"/>
      <c r="B370" s="36"/>
      <c r="C370" s="36"/>
      <c r="D370" s="36"/>
      <c r="E370" s="36"/>
      <c r="F370" s="36"/>
      <c r="G370" s="36"/>
      <c r="H370" s="36"/>
      <c r="I370" s="48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>
        <f t="shared" ref="U370:U371" si="14">R370*K370</f>
        <v>0</v>
      </c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19"/>
      <c r="AG370" s="19"/>
      <c r="AH370" s="19"/>
      <c r="AI370" s="19"/>
      <c r="AJ370" s="19"/>
    </row>
    <row r="371" spans="1:36" ht="15" customHeight="1" x14ac:dyDescent="0.45">
      <c r="A371" s="36"/>
      <c r="B371" s="36"/>
      <c r="C371" s="36"/>
      <c r="D371" s="36"/>
      <c r="E371" s="36"/>
      <c r="F371" s="36"/>
      <c r="G371" s="36"/>
      <c r="H371" s="36"/>
      <c r="I371" s="48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>
        <f t="shared" si="14"/>
        <v>0</v>
      </c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19"/>
      <c r="AG371" s="19"/>
      <c r="AH371" s="19"/>
      <c r="AI371" s="19"/>
      <c r="AJ371" s="19"/>
    </row>
    <row r="372" spans="1:36" ht="15" customHeight="1" x14ac:dyDescent="0.45">
      <c r="A372" s="92"/>
      <c r="B372" s="92"/>
      <c r="C372" s="92"/>
      <c r="D372" s="92"/>
      <c r="E372" s="92"/>
      <c r="F372" s="92"/>
      <c r="G372" s="92"/>
      <c r="H372" s="92"/>
      <c r="I372" s="93"/>
      <c r="J372" s="93"/>
      <c r="K372" s="93"/>
      <c r="L372" s="427">
        <f t="shared" ref="L372:U372" si="15">SUM(L257:L371)</f>
        <v>165</v>
      </c>
      <c r="M372" s="427">
        <f t="shared" si="15"/>
        <v>11761</v>
      </c>
      <c r="N372" s="427">
        <f t="shared" si="15"/>
        <v>30465</v>
      </c>
      <c r="O372" s="716">
        <f t="shared" si="15"/>
        <v>17</v>
      </c>
      <c r="P372" s="716">
        <f t="shared" si="15"/>
        <v>1148</v>
      </c>
      <c r="Q372" s="427">
        <f t="shared" si="15"/>
        <v>2985</v>
      </c>
      <c r="R372" s="427">
        <f t="shared" si="15"/>
        <v>148</v>
      </c>
      <c r="S372" s="427">
        <f t="shared" si="15"/>
        <v>10613</v>
      </c>
      <c r="T372" s="427">
        <f t="shared" si="15"/>
        <v>27480</v>
      </c>
      <c r="U372" s="427">
        <f t="shared" si="15"/>
        <v>0</v>
      </c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19"/>
      <c r="AG372" s="19"/>
      <c r="AH372" s="19"/>
      <c r="AI372" s="19"/>
      <c r="AJ372" s="19"/>
    </row>
    <row r="373" spans="1:36" ht="15" customHeight="1" x14ac:dyDescent="0.45">
      <c r="A373" s="95"/>
      <c r="B373" s="95"/>
      <c r="C373" s="95"/>
      <c r="D373" s="95"/>
      <c r="E373" s="95"/>
      <c r="F373" s="95"/>
      <c r="G373" s="95"/>
      <c r="H373" s="95"/>
      <c r="I373" s="9"/>
      <c r="J373" s="9"/>
      <c r="K373" s="9"/>
      <c r="L373" s="9"/>
      <c r="M373" s="385">
        <f t="shared" ref="M373:N373" si="16">P372+S372</f>
        <v>11761</v>
      </c>
      <c r="N373" s="385">
        <f t="shared" si="16"/>
        <v>30465</v>
      </c>
      <c r="O373" s="9"/>
      <c r="P373" s="97">
        <f>P372/M372</f>
        <v>9.7610747385426411E-2</v>
      </c>
      <c r="Q373" s="9"/>
      <c r="R373" s="9"/>
      <c r="S373" s="97">
        <f>S372/M372</f>
        <v>0.90238925261457359</v>
      </c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</row>
    <row r="374" spans="1:36" ht="15" customHeight="1" x14ac:dyDescent="0.45">
      <c r="A374" s="95"/>
      <c r="B374" s="95"/>
      <c r="C374" s="95"/>
      <c r="D374" s="95"/>
      <c r="E374" s="95"/>
      <c r="F374" s="95"/>
      <c r="G374" s="95"/>
      <c r="H374" s="95"/>
      <c r="I374" s="9"/>
      <c r="J374" s="9"/>
      <c r="K374" s="9" t="s">
        <v>324</v>
      </c>
      <c r="L374" s="9"/>
      <c r="M374" s="9"/>
      <c r="N374" s="9"/>
      <c r="O374" s="9"/>
      <c r="P374" s="97">
        <f>P372/M372</f>
        <v>9.7610747385426411E-2</v>
      </c>
      <c r="Q374" s="9"/>
      <c r="R374" s="9"/>
      <c r="S374" s="97">
        <f>S372/M372</f>
        <v>0.90238925261457359</v>
      </c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</row>
    <row r="375" spans="1:36" ht="15" customHeight="1" x14ac:dyDescent="0.45">
      <c r="A375" s="95"/>
      <c r="B375" s="95"/>
      <c r="C375" s="95"/>
      <c r="D375" s="95"/>
      <c r="E375" s="95"/>
      <c r="F375" s="95"/>
      <c r="G375" s="95"/>
      <c r="H375" s="95"/>
      <c r="I375" s="9"/>
      <c r="J375" s="9"/>
      <c r="K375" s="9" t="s">
        <v>325</v>
      </c>
      <c r="L375" s="9"/>
      <c r="M375" s="9"/>
      <c r="N375" s="9"/>
      <c r="O375" s="9"/>
      <c r="P375" s="9"/>
      <c r="Q375" s="9"/>
      <c r="R375" s="9"/>
      <c r="S375" s="9"/>
      <c r="T375" s="98">
        <f>T372/S372</f>
        <v>2.5892773014227832</v>
      </c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</row>
    <row r="376" spans="1:36" ht="34.5" customHeight="1" x14ac:dyDescent="0.4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8">
        <f>M372/L372</f>
        <v>71.278787878787881</v>
      </c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</row>
    <row r="377" spans="1:36" ht="14.25" customHeight="1" x14ac:dyDescent="0.45"/>
    <row r="378" spans="1:36" ht="14.25" customHeight="1" x14ac:dyDescent="0.45"/>
    <row r="379" spans="1:36" ht="14.25" customHeight="1" x14ac:dyDescent="0.45">
      <c r="A379" s="32" t="s">
        <v>117</v>
      </c>
      <c r="B379" s="32" t="s">
        <v>118</v>
      </c>
      <c r="C379" s="33" t="s">
        <v>1505</v>
      </c>
      <c r="D379" s="32" t="s">
        <v>120</v>
      </c>
      <c r="E379" s="32" t="s">
        <v>121</v>
      </c>
      <c r="F379" s="32" t="s">
        <v>122</v>
      </c>
      <c r="G379" s="32" t="s">
        <v>123</v>
      </c>
      <c r="H379" s="32" t="s">
        <v>124</v>
      </c>
      <c r="I379" s="32" t="s">
        <v>125</v>
      </c>
      <c r="J379" s="32" t="s">
        <v>126</v>
      </c>
      <c r="K379" s="32" t="s">
        <v>127</v>
      </c>
      <c r="L379" s="34" t="s">
        <v>128</v>
      </c>
      <c r="M379" s="33" t="s">
        <v>129</v>
      </c>
      <c r="N379" s="33" t="s">
        <v>933</v>
      </c>
      <c r="O379" s="52" t="s">
        <v>131</v>
      </c>
      <c r="P379" s="829" t="s">
        <v>132</v>
      </c>
      <c r="Q379" s="828"/>
      <c r="R379" s="33" t="s">
        <v>133</v>
      </c>
      <c r="S379" s="830" t="s">
        <v>134</v>
      </c>
      <c r="T379" s="827"/>
      <c r="U379" s="828"/>
      <c r="V379" s="32" t="s">
        <v>135</v>
      </c>
      <c r="W379" s="32" t="s">
        <v>136</v>
      </c>
      <c r="X379" s="32" t="s">
        <v>137</v>
      </c>
      <c r="Y379" s="32" t="s">
        <v>138</v>
      </c>
      <c r="Z379" s="32" t="s">
        <v>1376</v>
      </c>
      <c r="AA379" s="32" t="s">
        <v>1377</v>
      </c>
      <c r="AB379" s="32" t="s">
        <v>1378</v>
      </c>
      <c r="AC379" s="32" t="s">
        <v>1379</v>
      </c>
      <c r="AD379" s="32" t="s">
        <v>1380</v>
      </c>
      <c r="AE379" s="32" t="s">
        <v>140</v>
      </c>
      <c r="AF379" s="32" t="s">
        <v>2451</v>
      </c>
      <c r="AG379" s="32" t="s">
        <v>2452</v>
      </c>
      <c r="AH379" s="32" t="s">
        <v>2453</v>
      </c>
      <c r="AI379" s="32" t="s">
        <v>2454</v>
      </c>
      <c r="AJ379" s="32" t="s">
        <v>2455</v>
      </c>
    </row>
    <row r="380" spans="1:36" ht="14.25" customHeight="1" x14ac:dyDescent="0.45">
      <c r="A380" s="77" t="s">
        <v>3022</v>
      </c>
      <c r="B380" s="77" t="s">
        <v>10</v>
      </c>
      <c r="C380" s="122">
        <v>45448</v>
      </c>
      <c r="D380" s="77" t="s">
        <v>3300</v>
      </c>
      <c r="E380" s="77" t="s">
        <v>1146</v>
      </c>
      <c r="F380" s="77" t="s">
        <v>248</v>
      </c>
      <c r="G380" s="77" t="s">
        <v>166</v>
      </c>
      <c r="H380" s="77" t="s">
        <v>2054</v>
      </c>
      <c r="I380" s="80">
        <v>75</v>
      </c>
      <c r="J380" s="82">
        <v>195</v>
      </c>
      <c r="K380" s="82"/>
      <c r="L380" s="82">
        <f>SUM(V380:AJ380)</f>
        <v>3</v>
      </c>
      <c r="M380" s="82">
        <f>I380*L380</f>
        <v>225</v>
      </c>
      <c r="N380" s="82"/>
      <c r="O380" s="82"/>
      <c r="P380" s="82">
        <f>O381*I380</f>
        <v>0</v>
      </c>
      <c r="Q380" s="82"/>
      <c r="R380" s="82"/>
      <c r="S380" s="82">
        <f>R381*I380</f>
        <v>225</v>
      </c>
      <c r="T380" s="82"/>
      <c r="U380" s="82"/>
      <c r="V380" s="81"/>
      <c r="W380" s="81"/>
      <c r="X380" s="81"/>
      <c r="Y380" s="81"/>
      <c r="Z380" s="81"/>
      <c r="AA380" s="81">
        <v>1</v>
      </c>
      <c r="AB380" s="81">
        <v>1</v>
      </c>
      <c r="AC380" s="81">
        <v>1</v>
      </c>
      <c r="AD380" s="81"/>
      <c r="AE380" s="81"/>
      <c r="AF380" s="131"/>
      <c r="AG380" s="131"/>
      <c r="AH380" s="131"/>
      <c r="AI380" s="131"/>
      <c r="AJ380" s="131"/>
    </row>
    <row r="381" spans="1:36" ht="14.25" customHeight="1" x14ac:dyDescent="0.45">
      <c r="A381" s="36"/>
      <c r="B381" s="36"/>
      <c r="C381" s="36"/>
      <c r="D381" s="46"/>
      <c r="E381" s="36"/>
      <c r="F381" s="36"/>
      <c r="G381" s="36"/>
      <c r="H381" s="36"/>
      <c r="I381" s="48"/>
      <c r="J381" s="41"/>
      <c r="K381" s="41"/>
      <c r="L381" s="41"/>
      <c r="M381" s="41"/>
      <c r="N381" s="41">
        <f>L380*J380</f>
        <v>585</v>
      </c>
      <c r="O381" s="40">
        <f>SUM(V381:AJ381)+SUM(V382:AJ382)</f>
        <v>0</v>
      </c>
      <c r="P381" s="41"/>
      <c r="Q381" s="41">
        <f>O381*J380</f>
        <v>0</v>
      </c>
      <c r="R381" s="41">
        <f>L380-O381</f>
        <v>3</v>
      </c>
      <c r="S381" s="41"/>
      <c r="T381" s="41">
        <f>R381*J380</f>
        <v>585</v>
      </c>
      <c r="U381" s="41"/>
      <c r="V381" s="38"/>
      <c r="W381" s="38"/>
      <c r="X381" s="38"/>
      <c r="Y381" s="38"/>
      <c r="Z381" s="38"/>
      <c r="AA381" s="42">
        <v>0</v>
      </c>
      <c r="AB381" s="42">
        <v>0</v>
      </c>
      <c r="AC381" s="134">
        <v>0</v>
      </c>
      <c r="AD381" s="38"/>
      <c r="AE381" s="38"/>
      <c r="AF381" s="19"/>
      <c r="AG381" s="19"/>
      <c r="AH381" s="19"/>
      <c r="AI381" s="19"/>
      <c r="AJ381" s="19"/>
    </row>
    <row r="382" spans="1:36" ht="14.25" customHeight="1" x14ac:dyDescent="0.45">
      <c r="A382" s="36"/>
      <c r="B382" s="36"/>
      <c r="C382" s="36"/>
      <c r="D382" s="36"/>
      <c r="E382" s="36"/>
      <c r="F382" s="36"/>
      <c r="G382" s="36"/>
      <c r="H382" s="36"/>
      <c r="I382" s="48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>
        <f>R382*K382</f>
        <v>0</v>
      </c>
      <c r="V382" s="38"/>
      <c r="W382" s="38"/>
      <c r="X382" s="38"/>
      <c r="Y382" s="38"/>
      <c r="Z382" s="38"/>
      <c r="AA382" s="38"/>
      <c r="AB382" s="38"/>
      <c r="AC382" s="218" t="s">
        <v>3301</v>
      </c>
      <c r="AD382" s="38"/>
      <c r="AE382" s="38"/>
      <c r="AF382" s="19"/>
      <c r="AG382" s="19"/>
      <c r="AH382" s="19"/>
      <c r="AI382" s="19"/>
      <c r="AJ382" s="19"/>
    </row>
    <row r="383" spans="1:36" ht="14.25" customHeight="1" x14ac:dyDescent="0.45">
      <c r="A383" s="77" t="s">
        <v>3022</v>
      </c>
      <c r="B383" s="77" t="s">
        <v>10</v>
      </c>
      <c r="C383" s="122">
        <v>45448</v>
      </c>
      <c r="D383" s="77" t="s">
        <v>3302</v>
      </c>
      <c r="E383" s="77" t="s">
        <v>164</v>
      </c>
      <c r="F383" s="77" t="s">
        <v>248</v>
      </c>
      <c r="G383" s="77" t="s">
        <v>166</v>
      </c>
      <c r="H383" s="77" t="s">
        <v>3303</v>
      </c>
      <c r="I383" s="80">
        <v>56</v>
      </c>
      <c r="J383" s="82">
        <v>145</v>
      </c>
      <c r="K383" s="82"/>
      <c r="L383" s="82">
        <f>SUM(V383:AJ383)</f>
        <v>3</v>
      </c>
      <c r="M383" s="82">
        <f>I383*L383</f>
        <v>168</v>
      </c>
      <c r="N383" s="82"/>
      <c r="O383" s="82"/>
      <c r="P383" s="82">
        <f>O384*I383</f>
        <v>0</v>
      </c>
      <c r="Q383" s="82"/>
      <c r="R383" s="82"/>
      <c r="S383" s="82">
        <f>R384*I383</f>
        <v>168</v>
      </c>
      <c r="T383" s="82"/>
      <c r="U383" s="82"/>
      <c r="V383" s="81"/>
      <c r="W383" s="81">
        <v>1</v>
      </c>
      <c r="X383" s="81">
        <v>1</v>
      </c>
      <c r="Y383" s="81">
        <v>1</v>
      </c>
      <c r="Z383" s="81"/>
      <c r="AA383" s="81"/>
      <c r="AB383" s="81"/>
      <c r="AC383" s="81"/>
      <c r="AD383" s="81"/>
      <c r="AE383" s="81"/>
      <c r="AF383" s="131"/>
      <c r="AG383" s="131"/>
      <c r="AH383" s="131"/>
      <c r="AI383" s="131"/>
      <c r="AJ383" s="131"/>
    </row>
    <row r="384" spans="1:36" ht="14.25" customHeight="1" x14ac:dyDescent="0.45">
      <c r="A384" s="36"/>
      <c r="B384" s="36"/>
      <c r="C384" s="36"/>
      <c r="D384" s="46"/>
      <c r="E384" s="36"/>
      <c r="F384" s="36"/>
      <c r="G384" s="36"/>
      <c r="H384" s="36"/>
      <c r="I384" s="48"/>
      <c r="J384" s="41"/>
      <c r="K384" s="41"/>
      <c r="L384" s="41"/>
      <c r="M384" s="41"/>
      <c r="N384" s="41">
        <f>L383*J383</f>
        <v>435</v>
      </c>
      <c r="O384" s="40">
        <f>SUM(V384:AJ384)+SUM(V385:AJ385)</f>
        <v>0</v>
      </c>
      <c r="P384" s="41"/>
      <c r="Q384" s="41">
        <f>O384*J383</f>
        <v>0</v>
      </c>
      <c r="R384" s="41">
        <f>L383-O384</f>
        <v>3</v>
      </c>
      <c r="S384" s="41"/>
      <c r="T384" s="41">
        <f>R384*J383</f>
        <v>435</v>
      </c>
      <c r="U384" s="41"/>
      <c r="V384" s="38"/>
      <c r="W384" s="42">
        <v>0</v>
      </c>
      <c r="X384" s="42">
        <v>0</v>
      </c>
      <c r="Y384" s="42">
        <v>0</v>
      </c>
      <c r="Z384" s="38"/>
      <c r="AA384" s="38"/>
      <c r="AB384" s="38"/>
      <c r="AC384" s="38"/>
      <c r="AD384" s="38"/>
      <c r="AE384" s="38"/>
      <c r="AF384" s="19"/>
      <c r="AG384" s="19"/>
      <c r="AH384" s="19"/>
      <c r="AI384" s="19"/>
      <c r="AJ384" s="19"/>
    </row>
    <row r="385" spans="1:36" ht="14.25" customHeight="1" x14ac:dyDescent="0.45">
      <c r="A385" s="36"/>
      <c r="B385" s="36"/>
      <c r="C385" s="36"/>
      <c r="D385" s="36"/>
      <c r="E385" s="36"/>
      <c r="F385" s="36"/>
      <c r="G385" s="36"/>
      <c r="H385" s="36"/>
      <c r="I385" s="48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>
        <f>R385*K385</f>
        <v>0</v>
      </c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19"/>
      <c r="AG385" s="19"/>
      <c r="AH385" s="19"/>
      <c r="AI385" s="19"/>
      <c r="AJ385" s="19"/>
    </row>
    <row r="386" spans="1:36" ht="14.25" customHeight="1" x14ac:dyDescent="0.45">
      <c r="A386" s="77" t="s">
        <v>3022</v>
      </c>
      <c r="B386" s="77" t="s">
        <v>10</v>
      </c>
      <c r="C386" s="122">
        <v>45469</v>
      </c>
      <c r="D386" s="105" t="s">
        <v>3304</v>
      </c>
      <c r="E386" s="77" t="s">
        <v>214</v>
      </c>
      <c r="F386" s="77" t="s">
        <v>3305</v>
      </c>
      <c r="G386" s="77"/>
      <c r="H386" s="77" t="s">
        <v>3306</v>
      </c>
      <c r="I386" s="80">
        <v>140</v>
      </c>
      <c r="J386" s="82">
        <v>365</v>
      </c>
      <c r="K386" s="82">
        <v>219</v>
      </c>
      <c r="L386" s="82">
        <f>SUM(V386:AJ386)</f>
        <v>4</v>
      </c>
      <c r="M386" s="82">
        <f>I386*L386</f>
        <v>560</v>
      </c>
      <c r="N386" s="82"/>
      <c r="O386" s="82"/>
      <c r="P386" s="82">
        <f>O387*I386</f>
        <v>0</v>
      </c>
      <c r="Q386" s="82"/>
      <c r="R386" s="82"/>
      <c r="S386" s="82">
        <f>R387*I386</f>
        <v>560</v>
      </c>
      <c r="T386" s="82"/>
      <c r="U386" s="82"/>
      <c r="V386" s="81">
        <v>1</v>
      </c>
      <c r="W386" s="81">
        <v>1</v>
      </c>
      <c r="X386" s="81">
        <v>1</v>
      </c>
      <c r="Y386" s="81">
        <v>1</v>
      </c>
      <c r="Z386" s="81"/>
      <c r="AA386" s="81"/>
      <c r="AB386" s="81"/>
      <c r="AC386" s="81"/>
      <c r="AD386" s="81"/>
      <c r="AE386" s="81"/>
      <c r="AF386" s="131"/>
      <c r="AG386" s="131"/>
      <c r="AH386" s="131"/>
      <c r="AI386" s="131"/>
      <c r="AJ386" s="131"/>
    </row>
    <row r="387" spans="1:36" ht="14.25" customHeight="1" x14ac:dyDescent="0.45">
      <c r="A387" s="36"/>
      <c r="B387" s="36"/>
      <c r="C387" s="36"/>
      <c r="D387" s="46"/>
      <c r="E387" s="36"/>
      <c r="F387" s="36"/>
      <c r="G387" s="36"/>
      <c r="H387" s="36"/>
      <c r="I387" s="48"/>
      <c r="J387" s="41"/>
      <c r="K387" s="41"/>
      <c r="L387" s="41"/>
      <c r="M387" s="41"/>
      <c r="N387" s="41">
        <f>L386*J386</f>
        <v>1460</v>
      </c>
      <c r="O387" s="40">
        <f>SUM(V387:AJ387)+SUM(V388:AJ388)</f>
        <v>0</v>
      </c>
      <c r="P387" s="41"/>
      <c r="Q387" s="41">
        <f>O387*J386</f>
        <v>0</v>
      </c>
      <c r="R387" s="41">
        <f>L386-O387</f>
        <v>4</v>
      </c>
      <c r="S387" s="41"/>
      <c r="T387" s="41">
        <f>R387*J386</f>
        <v>1460</v>
      </c>
      <c r="U387" s="41"/>
      <c r="V387" s="42">
        <v>0</v>
      </c>
      <c r="W387" s="42">
        <v>0</v>
      </c>
      <c r="X387" s="42">
        <v>0</v>
      </c>
      <c r="Y387" s="42">
        <v>0</v>
      </c>
      <c r="Z387" s="38"/>
      <c r="AA387" s="38"/>
      <c r="AB387" s="38"/>
      <c r="AC387" s="38"/>
      <c r="AD387" s="38"/>
      <c r="AE387" s="38"/>
      <c r="AF387" s="19"/>
      <c r="AG387" s="19"/>
      <c r="AH387" s="19"/>
      <c r="AI387" s="19"/>
      <c r="AJ387" s="19"/>
    </row>
    <row r="388" spans="1:36" ht="14.25" customHeight="1" x14ac:dyDescent="0.45">
      <c r="A388" s="36"/>
      <c r="B388" s="36"/>
      <c r="C388" s="36"/>
      <c r="D388" s="36"/>
      <c r="E388" s="36"/>
      <c r="F388" s="36"/>
      <c r="G388" s="36"/>
      <c r="H388" s="36"/>
      <c r="I388" s="48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>
        <f>R388*K388</f>
        <v>0</v>
      </c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19"/>
      <c r="AG388" s="19"/>
      <c r="AH388" s="19"/>
      <c r="AI388" s="19"/>
      <c r="AJ388" s="19"/>
    </row>
    <row r="389" spans="1:36" ht="14.25" customHeight="1" x14ac:dyDescent="0.45">
      <c r="A389" s="77" t="s">
        <v>3022</v>
      </c>
      <c r="B389" s="77" t="s">
        <v>10</v>
      </c>
      <c r="C389" s="122">
        <v>45502</v>
      </c>
      <c r="D389" s="105" t="s">
        <v>3307</v>
      </c>
      <c r="E389" s="77" t="s">
        <v>3308</v>
      </c>
      <c r="F389" s="77" t="s">
        <v>176</v>
      </c>
      <c r="G389" s="77" t="s">
        <v>2043</v>
      </c>
      <c r="H389" s="77" t="s">
        <v>3309</v>
      </c>
      <c r="I389" s="80">
        <v>75</v>
      </c>
      <c r="J389" s="82">
        <v>195</v>
      </c>
      <c r="K389" s="82">
        <v>117</v>
      </c>
      <c r="L389" s="82">
        <f>SUM(V389:AJ389)</f>
        <v>3</v>
      </c>
      <c r="M389" s="82">
        <f>I389*L389</f>
        <v>225</v>
      </c>
      <c r="N389" s="82"/>
      <c r="O389" s="82"/>
      <c r="P389" s="82">
        <f>O390*I389</f>
        <v>0</v>
      </c>
      <c r="Q389" s="82"/>
      <c r="R389" s="82"/>
      <c r="S389" s="82">
        <f>R390*I389</f>
        <v>225</v>
      </c>
      <c r="T389" s="82"/>
      <c r="U389" s="82"/>
      <c r="V389" s="81">
        <v>1</v>
      </c>
      <c r="W389" s="81">
        <v>1</v>
      </c>
      <c r="X389" s="81">
        <v>1</v>
      </c>
      <c r="Y389" s="81"/>
      <c r="Z389" s="81"/>
      <c r="AA389" s="81"/>
      <c r="AB389" s="81"/>
      <c r="AC389" s="81"/>
      <c r="AD389" s="81"/>
      <c r="AE389" s="81"/>
      <c r="AF389" s="131"/>
      <c r="AG389" s="131"/>
      <c r="AH389" s="131"/>
      <c r="AI389" s="131"/>
      <c r="AJ389" s="131"/>
    </row>
    <row r="390" spans="1:36" ht="14.25" customHeight="1" x14ac:dyDescent="0.45">
      <c r="A390" s="36"/>
      <c r="B390" s="36"/>
      <c r="C390" s="36"/>
      <c r="D390" s="46"/>
      <c r="E390" s="36"/>
      <c r="F390" s="36"/>
      <c r="G390" s="36"/>
      <c r="H390" s="36"/>
      <c r="I390" s="48"/>
      <c r="J390" s="41"/>
      <c r="K390" s="41"/>
      <c r="L390" s="41"/>
      <c r="M390" s="41"/>
      <c r="N390" s="41">
        <f>L389*J389</f>
        <v>585</v>
      </c>
      <c r="O390" s="47">
        <f>SUM(V390:AJ390)+SUM(V391:AJ391)</f>
        <v>0</v>
      </c>
      <c r="P390" s="41"/>
      <c r="Q390" s="41">
        <f>O390*J389</f>
        <v>0</v>
      </c>
      <c r="R390" s="41">
        <f>L389-O390</f>
        <v>3</v>
      </c>
      <c r="S390" s="41"/>
      <c r="T390" s="41">
        <f>R390*J389</f>
        <v>585</v>
      </c>
      <c r="U390" s="41"/>
      <c r="V390" s="68">
        <v>0</v>
      </c>
      <c r="W390" s="68">
        <v>0</v>
      </c>
      <c r="X390" s="68">
        <v>0</v>
      </c>
      <c r="Y390" s="38"/>
      <c r="Z390" s="38"/>
      <c r="AA390" s="38"/>
      <c r="AB390" s="38"/>
      <c r="AC390" s="38"/>
      <c r="AD390" s="38"/>
      <c r="AE390" s="38"/>
      <c r="AF390" s="19"/>
      <c r="AG390" s="19"/>
      <c r="AH390" s="19"/>
      <c r="AI390" s="19"/>
      <c r="AJ390" s="19"/>
    </row>
    <row r="391" spans="1:36" ht="14.25" customHeight="1" x14ac:dyDescent="0.45">
      <c r="A391" s="36"/>
      <c r="B391" s="36"/>
      <c r="C391" s="36"/>
      <c r="D391" s="36"/>
      <c r="E391" s="36"/>
      <c r="F391" s="36"/>
      <c r="G391" s="36"/>
      <c r="H391" s="36"/>
      <c r="I391" s="48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>
        <f>R391*K391</f>
        <v>0</v>
      </c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19"/>
      <c r="AG391" s="19"/>
      <c r="AH391" s="19"/>
      <c r="AI391" s="19"/>
      <c r="AJ391" s="19"/>
    </row>
    <row r="392" spans="1:36" ht="14.25" customHeight="1" x14ac:dyDescent="0.45">
      <c r="A392" s="77" t="s">
        <v>3022</v>
      </c>
      <c r="B392" s="77" t="s">
        <v>10</v>
      </c>
      <c r="C392" s="122">
        <v>45490</v>
      </c>
      <c r="D392" s="105" t="s">
        <v>3310</v>
      </c>
      <c r="E392" s="77" t="s">
        <v>1146</v>
      </c>
      <c r="F392" s="77" t="s">
        <v>3251</v>
      </c>
      <c r="G392" s="77" t="s">
        <v>606</v>
      </c>
      <c r="H392" s="77"/>
      <c r="I392" s="80">
        <v>67</v>
      </c>
      <c r="J392" s="82">
        <v>175</v>
      </c>
      <c r="K392" s="82"/>
      <c r="L392" s="82">
        <f>SUM(V392:AJ392)</f>
        <v>3</v>
      </c>
      <c r="M392" s="82">
        <f>I392*L392</f>
        <v>201</v>
      </c>
      <c r="N392" s="82"/>
      <c r="O392" s="82"/>
      <c r="P392" s="82">
        <f>O393*I392</f>
        <v>0</v>
      </c>
      <c r="Q392" s="82"/>
      <c r="R392" s="82"/>
      <c r="S392" s="82">
        <f>R393*I392</f>
        <v>201</v>
      </c>
      <c r="T392" s="82"/>
      <c r="U392" s="82"/>
      <c r="V392" s="81"/>
      <c r="W392" s="81"/>
      <c r="X392" s="81"/>
      <c r="Y392" s="81"/>
      <c r="Z392" s="81"/>
      <c r="AA392" s="81">
        <v>1</v>
      </c>
      <c r="AB392" s="81">
        <v>1</v>
      </c>
      <c r="AC392" s="81">
        <v>1</v>
      </c>
      <c r="AD392" s="81"/>
      <c r="AE392" s="81"/>
      <c r="AF392" s="131"/>
      <c r="AG392" s="131"/>
      <c r="AH392" s="131"/>
      <c r="AI392" s="131"/>
      <c r="AJ392" s="131"/>
    </row>
    <row r="393" spans="1:36" ht="14.25" customHeight="1" x14ac:dyDescent="0.45">
      <c r="A393" s="36"/>
      <c r="B393" s="36"/>
      <c r="C393" s="36"/>
      <c r="D393" s="46"/>
      <c r="E393" s="36"/>
      <c r="F393" s="36"/>
      <c r="G393" s="36"/>
      <c r="H393" s="36"/>
      <c r="I393" s="48"/>
      <c r="J393" s="41"/>
      <c r="K393" s="41"/>
      <c r="L393" s="41"/>
      <c r="M393" s="41"/>
      <c r="N393" s="41">
        <f>L392*J392</f>
        <v>525</v>
      </c>
      <c r="O393" s="40">
        <f>SUM(V393:AJ393)+SUM(V394:AJ394)</f>
        <v>0</v>
      </c>
      <c r="P393" s="41"/>
      <c r="Q393" s="41">
        <f>O393*J392</f>
        <v>0</v>
      </c>
      <c r="R393" s="41">
        <f>L392-O393</f>
        <v>3</v>
      </c>
      <c r="S393" s="41"/>
      <c r="T393" s="41">
        <f>R393*J392</f>
        <v>525</v>
      </c>
      <c r="U393" s="41"/>
      <c r="V393" s="38"/>
      <c r="W393" s="38"/>
      <c r="X393" s="38"/>
      <c r="Y393" s="38"/>
      <c r="Z393" s="38"/>
      <c r="AA393" s="42">
        <v>0</v>
      </c>
      <c r="AB393" s="42">
        <v>0</v>
      </c>
      <c r="AC393" s="42">
        <v>0</v>
      </c>
      <c r="AD393" s="38"/>
      <c r="AE393" s="38"/>
      <c r="AF393" s="19"/>
      <c r="AG393" s="19"/>
      <c r="AH393" s="19"/>
      <c r="AI393" s="19"/>
      <c r="AJ393" s="19"/>
    </row>
    <row r="394" spans="1:36" ht="14.25" customHeight="1" x14ac:dyDescent="0.45">
      <c r="A394" s="36"/>
      <c r="B394" s="36"/>
      <c r="C394" s="36"/>
      <c r="D394" s="36"/>
      <c r="E394" s="36"/>
      <c r="F394" s="36"/>
      <c r="G394" s="36"/>
      <c r="H394" s="36"/>
      <c r="I394" s="48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>
        <f>R394*K394</f>
        <v>0</v>
      </c>
      <c r="V394" s="38"/>
      <c r="W394" s="38"/>
      <c r="X394" s="38"/>
      <c r="Y394" s="38"/>
      <c r="Z394" s="38"/>
      <c r="AA394" s="845"/>
      <c r="AB394" s="38"/>
      <c r="AC394" s="38"/>
      <c r="AD394" s="38"/>
      <c r="AE394" s="38"/>
      <c r="AF394" s="19"/>
      <c r="AG394" s="19"/>
      <c r="AH394" s="19"/>
      <c r="AI394" s="19"/>
      <c r="AJ394" s="19"/>
    </row>
    <row r="395" spans="1:36" ht="14.25" customHeight="1" x14ac:dyDescent="0.45">
      <c r="A395" s="77" t="s">
        <v>3022</v>
      </c>
      <c r="B395" s="77" t="s">
        <v>10</v>
      </c>
      <c r="C395" s="122">
        <v>45511</v>
      </c>
      <c r="D395" s="77" t="s">
        <v>3311</v>
      </c>
      <c r="E395" s="77" t="s">
        <v>3312</v>
      </c>
      <c r="F395" s="77" t="s">
        <v>3313</v>
      </c>
      <c r="G395" s="77" t="s">
        <v>710</v>
      </c>
      <c r="H395" s="77"/>
      <c r="I395" s="80">
        <v>121</v>
      </c>
      <c r="J395" s="82">
        <v>315</v>
      </c>
      <c r="K395" s="82"/>
      <c r="L395" s="82">
        <f>SUM(V395:AJ395)</f>
        <v>3</v>
      </c>
      <c r="M395" s="82">
        <f>I395*L395</f>
        <v>363</v>
      </c>
      <c r="N395" s="82"/>
      <c r="O395" s="82"/>
      <c r="P395" s="82">
        <f>O396*I395</f>
        <v>0</v>
      </c>
      <c r="Q395" s="82"/>
      <c r="R395" s="82"/>
      <c r="S395" s="82">
        <f>R396*I395</f>
        <v>363</v>
      </c>
      <c r="T395" s="82"/>
      <c r="U395" s="82"/>
      <c r="V395" s="81"/>
      <c r="W395" s="81"/>
      <c r="X395" s="81"/>
      <c r="Y395" s="81"/>
      <c r="Z395" s="81">
        <v>1</v>
      </c>
      <c r="AA395" s="81">
        <v>1</v>
      </c>
      <c r="AB395" s="81">
        <v>1</v>
      </c>
      <c r="AC395" s="81"/>
      <c r="AD395" s="81"/>
      <c r="AE395" s="81"/>
      <c r="AF395" s="131"/>
      <c r="AG395" s="131"/>
      <c r="AH395" s="131"/>
      <c r="AI395" s="131"/>
      <c r="AJ395" s="131"/>
    </row>
    <row r="396" spans="1:36" ht="14.25" customHeight="1" x14ac:dyDescent="0.45">
      <c r="A396" s="36"/>
      <c r="B396" s="36"/>
      <c r="C396" s="36"/>
      <c r="D396" s="485"/>
      <c r="E396" s="36"/>
      <c r="F396" s="36"/>
      <c r="G396" s="36"/>
      <c r="H396" s="36"/>
      <c r="I396" s="48"/>
      <c r="J396" s="41"/>
      <c r="K396" s="41"/>
      <c r="L396" s="41"/>
      <c r="M396" s="41"/>
      <c r="N396" s="41">
        <f>L395*J395</f>
        <v>945</v>
      </c>
      <c r="O396" s="47">
        <f>SUM(V396:AJ396)+SUM(V397:AJ397)</f>
        <v>0</v>
      </c>
      <c r="P396" s="41"/>
      <c r="Q396" s="41">
        <f>O396*J395</f>
        <v>0</v>
      </c>
      <c r="R396" s="41">
        <f>L395-O396</f>
        <v>3</v>
      </c>
      <c r="S396" s="41"/>
      <c r="T396" s="41">
        <f>R396*J395</f>
        <v>945</v>
      </c>
      <c r="U396" s="41"/>
      <c r="V396" s="38"/>
      <c r="W396" s="38"/>
      <c r="X396" s="38"/>
      <c r="Y396" s="38"/>
      <c r="Z396" s="68">
        <v>0</v>
      </c>
      <c r="AA396" s="68">
        <v>0</v>
      </c>
      <c r="AB396" s="68">
        <v>0</v>
      </c>
      <c r="AC396" s="38"/>
      <c r="AD396" s="38"/>
      <c r="AE396" s="38"/>
      <c r="AF396" s="19"/>
      <c r="AG396" s="19"/>
      <c r="AH396" s="19"/>
      <c r="AI396" s="19"/>
      <c r="AJ396" s="19"/>
    </row>
    <row r="397" spans="1:36" ht="14.25" customHeight="1" x14ac:dyDescent="0.45">
      <c r="A397" s="36"/>
      <c r="B397" s="36"/>
      <c r="C397" s="36"/>
      <c r="D397" s="36"/>
      <c r="E397" s="36"/>
      <c r="F397" s="36"/>
      <c r="G397" s="36"/>
      <c r="H397" s="36"/>
      <c r="I397" s="48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>
        <f>R397*K397</f>
        <v>0</v>
      </c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19"/>
      <c r="AG397" s="19"/>
      <c r="AH397" s="19"/>
      <c r="AI397" s="19"/>
      <c r="AJ397" s="19"/>
    </row>
    <row r="398" spans="1:36" ht="14.25" customHeight="1" x14ac:dyDescent="0.45">
      <c r="A398" s="77" t="s">
        <v>3022</v>
      </c>
      <c r="B398" s="77" t="s">
        <v>10</v>
      </c>
      <c r="C398" s="122">
        <v>45463</v>
      </c>
      <c r="D398" s="105" t="s">
        <v>3314</v>
      </c>
      <c r="E398" s="77" t="s">
        <v>198</v>
      </c>
      <c r="F398" s="77" t="s">
        <v>206</v>
      </c>
      <c r="G398" s="77" t="s">
        <v>2268</v>
      </c>
      <c r="H398" s="77" t="s">
        <v>2398</v>
      </c>
      <c r="I398" s="80">
        <v>113</v>
      </c>
      <c r="J398" s="82">
        <v>295</v>
      </c>
      <c r="K398" s="82"/>
      <c r="L398" s="82">
        <f>SUM(V398:AJ398)</f>
        <v>3</v>
      </c>
      <c r="M398" s="82">
        <f>I398*L398</f>
        <v>339</v>
      </c>
      <c r="N398" s="82"/>
      <c r="O398" s="82"/>
      <c r="P398" s="82">
        <f>O399*I398</f>
        <v>0</v>
      </c>
      <c r="Q398" s="82"/>
      <c r="R398" s="82"/>
      <c r="S398" s="82">
        <f>R399*I398</f>
        <v>339</v>
      </c>
      <c r="T398" s="82"/>
      <c r="U398" s="82"/>
      <c r="V398" s="81">
        <v>1</v>
      </c>
      <c r="W398" s="81">
        <v>1</v>
      </c>
      <c r="X398" s="81">
        <v>1</v>
      </c>
      <c r="Y398" s="81"/>
      <c r="Z398" s="81"/>
      <c r="AA398" s="81"/>
      <c r="AB398" s="81"/>
      <c r="AC398" s="81"/>
      <c r="AD398" s="81"/>
      <c r="AE398" s="81"/>
      <c r="AF398" s="131"/>
      <c r="AG398" s="131"/>
      <c r="AH398" s="131"/>
      <c r="AI398" s="131"/>
      <c r="AJ398" s="131"/>
    </row>
    <row r="399" spans="1:36" ht="14.25" customHeight="1" x14ac:dyDescent="0.45">
      <c r="A399" s="36"/>
      <c r="B399" s="36"/>
      <c r="C399" s="36"/>
      <c r="D399" s="46"/>
      <c r="E399" s="36"/>
      <c r="F399" s="36"/>
      <c r="G399" s="36"/>
      <c r="H399" s="36"/>
      <c r="I399" s="48"/>
      <c r="J399" s="41"/>
      <c r="K399" s="41"/>
      <c r="L399" s="41"/>
      <c r="M399" s="41"/>
      <c r="N399" s="41">
        <f>L398*J398</f>
        <v>885</v>
      </c>
      <c r="O399" s="40">
        <f>SUM(V399:AJ399)+SUM(V400:AJ400)</f>
        <v>0</v>
      </c>
      <c r="P399" s="41"/>
      <c r="Q399" s="41">
        <f>O399*J398</f>
        <v>0</v>
      </c>
      <c r="R399" s="41">
        <f>L398-O399</f>
        <v>3</v>
      </c>
      <c r="S399" s="41"/>
      <c r="T399" s="41">
        <f>R399*J398</f>
        <v>885</v>
      </c>
      <c r="U399" s="41"/>
      <c r="V399" s="42">
        <v>0</v>
      </c>
      <c r="W399" s="42">
        <v>0</v>
      </c>
      <c r="X399" s="42">
        <v>0</v>
      </c>
      <c r="Y399" s="38"/>
      <c r="Z399" s="38"/>
      <c r="AA399" s="38"/>
      <c r="AB399" s="38"/>
      <c r="AC399" s="38"/>
      <c r="AD399" s="38"/>
      <c r="AE399" s="38"/>
      <c r="AF399" s="19"/>
      <c r="AG399" s="19"/>
      <c r="AH399" s="19"/>
      <c r="AI399" s="19"/>
      <c r="AJ399" s="19"/>
    </row>
    <row r="400" spans="1:36" ht="14.25" customHeight="1" x14ac:dyDescent="0.45">
      <c r="A400" s="36"/>
      <c r="B400" s="36"/>
      <c r="C400" s="36"/>
      <c r="D400" s="36"/>
      <c r="E400" s="36"/>
      <c r="F400" s="36"/>
      <c r="G400" s="36"/>
      <c r="H400" s="36"/>
      <c r="I400" s="48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>
        <f>R400*K400</f>
        <v>0</v>
      </c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19"/>
      <c r="AG400" s="19"/>
      <c r="AH400" s="19"/>
      <c r="AI400" s="19"/>
      <c r="AJ400" s="19"/>
    </row>
    <row r="401" spans="1:36" ht="14.25" customHeight="1" x14ac:dyDescent="0.45">
      <c r="A401" s="77" t="s">
        <v>3022</v>
      </c>
      <c r="B401" s="77" t="s">
        <v>10</v>
      </c>
      <c r="C401" s="122">
        <v>45474</v>
      </c>
      <c r="D401" s="77" t="s">
        <v>3315</v>
      </c>
      <c r="E401" s="77" t="s">
        <v>264</v>
      </c>
      <c r="F401" s="77" t="s">
        <v>176</v>
      </c>
      <c r="G401" s="77" t="s">
        <v>3316</v>
      </c>
      <c r="H401" s="77" t="s">
        <v>3317</v>
      </c>
      <c r="I401" s="80">
        <v>63</v>
      </c>
      <c r="J401" s="82">
        <v>165</v>
      </c>
      <c r="K401" s="82"/>
      <c r="L401" s="82">
        <f>SUM(V401:AJ401)</f>
        <v>4</v>
      </c>
      <c r="M401" s="82">
        <f>I401*L401</f>
        <v>252</v>
      </c>
      <c r="N401" s="82"/>
      <c r="O401" s="82"/>
      <c r="P401" s="82">
        <f>O402*I401</f>
        <v>0</v>
      </c>
      <c r="Q401" s="82"/>
      <c r="R401" s="82"/>
      <c r="S401" s="82">
        <f>R402*I401</f>
        <v>252</v>
      </c>
      <c r="T401" s="82"/>
      <c r="U401" s="82"/>
      <c r="V401" s="81">
        <v>1</v>
      </c>
      <c r="W401" s="81">
        <v>1</v>
      </c>
      <c r="X401" s="81">
        <v>1</v>
      </c>
      <c r="Y401" s="81">
        <v>1</v>
      </c>
      <c r="Z401" s="81"/>
      <c r="AA401" s="81"/>
      <c r="AB401" s="81"/>
      <c r="AC401" s="81"/>
      <c r="AD401" s="81"/>
      <c r="AE401" s="81"/>
      <c r="AF401" s="131"/>
      <c r="AG401" s="131"/>
      <c r="AH401" s="131"/>
      <c r="AI401" s="131"/>
      <c r="AJ401" s="131"/>
    </row>
    <row r="402" spans="1:36" ht="14.25" customHeight="1" x14ac:dyDescent="0.45">
      <c r="A402" s="36"/>
      <c r="B402" s="36"/>
      <c r="C402" s="36"/>
      <c r="D402" s="46"/>
      <c r="E402" s="36"/>
      <c r="F402" s="36"/>
      <c r="G402" s="36"/>
      <c r="H402" s="36"/>
      <c r="I402" s="48"/>
      <c r="J402" s="41"/>
      <c r="K402" s="41"/>
      <c r="L402" s="41"/>
      <c r="M402" s="41"/>
      <c r="N402" s="41">
        <f>L401*J401</f>
        <v>660</v>
      </c>
      <c r="O402" s="40">
        <f>SUM(V402:AJ402)+SUM(V403:AJ403)</f>
        <v>0</v>
      </c>
      <c r="P402" s="41"/>
      <c r="Q402" s="41">
        <f>O402*J401</f>
        <v>0</v>
      </c>
      <c r="R402" s="41">
        <f>L401-O402</f>
        <v>4</v>
      </c>
      <c r="S402" s="41"/>
      <c r="T402" s="41">
        <f>R402*J401</f>
        <v>660</v>
      </c>
      <c r="U402" s="41"/>
      <c r="V402" s="42">
        <v>0</v>
      </c>
      <c r="W402" s="42">
        <v>0</v>
      </c>
      <c r="X402" s="42">
        <v>0</v>
      </c>
      <c r="Y402" s="42">
        <v>0</v>
      </c>
      <c r="Z402" s="38"/>
      <c r="AA402" s="38"/>
      <c r="AB402" s="38"/>
      <c r="AC402" s="38"/>
      <c r="AD402" s="38"/>
      <c r="AE402" s="38"/>
      <c r="AF402" s="19"/>
      <c r="AG402" s="19"/>
      <c r="AH402" s="19"/>
      <c r="AI402" s="19"/>
      <c r="AJ402" s="19"/>
    </row>
    <row r="403" spans="1:36" ht="14.25" customHeight="1" x14ac:dyDescent="0.45">
      <c r="A403" s="36"/>
      <c r="B403" s="36"/>
      <c r="C403" s="36"/>
      <c r="D403" s="36"/>
      <c r="E403" s="36"/>
      <c r="F403" s="36"/>
      <c r="G403" s="36"/>
      <c r="H403" s="36"/>
      <c r="I403" s="48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>
        <f>R403*K403</f>
        <v>0</v>
      </c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19"/>
      <c r="AG403" s="19"/>
      <c r="AH403" s="19"/>
      <c r="AI403" s="19"/>
      <c r="AJ403" s="19"/>
    </row>
    <row r="404" spans="1:36" ht="14.25" customHeight="1" x14ac:dyDescent="0.45">
      <c r="A404" s="77" t="s">
        <v>3022</v>
      </c>
      <c r="B404" s="77" t="s">
        <v>10</v>
      </c>
      <c r="C404" s="122">
        <v>45474</v>
      </c>
      <c r="D404" s="105" t="s">
        <v>3315</v>
      </c>
      <c r="E404" s="77" t="s">
        <v>264</v>
      </c>
      <c r="F404" s="77" t="s">
        <v>304</v>
      </c>
      <c r="G404" s="77" t="s">
        <v>3316</v>
      </c>
      <c r="H404" s="77" t="s">
        <v>3317</v>
      </c>
      <c r="I404" s="80">
        <v>63</v>
      </c>
      <c r="J404" s="82">
        <v>165</v>
      </c>
      <c r="K404" s="82"/>
      <c r="L404" s="82">
        <f>SUM(V404:AJ404)</f>
        <v>4</v>
      </c>
      <c r="M404" s="82">
        <f>I404*L404</f>
        <v>252</v>
      </c>
      <c r="N404" s="82"/>
      <c r="O404" s="82"/>
      <c r="P404" s="82">
        <f>O405*I404</f>
        <v>126</v>
      </c>
      <c r="Q404" s="82"/>
      <c r="R404" s="82"/>
      <c r="S404" s="82">
        <f>R405*I404</f>
        <v>126</v>
      </c>
      <c r="T404" s="82"/>
      <c r="U404" s="82"/>
      <c r="V404" s="81">
        <v>1</v>
      </c>
      <c r="W404" s="81">
        <v>1</v>
      </c>
      <c r="X404" s="81">
        <v>1</v>
      </c>
      <c r="Y404" s="81">
        <v>1</v>
      </c>
      <c r="Z404" s="81"/>
      <c r="AA404" s="81"/>
      <c r="AB404" s="81"/>
      <c r="AC404" s="81"/>
      <c r="AD404" s="81"/>
      <c r="AE404" s="81"/>
      <c r="AF404" s="131"/>
      <c r="AG404" s="131"/>
      <c r="AH404" s="131"/>
      <c r="AI404" s="131"/>
      <c r="AJ404" s="131"/>
    </row>
    <row r="405" spans="1:36" ht="14.25" customHeight="1" x14ac:dyDescent="0.45">
      <c r="A405" s="36"/>
      <c r="B405" s="36"/>
      <c r="C405" s="36"/>
      <c r="D405" s="656"/>
      <c r="E405" s="36"/>
      <c r="F405" s="36"/>
      <c r="G405" s="36"/>
      <c r="H405" s="36"/>
      <c r="I405" s="48"/>
      <c r="J405" s="41"/>
      <c r="K405" s="41"/>
      <c r="L405" s="41"/>
      <c r="M405" s="41"/>
      <c r="N405" s="41">
        <f>L404*J404</f>
        <v>660</v>
      </c>
      <c r="O405" s="665">
        <f>SUM(V405:AJ405)+SUM(V406:AJ406)</f>
        <v>2</v>
      </c>
      <c r="P405" s="41"/>
      <c r="Q405" s="41">
        <f>O405*J404</f>
        <v>330</v>
      </c>
      <c r="R405" s="41">
        <f>L404-O405</f>
        <v>2</v>
      </c>
      <c r="S405" s="41"/>
      <c r="T405" s="41">
        <f>R405*J404</f>
        <v>330</v>
      </c>
      <c r="U405" s="41"/>
      <c r="V405" s="68">
        <v>0</v>
      </c>
      <c r="W405" s="68">
        <v>0</v>
      </c>
      <c r="X405" s="670">
        <v>1</v>
      </c>
      <c r="Y405" s="670">
        <v>1</v>
      </c>
      <c r="Z405" s="38"/>
      <c r="AA405" s="38"/>
      <c r="AB405" s="38"/>
      <c r="AC405" s="38"/>
      <c r="AD405" s="38"/>
      <c r="AE405" s="38"/>
      <c r="AF405" s="19"/>
      <c r="AG405" s="19"/>
      <c r="AH405" s="19"/>
      <c r="AI405" s="19"/>
      <c r="AJ405" s="19"/>
    </row>
    <row r="406" spans="1:36" ht="14.25" customHeight="1" x14ac:dyDescent="0.45">
      <c r="A406" s="36"/>
      <c r="B406" s="36"/>
      <c r="C406" s="36"/>
      <c r="D406" s="36"/>
      <c r="E406" s="36"/>
      <c r="F406" s="36"/>
      <c r="G406" s="36"/>
      <c r="H406" s="36"/>
      <c r="I406" s="48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>
        <f>R406*K406</f>
        <v>0</v>
      </c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19"/>
      <c r="AG406" s="19"/>
      <c r="AH406" s="19"/>
      <c r="AI406" s="19"/>
      <c r="AJ406" s="19"/>
    </row>
    <row r="407" spans="1:36" ht="14.25" customHeight="1" x14ac:dyDescent="0.45">
      <c r="A407" s="77" t="s">
        <v>3022</v>
      </c>
      <c r="B407" s="77" t="s">
        <v>10</v>
      </c>
      <c r="C407" s="122">
        <v>45523</v>
      </c>
      <c r="D407" s="105" t="s">
        <v>3318</v>
      </c>
      <c r="E407" s="77" t="s">
        <v>180</v>
      </c>
      <c r="F407" s="77" t="s">
        <v>3319</v>
      </c>
      <c r="G407" s="77" t="s">
        <v>154</v>
      </c>
      <c r="H407" s="77"/>
      <c r="I407" s="80">
        <v>83</v>
      </c>
      <c r="J407" s="82">
        <v>215</v>
      </c>
      <c r="K407" s="82">
        <v>107.5</v>
      </c>
      <c r="L407" s="82">
        <f>SUM(V407:AJ407)</f>
        <v>3</v>
      </c>
      <c r="M407" s="82">
        <f>I407*L407</f>
        <v>249</v>
      </c>
      <c r="N407" s="82"/>
      <c r="O407" s="82"/>
      <c r="P407" s="82">
        <f>O408*I407</f>
        <v>83</v>
      </c>
      <c r="Q407" s="82"/>
      <c r="R407" s="82"/>
      <c r="S407" s="82">
        <f>R408*I407</f>
        <v>166</v>
      </c>
      <c r="T407" s="82"/>
      <c r="U407" s="82"/>
      <c r="V407" s="81"/>
      <c r="W407" s="81"/>
      <c r="X407" s="81"/>
      <c r="Y407" s="81"/>
      <c r="Z407" s="81"/>
      <c r="AA407" s="81">
        <v>1</v>
      </c>
      <c r="AB407" s="81">
        <v>1</v>
      </c>
      <c r="AC407" s="81">
        <v>1</v>
      </c>
      <c r="AD407" s="81"/>
      <c r="AE407" s="81"/>
      <c r="AF407" s="131"/>
      <c r="AG407" s="131"/>
      <c r="AH407" s="131"/>
      <c r="AI407" s="131"/>
      <c r="AJ407" s="131"/>
    </row>
    <row r="408" spans="1:36" ht="14.25" customHeight="1" x14ac:dyDescent="0.45">
      <c r="A408" s="36"/>
      <c r="B408" s="36"/>
      <c r="C408" s="36"/>
      <c r="D408" s="656"/>
      <c r="E408" s="36"/>
      <c r="F408" s="36"/>
      <c r="G408" s="36"/>
      <c r="H408" s="36"/>
      <c r="I408" s="48"/>
      <c r="J408" s="41"/>
      <c r="K408" s="41"/>
      <c r="L408" s="41"/>
      <c r="M408" s="41"/>
      <c r="N408" s="41">
        <f>L407*J407</f>
        <v>645</v>
      </c>
      <c r="O408" s="665">
        <f>SUM(V408:AJ408)+SUM(V409:AJ409)</f>
        <v>1</v>
      </c>
      <c r="P408" s="41"/>
      <c r="Q408" s="41">
        <f>O408*J407</f>
        <v>215</v>
      </c>
      <c r="R408" s="41">
        <f>L407-O408</f>
        <v>2</v>
      </c>
      <c r="S408" s="41"/>
      <c r="T408" s="41">
        <f>R408*J407</f>
        <v>430</v>
      </c>
      <c r="U408" s="41"/>
      <c r="V408" s="38"/>
      <c r="W408" s="38"/>
      <c r="X408" s="38"/>
      <c r="Y408" s="38"/>
      <c r="Z408" s="38"/>
      <c r="AA408" s="68">
        <v>0</v>
      </c>
      <c r="AB408" s="68">
        <v>0</v>
      </c>
      <c r="AC408" s="670">
        <v>1</v>
      </c>
      <c r="AD408" s="38"/>
      <c r="AE408" s="38"/>
      <c r="AF408" s="19"/>
      <c r="AG408" s="19"/>
      <c r="AH408" s="19"/>
      <c r="AI408" s="19"/>
      <c r="AJ408" s="19"/>
    </row>
    <row r="409" spans="1:36" ht="14.25" customHeight="1" x14ac:dyDescent="0.45">
      <c r="A409" s="36"/>
      <c r="B409" s="36"/>
      <c r="C409" s="36"/>
      <c r="D409" s="36"/>
      <c r="E409" s="36"/>
      <c r="F409" s="36"/>
      <c r="G409" s="36"/>
      <c r="H409" s="36"/>
      <c r="I409" s="48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>
        <f>R409*K409</f>
        <v>0</v>
      </c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19"/>
      <c r="AG409" s="19"/>
      <c r="AH409" s="19"/>
      <c r="AI409" s="19"/>
      <c r="AJ409" s="19"/>
    </row>
    <row r="410" spans="1:36" ht="14.25" customHeight="1" x14ac:dyDescent="0.45">
      <c r="A410" s="77" t="s">
        <v>3022</v>
      </c>
      <c r="B410" s="77" t="s">
        <v>10</v>
      </c>
      <c r="C410" s="122">
        <v>45474</v>
      </c>
      <c r="D410" s="105" t="s">
        <v>3320</v>
      </c>
      <c r="E410" s="77" t="s">
        <v>164</v>
      </c>
      <c r="F410" s="77" t="s">
        <v>3319</v>
      </c>
      <c r="G410" s="77" t="s">
        <v>154</v>
      </c>
      <c r="H410" s="77" t="s">
        <v>3321</v>
      </c>
      <c r="I410" s="80">
        <v>71</v>
      </c>
      <c r="J410" s="82">
        <v>185</v>
      </c>
      <c r="K410" s="82"/>
      <c r="L410" s="82">
        <f>SUM(V410:AJ410)</f>
        <v>4</v>
      </c>
      <c r="M410" s="82">
        <f>I410*L410</f>
        <v>284</v>
      </c>
      <c r="N410" s="82"/>
      <c r="O410" s="82"/>
      <c r="P410" s="82">
        <f>O411*I410</f>
        <v>71</v>
      </c>
      <c r="Q410" s="82"/>
      <c r="R410" s="82"/>
      <c r="S410" s="82">
        <f>R411*I410</f>
        <v>213</v>
      </c>
      <c r="T410" s="82"/>
      <c r="U410" s="82"/>
      <c r="V410" s="81">
        <v>1</v>
      </c>
      <c r="W410" s="81">
        <v>1</v>
      </c>
      <c r="X410" s="81">
        <v>1</v>
      </c>
      <c r="Y410" s="81">
        <v>1</v>
      </c>
      <c r="Z410" s="81"/>
      <c r="AA410" s="81"/>
      <c r="AB410" s="81"/>
      <c r="AC410" s="81"/>
      <c r="AD410" s="81"/>
      <c r="AE410" s="81"/>
      <c r="AF410" s="131"/>
      <c r="AG410" s="131"/>
      <c r="AH410" s="131"/>
      <c r="AI410" s="131"/>
      <c r="AJ410" s="131"/>
    </row>
    <row r="411" spans="1:36" ht="14.25" customHeight="1" x14ac:dyDescent="0.45">
      <c r="A411" s="36"/>
      <c r="B411" s="36"/>
      <c r="C411" s="36"/>
      <c r="D411" s="656"/>
      <c r="E411" s="36"/>
      <c r="F411" s="36"/>
      <c r="G411" s="36"/>
      <c r="H411" s="36"/>
      <c r="I411" s="48"/>
      <c r="J411" s="41"/>
      <c r="K411" s="41"/>
      <c r="L411" s="41"/>
      <c r="M411" s="41"/>
      <c r="N411" s="41">
        <f>L410*J410</f>
        <v>740</v>
      </c>
      <c r="O411" s="665">
        <f>SUM(V411:AJ411)+SUM(V412:AJ412)</f>
        <v>1</v>
      </c>
      <c r="P411" s="41"/>
      <c r="Q411" s="41">
        <f>O411*J410</f>
        <v>185</v>
      </c>
      <c r="R411" s="41">
        <f>L410-O411</f>
        <v>3</v>
      </c>
      <c r="S411" s="41"/>
      <c r="T411" s="41">
        <f>R411*J410</f>
        <v>555</v>
      </c>
      <c r="U411" s="41"/>
      <c r="V411" s="670">
        <v>1</v>
      </c>
      <c r="W411" s="68">
        <v>0</v>
      </c>
      <c r="X411" s="68">
        <v>0</v>
      </c>
      <c r="Y411" s="42">
        <v>0</v>
      </c>
      <c r="Z411" s="38"/>
      <c r="AA411" s="38"/>
      <c r="AB411" s="38"/>
      <c r="AC411" s="38"/>
      <c r="AD411" s="38"/>
      <c r="AE411" s="38"/>
      <c r="AF411" s="19"/>
      <c r="AG411" s="19"/>
      <c r="AH411" s="19"/>
      <c r="AI411" s="19"/>
      <c r="AJ411" s="19"/>
    </row>
    <row r="412" spans="1:36" ht="21" customHeight="1" x14ac:dyDescent="0.45">
      <c r="A412" s="36"/>
      <c r="B412" s="36"/>
      <c r="C412" s="36"/>
      <c r="D412" s="36"/>
      <c r="E412" s="36"/>
      <c r="F412" s="36"/>
      <c r="G412" s="36"/>
      <c r="H412" s="36"/>
      <c r="I412" s="48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>
        <f>R412*K412</f>
        <v>0</v>
      </c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19"/>
      <c r="AG412" s="19"/>
      <c r="AH412" s="19"/>
      <c r="AI412" s="19"/>
      <c r="AJ412" s="19"/>
    </row>
    <row r="413" spans="1:36" ht="14.25" customHeight="1" x14ac:dyDescent="0.45">
      <c r="A413" s="77" t="s">
        <v>3022</v>
      </c>
      <c r="B413" s="77" t="s">
        <v>10</v>
      </c>
      <c r="C413" s="122">
        <v>45469</v>
      </c>
      <c r="D413" s="77" t="s">
        <v>3322</v>
      </c>
      <c r="E413" s="77" t="s">
        <v>157</v>
      </c>
      <c r="F413" s="77" t="s">
        <v>1081</v>
      </c>
      <c r="G413" s="77" t="s">
        <v>3323</v>
      </c>
      <c r="H413" s="77" t="s">
        <v>3324</v>
      </c>
      <c r="I413" s="80">
        <v>110</v>
      </c>
      <c r="J413" s="82">
        <v>285</v>
      </c>
      <c r="K413" s="82"/>
      <c r="L413" s="82">
        <f>SUM(V413:AJ413)</f>
        <v>3</v>
      </c>
      <c r="M413" s="82">
        <f>I413*L413</f>
        <v>330</v>
      </c>
      <c r="N413" s="82"/>
      <c r="O413" s="82"/>
      <c r="P413" s="82">
        <f>O414*I413</f>
        <v>0</v>
      </c>
      <c r="Q413" s="82"/>
      <c r="R413" s="82"/>
      <c r="S413" s="82">
        <f>R414*I413</f>
        <v>330</v>
      </c>
      <c r="T413" s="82"/>
      <c r="U413" s="82"/>
      <c r="V413" s="81">
        <v>1</v>
      </c>
      <c r="W413" s="81">
        <v>1</v>
      </c>
      <c r="X413" s="81">
        <v>1</v>
      </c>
      <c r="Y413" s="81"/>
      <c r="Z413" s="81"/>
      <c r="AA413" s="81"/>
      <c r="AB413" s="81"/>
      <c r="AC413" s="81"/>
      <c r="AD413" s="81"/>
      <c r="AE413" s="81"/>
      <c r="AF413" s="131"/>
      <c r="AG413" s="131"/>
      <c r="AH413" s="131"/>
      <c r="AI413" s="131"/>
      <c r="AJ413" s="131"/>
    </row>
    <row r="414" spans="1:36" ht="14.25" customHeight="1" x14ac:dyDescent="0.45">
      <c r="A414" s="36"/>
      <c r="B414" s="36"/>
      <c r="C414" s="36"/>
      <c r="D414" s="46"/>
      <c r="E414" s="36"/>
      <c r="F414" s="36"/>
      <c r="G414" s="36"/>
      <c r="H414" s="36"/>
      <c r="I414" s="48"/>
      <c r="J414" s="41"/>
      <c r="K414" s="41"/>
      <c r="L414" s="41"/>
      <c r="M414" s="41"/>
      <c r="N414" s="41">
        <f>L413*J413</f>
        <v>855</v>
      </c>
      <c r="O414" s="47">
        <f>SUM(V414:AJ414)+SUM(V415:AJ415)</f>
        <v>0</v>
      </c>
      <c r="P414" s="41"/>
      <c r="Q414" s="41">
        <f>O414*J413</f>
        <v>0</v>
      </c>
      <c r="R414" s="41">
        <f>L413-O414</f>
        <v>3</v>
      </c>
      <c r="S414" s="41"/>
      <c r="T414" s="41">
        <f>R414*J413</f>
        <v>855</v>
      </c>
      <c r="U414" s="41"/>
      <c r="V414" s="68">
        <v>0</v>
      </c>
      <c r="W414" s="68">
        <v>0</v>
      </c>
      <c r="X414" s="68">
        <v>0</v>
      </c>
      <c r="Y414" s="38"/>
      <c r="Z414" s="38"/>
      <c r="AA414" s="38"/>
      <c r="AB414" s="38"/>
      <c r="AC414" s="38"/>
      <c r="AD414" s="38"/>
      <c r="AE414" s="38"/>
      <c r="AF414" s="19"/>
      <c r="AG414" s="19"/>
      <c r="AH414" s="19"/>
      <c r="AI414" s="19"/>
      <c r="AJ414" s="19"/>
    </row>
    <row r="415" spans="1:36" ht="14.25" customHeight="1" x14ac:dyDescent="0.45">
      <c r="A415" s="36"/>
      <c r="B415" s="36"/>
      <c r="C415" s="36"/>
      <c r="D415" s="36"/>
      <c r="E415" s="36"/>
      <c r="F415" s="36"/>
      <c r="G415" s="36"/>
      <c r="H415" s="36"/>
      <c r="I415" s="48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>
        <f>R415*K415</f>
        <v>0</v>
      </c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19"/>
      <c r="AG415" s="19"/>
      <c r="AH415" s="19"/>
      <c r="AI415" s="19"/>
      <c r="AJ415" s="19"/>
    </row>
    <row r="416" spans="1:36" ht="29.25" customHeight="1" x14ac:dyDescent="0.45">
      <c r="A416" s="77" t="s">
        <v>3022</v>
      </c>
      <c r="B416" s="77" t="s">
        <v>10</v>
      </c>
      <c r="C416" s="122">
        <v>45511</v>
      </c>
      <c r="D416" s="105" t="s">
        <v>3325</v>
      </c>
      <c r="E416" s="77" t="s">
        <v>157</v>
      </c>
      <c r="F416" s="77" t="s">
        <v>3326</v>
      </c>
      <c r="G416" s="77" t="s">
        <v>159</v>
      </c>
      <c r="H416" s="77" t="s">
        <v>3327</v>
      </c>
      <c r="I416" s="80">
        <v>87</v>
      </c>
      <c r="J416" s="82">
        <v>225</v>
      </c>
      <c r="K416" s="82">
        <v>112.5</v>
      </c>
      <c r="L416" s="82">
        <f>SUM(V416:AJ416)</f>
        <v>5</v>
      </c>
      <c r="M416" s="82">
        <f>I416*L416</f>
        <v>435</v>
      </c>
      <c r="N416" s="82"/>
      <c r="O416" s="82"/>
      <c r="P416" s="82">
        <f>O417*I416</f>
        <v>0</v>
      </c>
      <c r="Q416" s="82"/>
      <c r="R416" s="82"/>
      <c r="S416" s="82">
        <f>R417*I416</f>
        <v>435</v>
      </c>
      <c r="T416" s="82"/>
      <c r="U416" s="82"/>
      <c r="V416" s="81">
        <v>2</v>
      </c>
      <c r="W416" s="81">
        <v>2</v>
      </c>
      <c r="X416" s="81">
        <v>1</v>
      </c>
      <c r="Y416" s="81"/>
      <c r="Z416" s="81"/>
      <c r="AA416" s="81"/>
      <c r="AB416" s="81"/>
      <c r="AC416" s="81"/>
      <c r="AD416" s="81"/>
      <c r="AE416" s="81"/>
      <c r="AF416" s="131"/>
      <c r="AG416" s="131"/>
      <c r="AH416" s="131"/>
      <c r="AI416" s="131"/>
      <c r="AJ416" s="131"/>
    </row>
    <row r="417" spans="1:36" ht="14.25" customHeight="1" x14ac:dyDescent="0.45">
      <c r="A417" s="36"/>
      <c r="B417" s="36"/>
      <c r="C417" s="36"/>
      <c r="D417" s="485"/>
      <c r="E417" s="36"/>
      <c r="F417" s="36"/>
      <c r="G417" s="36"/>
      <c r="H417" s="36"/>
      <c r="I417" s="48"/>
      <c r="J417" s="41"/>
      <c r="K417" s="41"/>
      <c r="L417" s="41"/>
      <c r="M417" s="41"/>
      <c r="N417" s="41">
        <f>L416*J416</f>
        <v>1125</v>
      </c>
      <c r="O417" s="47">
        <f>SUM(V417:AJ417)+SUM(V418:AJ418)</f>
        <v>0</v>
      </c>
      <c r="P417" s="41"/>
      <c r="Q417" s="41">
        <f>O417*J416</f>
        <v>0</v>
      </c>
      <c r="R417" s="41">
        <f>L416-O417</f>
        <v>5</v>
      </c>
      <c r="S417" s="41"/>
      <c r="T417" s="41">
        <f>R417*J416</f>
        <v>1125</v>
      </c>
      <c r="U417" s="41"/>
      <c r="V417" s="68">
        <v>0</v>
      </c>
      <c r="W417" s="68">
        <v>0</v>
      </c>
      <c r="X417" s="68">
        <v>0</v>
      </c>
      <c r="Y417" s="38"/>
      <c r="Z417" s="38"/>
      <c r="AA417" s="38"/>
      <c r="AB417" s="38"/>
      <c r="AC417" s="38"/>
      <c r="AD417" s="38"/>
      <c r="AE417" s="38"/>
      <c r="AF417" s="19"/>
      <c r="AG417" s="19"/>
      <c r="AH417" s="19"/>
      <c r="AI417" s="19"/>
      <c r="AJ417" s="19"/>
    </row>
    <row r="418" spans="1:36" ht="14.25" customHeight="1" x14ac:dyDescent="0.45">
      <c r="A418" s="36"/>
      <c r="B418" s="36"/>
      <c r="C418" s="36"/>
      <c r="D418" s="36"/>
      <c r="E418" s="36"/>
      <c r="F418" s="36"/>
      <c r="G418" s="36"/>
      <c r="H418" s="36"/>
      <c r="I418" s="48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>
        <f>R418*K418</f>
        <v>0</v>
      </c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19"/>
      <c r="AG418" s="19"/>
      <c r="AH418" s="19"/>
      <c r="AI418" s="19"/>
      <c r="AJ418" s="19"/>
    </row>
    <row r="419" spans="1:36" ht="14.25" customHeight="1" x14ac:dyDescent="0.45">
      <c r="A419" s="77" t="s">
        <v>3022</v>
      </c>
      <c r="B419" s="77" t="s">
        <v>10</v>
      </c>
      <c r="C419" s="122">
        <v>45511</v>
      </c>
      <c r="D419" s="105" t="s">
        <v>3328</v>
      </c>
      <c r="E419" s="77" t="s">
        <v>508</v>
      </c>
      <c r="F419" s="77" t="s">
        <v>176</v>
      </c>
      <c r="G419" s="77" t="s">
        <v>2040</v>
      </c>
      <c r="H419" s="77" t="s">
        <v>1132</v>
      </c>
      <c r="I419" s="80">
        <v>163</v>
      </c>
      <c r="J419" s="82">
        <v>425</v>
      </c>
      <c r="K419" s="82"/>
      <c r="L419" s="82">
        <f>SUM(V419:AJ419)</f>
        <v>3</v>
      </c>
      <c r="M419" s="82">
        <f>I419*L419</f>
        <v>489</v>
      </c>
      <c r="N419" s="82"/>
      <c r="O419" s="82"/>
      <c r="P419" s="82">
        <f>O420*I419</f>
        <v>163</v>
      </c>
      <c r="Q419" s="82"/>
      <c r="R419" s="82"/>
      <c r="S419" s="82">
        <f>R420*I419</f>
        <v>326</v>
      </c>
      <c r="T419" s="82"/>
      <c r="U419" s="82"/>
      <c r="V419" s="81">
        <v>1</v>
      </c>
      <c r="W419" s="81">
        <v>1</v>
      </c>
      <c r="X419" s="81">
        <v>1</v>
      </c>
      <c r="Y419" s="81"/>
      <c r="Z419" s="81"/>
      <c r="AA419" s="81"/>
      <c r="AB419" s="81"/>
      <c r="AC419" s="81"/>
      <c r="AD419" s="81"/>
      <c r="AE419" s="81"/>
      <c r="AF419" s="131"/>
      <c r="AG419" s="131"/>
      <c r="AH419" s="131"/>
      <c r="AI419" s="131"/>
      <c r="AJ419" s="131"/>
    </row>
    <row r="420" spans="1:36" ht="14.25" customHeight="1" x14ac:dyDescent="0.45">
      <c r="A420" s="36"/>
      <c r="B420" s="36"/>
      <c r="C420" s="36"/>
      <c r="D420" s="673"/>
      <c r="E420" s="36"/>
      <c r="F420" s="36"/>
      <c r="G420" s="36"/>
      <c r="H420" s="36"/>
      <c r="I420" s="48"/>
      <c r="J420" s="41"/>
      <c r="K420" s="41"/>
      <c r="L420" s="41"/>
      <c r="M420" s="41"/>
      <c r="N420" s="41">
        <f>L419*J419</f>
        <v>1275</v>
      </c>
      <c r="O420" s="665">
        <f>SUM(V420:AJ420)+SUM(V421:AJ421)</f>
        <v>1</v>
      </c>
      <c r="P420" s="41"/>
      <c r="Q420" s="41">
        <f>O420*J419</f>
        <v>425</v>
      </c>
      <c r="R420" s="41">
        <f>L419-O420</f>
        <v>2</v>
      </c>
      <c r="S420" s="41"/>
      <c r="T420" s="41">
        <f>R420*J419</f>
        <v>850</v>
      </c>
      <c r="U420" s="41"/>
      <c r="V420" s="670">
        <v>1</v>
      </c>
      <c r="W420" s="68">
        <v>0</v>
      </c>
      <c r="X420" s="68">
        <v>0</v>
      </c>
      <c r="Y420" s="38"/>
      <c r="Z420" s="38"/>
      <c r="AA420" s="38"/>
      <c r="AB420" s="38"/>
      <c r="AC420" s="38"/>
      <c r="AD420" s="38"/>
      <c r="AE420" s="38"/>
      <c r="AF420" s="19"/>
      <c r="AG420" s="19"/>
      <c r="AH420" s="19"/>
      <c r="AI420" s="19"/>
      <c r="AJ420" s="19"/>
    </row>
    <row r="421" spans="1:36" ht="14.25" customHeight="1" x14ac:dyDescent="0.45">
      <c r="A421" s="36"/>
      <c r="B421" s="36"/>
      <c r="C421" s="36"/>
      <c r="D421" s="36"/>
      <c r="E421" s="36"/>
      <c r="F421" s="36"/>
      <c r="G421" s="36"/>
      <c r="H421" s="36"/>
      <c r="I421" s="48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>
        <f>R421*K421</f>
        <v>0</v>
      </c>
      <c r="V421" s="38"/>
      <c r="W421" s="845"/>
      <c r="X421" s="38"/>
      <c r="Y421" s="38"/>
      <c r="Z421" s="38"/>
      <c r="AA421" s="38"/>
      <c r="AB421" s="38"/>
      <c r="AC421" s="38"/>
      <c r="AD421" s="38"/>
      <c r="AE421" s="38"/>
      <c r="AF421" s="19"/>
      <c r="AG421" s="19"/>
      <c r="AH421" s="19"/>
      <c r="AI421" s="19"/>
      <c r="AJ421" s="19"/>
    </row>
    <row r="422" spans="1:36" ht="28.5" customHeight="1" x14ac:dyDescent="0.45">
      <c r="A422" s="77" t="s">
        <v>3022</v>
      </c>
      <c r="B422" s="77" t="s">
        <v>10</v>
      </c>
      <c r="C422" s="122">
        <v>45469</v>
      </c>
      <c r="D422" s="77" t="s">
        <v>3329</v>
      </c>
      <c r="E422" s="77" t="s">
        <v>157</v>
      </c>
      <c r="F422" s="77" t="s">
        <v>3330</v>
      </c>
      <c r="G422" s="77" t="s">
        <v>3323</v>
      </c>
      <c r="H422" s="77" t="s">
        <v>230</v>
      </c>
      <c r="I422" s="80">
        <v>125</v>
      </c>
      <c r="J422" s="82">
        <v>325</v>
      </c>
      <c r="K422" s="82"/>
      <c r="L422" s="82">
        <f>SUM(V422:AJ422)</f>
        <v>3</v>
      </c>
      <c r="M422" s="82">
        <f>I422*L422</f>
        <v>375</v>
      </c>
      <c r="N422" s="82"/>
      <c r="O422" s="82"/>
      <c r="P422" s="82">
        <f>O423*I422</f>
        <v>0</v>
      </c>
      <c r="Q422" s="82"/>
      <c r="R422" s="82"/>
      <c r="S422" s="82">
        <f>R423*I422</f>
        <v>375</v>
      </c>
      <c r="T422" s="82"/>
      <c r="U422" s="82"/>
      <c r="V422" s="81"/>
      <c r="W422" s="81">
        <v>1</v>
      </c>
      <c r="X422" s="81">
        <v>1</v>
      </c>
      <c r="Y422" s="81">
        <v>1</v>
      </c>
      <c r="Z422" s="81"/>
      <c r="AA422" s="81"/>
      <c r="AB422" s="81"/>
      <c r="AC422" s="81"/>
      <c r="AD422" s="81"/>
      <c r="AE422" s="81"/>
      <c r="AF422" s="131"/>
      <c r="AG422" s="131"/>
      <c r="AH422" s="131"/>
      <c r="AI422" s="131"/>
      <c r="AJ422" s="131"/>
    </row>
    <row r="423" spans="1:36" ht="14.25" customHeight="1" x14ac:dyDescent="0.45">
      <c r="A423" s="36"/>
      <c r="B423" s="36"/>
      <c r="C423" s="36"/>
      <c r="D423" s="46"/>
      <c r="E423" s="36"/>
      <c r="F423" s="36"/>
      <c r="G423" s="36"/>
      <c r="H423" s="36"/>
      <c r="I423" s="48"/>
      <c r="J423" s="41"/>
      <c r="K423" s="41"/>
      <c r="L423" s="41"/>
      <c r="M423" s="41"/>
      <c r="N423" s="41">
        <f>L422*J422</f>
        <v>975</v>
      </c>
      <c r="O423" s="40">
        <f>SUM(V423:AJ423)+SUM(V424:AJ424)</f>
        <v>0</v>
      </c>
      <c r="P423" s="41"/>
      <c r="Q423" s="41">
        <f>O423*J422</f>
        <v>0</v>
      </c>
      <c r="R423" s="41">
        <f>L422-O423</f>
        <v>3</v>
      </c>
      <c r="S423" s="41"/>
      <c r="T423" s="41">
        <f>R423*J422</f>
        <v>975</v>
      </c>
      <c r="U423" s="41"/>
      <c r="V423" s="38"/>
      <c r="W423" s="42">
        <v>0</v>
      </c>
      <c r="X423" s="42">
        <v>0</v>
      </c>
      <c r="Y423" s="42">
        <v>0</v>
      </c>
      <c r="Z423" s="38"/>
      <c r="AA423" s="38"/>
      <c r="AB423" s="38"/>
      <c r="AC423" s="38"/>
      <c r="AD423" s="38"/>
      <c r="AE423" s="38"/>
      <c r="AF423" s="19"/>
      <c r="AG423" s="19"/>
      <c r="AH423" s="19"/>
      <c r="AI423" s="19"/>
      <c r="AJ423" s="19"/>
    </row>
    <row r="424" spans="1:36" ht="14.25" customHeight="1" x14ac:dyDescent="0.45">
      <c r="A424" s="36"/>
      <c r="B424" s="36"/>
      <c r="C424" s="36"/>
      <c r="D424" s="36"/>
      <c r="E424" s="36"/>
      <c r="F424" s="36"/>
      <c r="G424" s="36"/>
      <c r="H424" s="36"/>
      <c r="I424" s="48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>
        <f>R424*K424</f>
        <v>0</v>
      </c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19"/>
      <c r="AG424" s="19"/>
      <c r="AH424" s="19"/>
      <c r="AI424" s="19"/>
      <c r="AJ424" s="19"/>
    </row>
    <row r="425" spans="1:36" ht="14.25" customHeight="1" x14ac:dyDescent="0.45">
      <c r="A425" s="77" t="s">
        <v>3022</v>
      </c>
      <c r="B425" s="77" t="s">
        <v>10</v>
      </c>
      <c r="C425" s="122">
        <v>45490</v>
      </c>
      <c r="D425" s="88" t="s">
        <v>3331</v>
      </c>
      <c r="E425" s="77" t="s">
        <v>368</v>
      </c>
      <c r="F425" s="77" t="s">
        <v>1081</v>
      </c>
      <c r="G425" s="77" t="s">
        <v>1698</v>
      </c>
      <c r="H425" s="77" t="s">
        <v>3332</v>
      </c>
      <c r="I425" s="80">
        <v>152</v>
      </c>
      <c r="J425" s="82">
        <v>395</v>
      </c>
      <c r="K425" s="82"/>
      <c r="L425" s="82">
        <f>SUM(V425:AJ425)</f>
        <v>3</v>
      </c>
      <c r="M425" s="82">
        <f>I425*L425</f>
        <v>456</v>
      </c>
      <c r="N425" s="82"/>
      <c r="O425" s="82"/>
      <c r="P425" s="82">
        <f>O426*I425</f>
        <v>0</v>
      </c>
      <c r="Q425" s="82"/>
      <c r="R425" s="82"/>
      <c r="S425" s="82">
        <f>R426*I425</f>
        <v>456</v>
      </c>
      <c r="T425" s="82"/>
      <c r="U425" s="82"/>
      <c r="V425" s="81">
        <v>1</v>
      </c>
      <c r="W425" s="81">
        <v>1</v>
      </c>
      <c r="X425" s="81">
        <v>1</v>
      </c>
      <c r="Y425" s="81"/>
      <c r="Z425" s="81"/>
      <c r="AA425" s="81"/>
      <c r="AB425" s="81"/>
      <c r="AC425" s="81"/>
      <c r="AD425" s="81"/>
      <c r="AE425" s="81"/>
      <c r="AF425" s="131"/>
      <c r="AG425" s="131"/>
      <c r="AH425" s="131"/>
      <c r="AI425" s="131"/>
      <c r="AJ425" s="131"/>
    </row>
    <row r="426" spans="1:36" ht="14.25" customHeight="1" x14ac:dyDescent="0.45">
      <c r="A426" s="36"/>
      <c r="B426" s="36"/>
      <c r="C426" s="36"/>
      <c r="D426" s="46"/>
      <c r="E426" s="36"/>
      <c r="F426" s="36"/>
      <c r="G426" s="36"/>
      <c r="H426" s="36"/>
      <c r="I426" s="48"/>
      <c r="J426" s="41"/>
      <c r="K426" s="41"/>
      <c r="L426" s="41"/>
      <c r="M426" s="41"/>
      <c r="N426" s="41">
        <f>L425*J425</f>
        <v>1185</v>
      </c>
      <c r="O426" s="40">
        <f>SUM(V426:AJ426)+SUM(V427:AJ427)</f>
        <v>0</v>
      </c>
      <c r="P426" s="41"/>
      <c r="Q426" s="41">
        <f>O426*J425</f>
        <v>0</v>
      </c>
      <c r="R426" s="41">
        <f>L425-O426</f>
        <v>3</v>
      </c>
      <c r="S426" s="41"/>
      <c r="T426" s="41">
        <f>R426*J425</f>
        <v>1185</v>
      </c>
      <c r="U426" s="41"/>
      <c r="V426" s="42">
        <v>0</v>
      </c>
      <c r="W426" s="42">
        <v>0</v>
      </c>
      <c r="X426" s="42">
        <v>0</v>
      </c>
      <c r="Y426" s="38"/>
      <c r="Z426" s="38"/>
      <c r="AA426" s="38"/>
      <c r="AB426" s="38"/>
      <c r="AC426" s="38"/>
      <c r="AD426" s="38"/>
      <c r="AE426" s="38"/>
      <c r="AF426" s="19"/>
      <c r="AG426" s="19"/>
      <c r="AH426" s="19"/>
      <c r="AI426" s="19"/>
      <c r="AJ426" s="19"/>
    </row>
    <row r="427" spans="1:36" ht="14.25" customHeight="1" x14ac:dyDescent="0.45">
      <c r="A427" s="36"/>
      <c r="B427" s="36"/>
      <c r="C427" s="36"/>
      <c r="D427" s="36"/>
      <c r="E427" s="36"/>
      <c r="F427" s="36"/>
      <c r="G427" s="36"/>
      <c r="H427" s="36"/>
      <c r="I427" s="48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>
        <f>R427*K427</f>
        <v>0</v>
      </c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19"/>
      <c r="AG427" s="19"/>
      <c r="AH427" s="19"/>
      <c r="AI427" s="19"/>
      <c r="AJ427" s="19"/>
    </row>
    <row r="428" spans="1:36" ht="14.25" customHeight="1" x14ac:dyDescent="0.45">
      <c r="A428" s="77" t="s">
        <v>3022</v>
      </c>
      <c r="B428" s="77" t="s">
        <v>10</v>
      </c>
      <c r="C428" s="122">
        <v>45448</v>
      </c>
      <c r="D428" s="88" t="s">
        <v>3333</v>
      </c>
      <c r="E428" s="77" t="s">
        <v>300</v>
      </c>
      <c r="F428" s="77" t="s">
        <v>176</v>
      </c>
      <c r="G428" s="77" t="s">
        <v>3334</v>
      </c>
      <c r="H428" s="77" t="s">
        <v>3335</v>
      </c>
      <c r="I428" s="80">
        <v>29</v>
      </c>
      <c r="J428" s="82">
        <v>75</v>
      </c>
      <c r="K428" s="82">
        <v>52.5</v>
      </c>
      <c r="L428" s="82">
        <f>SUM(V428:AJ428)</f>
        <v>6</v>
      </c>
      <c r="M428" s="82">
        <f>I428*L428</f>
        <v>174</v>
      </c>
      <c r="N428" s="82"/>
      <c r="O428" s="82"/>
      <c r="P428" s="82">
        <f>O429*I428</f>
        <v>29</v>
      </c>
      <c r="Q428" s="82"/>
      <c r="R428" s="82"/>
      <c r="S428" s="82">
        <f>R429*I428</f>
        <v>145</v>
      </c>
      <c r="T428" s="82"/>
      <c r="U428" s="82"/>
      <c r="V428" s="81">
        <v>2</v>
      </c>
      <c r="W428" s="81">
        <v>2</v>
      </c>
      <c r="X428" s="81">
        <v>1</v>
      </c>
      <c r="Y428" s="81">
        <v>1</v>
      </c>
      <c r="Z428" s="81"/>
      <c r="AA428" s="81"/>
      <c r="AB428" s="81"/>
      <c r="AC428" s="81"/>
      <c r="AD428" s="81"/>
      <c r="AE428" s="81"/>
      <c r="AF428" s="131"/>
      <c r="AG428" s="131"/>
      <c r="AH428" s="131"/>
      <c r="AI428" s="131"/>
      <c r="AJ428" s="131"/>
    </row>
    <row r="429" spans="1:36" ht="14.25" customHeight="1" x14ac:dyDescent="0.45">
      <c r="A429" s="36"/>
      <c r="B429" s="36"/>
      <c r="C429" s="36"/>
      <c r="D429" s="656"/>
      <c r="E429" s="36"/>
      <c r="F429" s="36"/>
      <c r="G429" s="36"/>
      <c r="H429" s="36"/>
      <c r="I429" s="48"/>
      <c r="J429" s="41"/>
      <c r="K429" s="41"/>
      <c r="L429" s="41"/>
      <c r="M429" s="41"/>
      <c r="N429" s="41">
        <f>L428*J428</f>
        <v>450</v>
      </c>
      <c r="O429" s="665">
        <f>SUM(V429:AJ429)+SUM(V430:AJ430)</f>
        <v>1</v>
      </c>
      <c r="P429" s="41"/>
      <c r="Q429" s="41">
        <f>O429*J428</f>
        <v>75</v>
      </c>
      <c r="R429" s="41">
        <f>L428-O429</f>
        <v>5</v>
      </c>
      <c r="S429" s="41"/>
      <c r="T429" s="41">
        <f>R429*J428</f>
        <v>375</v>
      </c>
      <c r="U429" s="41"/>
      <c r="V429" s="68">
        <v>0</v>
      </c>
      <c r="W429" s="68">
        <v>0</v>
      </c>
      <c r="X429" s="68">
        <v>0</v>
      </c>
      <c r="Y429" s="670">
        <v>1</v>
      </c>
      <c r="Z429" s="38"/>
      <c r="AA429" s="38"/>
      <c r="AB429" s="38"/>
      <c r="AC429" s="38"/>
      <c r="AD429" s="38"/>
      <c r="AE429" s="38"/>
      <c r="AF429" s="19"/>
      <c r="AG429" s="19"/>
      <c r="AH429" s="19"/>
      <c r="AI429" s="19"/>
      <c r="AJ429" s="19"/>
    </row>
    <row r="430" spans="1:36" ht="14.25" customHeight="1" x14ac:dyDescent="0.45">
      <c r="A430" s="36"/>
      <c r="B430" s="36"/>
      <c r="C430" s="36"/>
      <c r="D430" s="36"/>
      <c r="E430" s="36"/>
      <c r="F430" s="36"/>
      <c r="G430" s="36"/>
      <c r="H430" s="36"/>
      <c r="I430" s="48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>
        <f>R430*K430</f>
        <v>0</v>
      </c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19"/>
      <c r="AG430" s="19"/>
      <c r="AH430" s="19"/>
      <c r="AI430" s="19"/>
      <c r="AJ430" s="19"/>
    </row>
    <row r="431" spans="1:36" ht="14.25" customHeight="1" x14ac:dyDescent="0.45">
      <c r="A431" s="77" t="s">
        <v>3022</v>
      </c>
      <c r="B431" s="77" t="s">
        <v>10</v>
      </c>
      <c r="C431" s="122">
        <v>45448</v>
      </c>
      <c r="D431" s="88" t="s">
        <v>3333</v>
      </c>
      <c r="E431" s="77" t="s">
        <v>300</v>
      </c>
      <c r="F431" s="77" t="s">
        <v>304</v>
      </c>
      <c r="G431" s="77" t="s">
        <v>3334</v>
      </c>
      <c r="H431" s="77" t="s">
        <v>3335</v>
      </c>
      <c r="I431" s="80">
        <v>29</v>
      </c>
      <c r="J431" s="82">
        <v>75</v>
      </c>
      <c r="K431" s="82">
        <v>52.5</v>
      </c>
      <c r="L431" s="82">
        <f>SUM(V431:AJ431)</f>
        <v>6</v>
      </c>
      <c r="M431" s="82">
        <f>I431*L431</f>
        <v>174</v>
      </c>
      <c r="N431" s="82"/>
      <c r="O431" s="82"/>
      <c r="P431" s="82">
        <f>O432*I431</f>
        <v>29</v>
      </c>
      <c r="Q431" s="82"/>
      <c r="R431" s="82"/>
      <c r="S431" s="82">
        <f>R432*I431</f>
        <v>145</v>
      </c>
      <c r="T431" s="82"/>
      <c r="U431" s="82"/>
      <c r="V431" s="81">
        <v>2</v>
      </c>
      <c r="W431" s="81">
        <v>2</v>
      </c>
      <c r="X431" s="81">
        <v>1</v>
      </c>
      <c r="Y431" s="81">
        <v>1</v>
      </c>
      <c r="Z431" s="81"/>
      <c r="AA431" s="81"/>
      <c r="AB431" s="81"/>
      <c r="AC431" s="81"/>
      <c r="AD431" s="81"/>
      <c r="AE431" s="81"/>
      <c r="AF431" s="131"/>
      <c r="AG431" s="131"/>
      <c r="AH431" s="131"/>
      <c r="AI431" s="131"/>
      <c r="AJ431" s="131"/>
    </row>
    <row r="432" spans="1:36" ht="14.25" customHeight="1" x14ac:dyDescent="0.45">
      <c r="A432" s="36"/>
      <c r="B432" s="36"/>
      <c r="C432" s="36"/>
      <c r="D432" s="656"/>
      <c r="E432" s="36"/>
      <c r="F432" s="36"/>
      <c r="G432" s="36"/>
      <c r="H432" s="36"/>
      <c r="I432" s="48"/>
      <c r="J432" s="41"/>
      <c r="K432" s="41"/>
      <c r="L432" s="41"/>
      <c r="M432" s="41"/>
      <c r="N432" s="41">
        <f>L431*J431</f>
        <v>450</v>
      </c>
      <c r="O432" s="665">
        <f>SUM(V432:AJ432)+SUM(V433:AJ433)</f>
        <v>1</v>
      </c>
      <c r="P432" s="41"/>
      <c r="Q432" s="41">
        <f>O432*J431</f>
        <v>75</v>
      </c>
      <c r="R432" s="41">
        <f>L431-O432</f>
        <v>5</v>
      </c>
      <c r="S432" s="41"/>
      <c r="T432" s="41">
        <f>R432*J431</f>
        <v>375</v>
      </c>
      <c r="U432" s="41"/>
      <c r="V432" s="68">
        <v>0</v>
      </c>
      <c r="W432" s="670">
        <v>1</v>
      </c>
      <c r="X432" s="68">
        <v>0</v>
      </c>
      <c r="Y432" s="68">
        <v>0</v>
      </c>
      <c r="Z432" s="38"/>
      <c r="AA432" s="38"/>
      <c r="AB432" s="38"/>
      <c r="AC432" s="38"/>
      <c r="AD432" s="38"/>
      <c r="AE432" s="38"/>
      <c r="AF432" s="19"/>
      <c r="AG432" s="19"/>
      <c r="AH432" s="19"/>
      <c r="AI432" s="19"/>
      <c r="AJ432" s="19"/>
    </row>
    <row r="433" spans="1:36" ht="14.25" customHeight="1" x14ac:dyDescent="0.45">
      <c r="A433" s="36"/>
      <c r="B433" s="36"/>
      <c r="C433" s="36"/>
      <c r="D433" s="36"/>
      <c r="E433" s="36"/>
      <c r="F433" s="36"/>
      <c r="G433" s="36"/>
      <c r="H433" s="36"/>
      <c r="I433" s="48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>
        <f>R433*K433</f>
        <v>0</v>
      </c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19"/>
      <c r="AG433" s="19"/>
      <c r="AH433" s="19"/>
      <c r="AI433" s="19"/>
      <c r="AJ433" s="19"/>
    </row>
    <row r="434" spans="1:36" ht="14.25" customHeight="1" x14ac:dyDescent="0.45">
      <c r="A434" s="77" t="s">
        <v>3022</v>
      </c>
      <c r="B434" s="77" t="s">
        <v>10</v>
      </c>
      <c r="C434" s="122"/>
      <c r="D434" s="88" t="s">
        <v>3336</v>
      </c>
      <c r="E434" s="77" t="s">
        <v>3337</v>
      </c>
      <c r="F434" s="77" t="s">
        <v>176</v>
      </c>
      <c r="G434" s="77"/>
      <c r="H434" s="837" t="s">
        <v>3338</v>
      </c>
      <c r="I434" s="80"/>
      <c r="J434" s="82"/>
      <c r="K434" s="82"/>
      <c r="L434" s="82"/>
      <c r="M434" s="82">
        <f>I434*L434</f>
        <v>0</v>
      </c>
      <c r="N434" s="82"/>
      <c r="O434" s="82"/>
      <c r="P434" s="82">
        <f>O435*I434</f>
        <v>0</v>
      </c>
      <c r="Q434" s="82"/>
      <c r="R434" s="82"/>
      <c r="S434" s="82">
        <f>R435*I434</f>
        <v>0</v>
      </c>
      <c r="T434" s="82"/>
      <c r="U434" s="82"/>
      <c r="V434" s="81">
        <v>2</v>
      </c>
      <c r="W434" s="81">
        <v>2</v>
      </c>
      <c r="X434" s="81">
        <v>1</v>
      </c>
      <c r="Y434" s="81">
        <v>1</v>
      </c>
      <c r="Z434" s="81"/>
      <c r="AA434" s="81"/>
      <c r="AB434" s="81"/>
      <c r="AC434" s="81"/>
      <c r="AD434" s="81"/>
      <c r="AE434" s="81"/>
      <c r="AF434" s="131"/>
      <c r="AG434" s="131"/>
      <c r="AH434" s="131"/>
      <c r="AI434" s="131"/>
      <c r="AJ434" s="131"/>
    </row>
    <row r="435" spans="1:36" ht="14.25" customHeight="1" x14ac:dyDescent="0.45">
      <c r="A435" s="36"/>
      <c r="B435" s="36"/>
      <c r="C435" s="36"/>
      <c r="D435" s="36"/>
      <c r="E435" s="36"/>
      <c r="F435" s="36"/>
      <c r="G435" s="36"/>
      <c r="H435" s="838"/>
      <c r="I435" s="48"/>
      <c r="J435" s="41"/>
      <c r="K435" s="41"/>
      <c r="L435" s="41"/>
      <c r="M435" s="41"/>
      <c r="N435" s="41">
        <f>L434*J434</f>
        <v>0</v>
      </c>
      <c r="O435" s="40">
        <f>SUM(V435:AJ435)+SUM(V436:AJ436)</f>
        <v>0</v>
      </c>
      <c r="P435" s="41"/>
      <c r="Q435" s="41">
        <f>O435*J434</f>
        <v>0</v>
      </c>
      <c r="R435" s="41">
        <f>L434-O435</f>
        <v>0</v>
      </c>
      <c r="S435" s="41"/>
      <c r="T435" s="41">
        <f>R435*J434</f>
        <v>0</v>
      </c>
      <c r="U435" s="41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19"/>
      <c r="AG435" s="19"/>
      <c r="AH435" s="19"/>
      <c r="AI435" s="19"/>
      <c r="AJ435" s="19"/>
    </row>
    <row r="436" spans="1:36" ht="14.25" customHeight="1" x14ac:dyDescent="0.45">
      <c r="A436" s="36"/>
      <c r="B436" s="36"/>
      <c r="C436" s="36"/>
      <c r="D436" s="36"/>
      <c r="E436" s="36"/>
      <c r="F436" s="36"/>
      <c r="G436" s="36"/>
      <c r="H436" s="838"/>
      <c r="I436" s="48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>
        <f>R436*K436</f>
        <v>0</v>
      </c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19"/>
      <c r="AG436" s="19"/>
      <c r="AH436" s="19"/>
      <c r="AI436" s="19"/>
      <c r="AJ436" s="19"/>
    </row>
    <row r="437" spans="1:36" ht="14.25" customHeight="1" x14ac:dyDescent="0.45">
      <c r="A437" s="77" t="s">
        <v>3022</v>
      </c>
      <c r="B437" s="77" t="s">
        <v>10</v>
      </c>
      <c r="C437" s="122"/>
      <c r="D437" s="88" t="s">
        <v>3336</v>
      </c>
      <c r="E437" s="77" t="s">
        <v>300</v>
      </c>
      <c r="F437" s="77" t="s">
        <v>304</v>
      </c>
      <c r="G437" s="77"/>
      <c r="H437" s="838"/>
      <c r="I437" s="80"/>
      <c r="J437" s="82"/>
      <c r="K437" s="82"/>
      <c r="L437" s="82"/>
      <c r="M437" s="82">
        <f>I437*L437</f>
        <v>0</v>
      </c>
      <c r="N437" s="82"/>
      <c r="O437" s="82"/>
      <c r="P437" s="82">
        <f>O438*I437</f>
        <v>0</v>
      </c>
      <c r="Q437" s="82"/>
      <c r="R437" s="82"/>
      <c r="S437" s="82">
        <f>R438*I437</f>
        <v>0</v>
      </c>
      <c r="T437" s="82"/>
      <c r="U437" s="82"/>
      <c r="V437" s="81">
        <v>2</v>
      </c>
      <c r="W437" s="81">
        <v>2</v>
      </c>
      <c r="X437" s="81">
        <v>1</v>
      </c>
      <c r="Y437" s="81">
        <v>1</v>
      </c>
      <c r="Z437" s="81"/>
      <c r="AA437" s="81"/>
      <c r="AB437" s="81"/>
      <c r="AC437" s="81"/>
      <c r="AD437" s="81"/>
      <c r="AE437" s="81"/>
      <c r="AF437" s="131"/>
      <c r="AG437" s="131"/>
      <c r="AH437" s="131"/>
      <c r="AI437" s="131"/>
      <c r="AJ437" s="131"/>
    </row>
    <row r="438" spans="1:36" ht="14.25" customHeight="1" x14ac:dyDescent="0.45">
      <c r="A438" s="36"/>
      <c r="B438" s="36"/>
      <c r="C438" s="36"/>
      <c r="D438" s="36"/>
      <c r="E438" s="36"/>
      <c r="F438" s="36"/>
      <c r="G438" s="36"/>
      <c r="H438" s="838"/>
      <c r="I438" s="48"/>
      <c r="J438" s="41"/>
      <c r="K438" s="41"/>
      <c r="L438" s="41"/>
      <c r="M438" s="41"/>
      <c r="N438" s="41">
        <f>L437*J437</f>
        <v>0</v>
      </c>
      <c r="O438" s="40">
        <f>SUM(V438:AJ438)+SUM(V439:AJ439)</f>
        <v>0</v>
      </c>
      <c r="P438" s="41"/>
      <c r="Q438" s="41">
        <f>O438*J437</f>
        <v>0</v>
      </c>
      <c r="R438" s="41">
        <f>L437-O438</f>
        <v>0</v>
      </c>
      <c r="S438" s="41"/>
      <c r="T438" s="41">
        <f>R438*J437</f>
        <v>0</v>
      </c>
      <c r="U438" s="41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19"/>
      <c r="AG438" s="19"/>
      <c r="AH438" s="19"/>
      <c r="AI438" s="19"/>
      <c r="AJ438" s="19"/>
    </row>
    <row r="439" spans="1:36" ht="14.25" customHeight="1" x14ac:dyDescent="0.45">
      <c r="A439" s="36"/>
      <c r="B439" s="36"/>
      <c r="C439" s="36"/>
      <c r="D439" s="36"/>
      <c r="E439" s="36"/>
      <c r="F439" s="36"/>
      <c r="G439" s="36"/>
      <c r="H439" s="838"/>
      <c r="I439" s="48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>
        <f>R439*K439</f>
        <v>0</v>
      </c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19"/>
      <c r="AG439" s="19"/>
      <c r="AH439" s="19"/>
      <c r="AI439" s="19"/>
      <c r="AJ439" s="19"/>
    </row>
    <row r="440" spans="1:36" ht="14.25" customHeight="1" x14ac:dyDescent="0.45">
      <c r="A440" s="77" t="s">
        <v>3022</v>
      </c>
      <c r="B440" s="77" t="s">
        <v>10</v>
      </c>
      <c r="C440" s="122"/>
      <c r="D440" s="88" t="s">
        <v>3225</v>
      </c>
      <c r="E440" s="77" t="s">
        <v>368</v>
      </c>
      <c r="F440" s="77" t="s">
        <v>1081</v>
      </c>
      <c r="G440" s="77" t="s">
        <v>710</v>
      </c>
      <c r="H440" s="813"/>
      <c r="I440" s="80"/>
      <c r="J440" s="82"/>
      <c r="K440" s="82"/>
      <c r="L440" s="82"/>
      <c r="M440" s="82">
        <f>I440*L440</f>
        <v>0</v>
      </c>
      <c r="N440" s="82"/>
      <c r="O440" s="82"/>
      <c r="P440" s="82">
        <f>O441*I440</f>
        <v>0</v>
      </c>
      <c r="Q440" s="82"/>
      <c r="R440" s="82"/>
      <c r="S440" s="82">
        <f>R441*I440</f>
        <v>0</v>
      </c>
      <c r="T440" s="82"/>
      <c r="U440" s="82"/>
      <c r="V440" s="81">
        <v>1</v>
      </c>
      <c r="W440" s="81">
        <v>1</v>
      </c>
      <c r="X440" s="81">
        <v>1</v>
      </c>
      <c r="Y440" s="81"/>
      <c r="Z440" s="81"/>
      <c r="AA440" s="81"/>
      <c r="AB440" s="81"/>
      <c r="AC440" s="81"/>
      <c r="AD440" s="81"/>
      <c r="AE440" s="81"/>
      <c r="AF440" s="131"/>
      <c r="AG440" s="131"/>
      <c r="AH440" s="131"/>
      <c r="AI440" s="131"/>
      <c r="AJ440" s="131"/>
    </row>
    <row r="441" spans="1:36" ht="14.25" customHeight="1" x14ac:dyDescent="0.45">
      <c r="A441" s="36"/>
      <c r="B441" s="36"/>
      <c r="C441" s="36"/>
      <c r="D441" s="36"/>
      <c r="E441" s="36"/>
      <c r="F441" s="36"/>
      <c r="G441" s="36"/>
      <c r="H441" s="36"/>
      <c r="I441" s="48"/>
      <c r="J441" s="41"/>
      <c r="K441" s="41"/>
      <c r="L441" s="41"/>
      <c r="M441" s="41"/>
      <c r="N441" s="41">
        <f>L440*J440</f>
        <v>0</v>
      </c>
      <c r="O441" s="40">
        <f>SUM(V441:AJ441)+SUM(V442:AJ442)</f>
        <v>0</v>
      </c>
      <c r="P441" s="41"/>
      <c r="Q441" s="41">
        <f>O441*J440</f>
        <v>0</v>
      </c>
      <c r="R441" s="41">
        <f>L440-O441</f>
        <v>0</v>
      </c>
      <c r="S441" s="41"/>
      <c r="T441" s="41">
        <f>R441*J440</f>
        <v>0</v>
      </c>
      <c r="U441" s="41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19"/>
      <c r="AG441" s="19"/>
      <c r="AH441" s="19"/>
      <c r="AI441" s="19"/>
      <c r="AJ441" s="19"/>
    </row>
    <row r="442" spans="1:36" ht="14.25" customHeight="1" x14ac:dyDescent="0.45">
      <c r="A442" s="36"/>
      <c r="B442" s="36"/>
      <c r="C442" s="36"/>
      <c r="D442" s="36"/>
      <c r="E442" s="36"/>
      <c r="F442" s="36"/>
      <c r="G442" s="36"/>
      <c r="H442" s="36"/>
      <c r="I442" s="48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>
        <f>R442*K442</f>
        <v>0</v>
      </c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19"/>
      <c r="AG442" s="19"/>
      <c r="AH442" s="19"/>
      <c r="AI442" s="19"/>
      <c r="AJ442" s="19"/>
    </row>
    <row r="443" spans="1:36" ht="14.25" customHeight="1" x14ac:dyDescent="0.45">
      <c r="A443" s="77" t="s">
        <v>3022</v>
      </c>
      <c r="B443" s="77" t="s">
        <v>10</v>
      </c>
      <c r="C443" s="122">
        <v>45553</v>
      </c>
      <c r="D443" s="105" t="s">
        <v>3339</v>
      </c>
      <c r="E443" s="77" t="s">
        <v>184</v>
      </c>
      <c r="F443" s="77" t="s">
        <v>690</v>
      </c>
      <c r="G443" s="77"/>
      <c r="H443" s="77"/>
      <c r="I443" s="80">
        <v>69</v>
      </c>
      <c r="J443" s="82">
        <v>180</v>
      </c>
      <c r="K443" s="82"/>
      <c r="L443" s="82">
        <f>SUM(V443:AJ443)</f>
        <v>2</v>
      </c>
      <c r="M443" s="82">
        <f>I443*L443</f>
        <v>138</v>
      </c>
      <c r="N443" s="82"/>
      <c r="O443" s="82"/>
      <c r="P443" s="82">
        <f>O444*I443</f>
        <v>0</v>
      </c>
      <c r="Q443" s="82"/>
      <c r="R443" s="82"/>
      <c r="S443" s="82">
        <f>R444*I443</f>
        <v>138</v>
      </c>
      <c r="T443" s="82"/>
      <c r="U443" s="82"/>
      <c r="V443" s="81"/>
      <c r="W443" s="81"/>
      <c r="X443" s="81"/>
      <c r="Y443" s="81"/>
      <c r="Z443" s="81"/>
      <c r="AA443" s="81"/>
      <c r="AB443" s="81"/>
      <c r="AC443" s="81"/>
      <c r="AD443" s="81"/>
      <c r="AE443" s="81">
        <v>2</v>
      </c>
      <c r="AF443" s="131"/>
      <c r="AG443" s="131"/>
      <c r="AH443" s="131"/>
      <c r="AI443" s="131"/>
      <c r="AJ443" s="131"/>
    </row>
    <row r="444" spans="1:36" ht="14.25" customHeight="1" x14ac:dyDescent="0.45">
      <c r="A444" s="36"/>
      <c r="B444" s="36"/>
      <c r="C444" s="36"/>
      <c r="D444" s="673"/>
      <c r="E444" s="36"/>
      <c r="F444" s="36"/>
      <c r="G444" s="36"/>
      <c r="H444" s="36"/>
      <c r="I444" s="48"/>
      <c r="J444" s="41"/>
      <c r="K444" s="41"/>
      <c r="L444" s="41"/>
      <c r="M444" s="41"/>
      <c r="N444" s="41">
        <f>L443*J443</f>
        <v>360</v>
      </c>
      <c r="O444" s="665">
        <f>SUM(V444:AJ444)+SUM(V445:AJ445)</f>
        <v>0</v>
      </c>
      <c r="P444" s="41"/>
      <c r="Q444" s="41">
        <f>O444*J443</f>
        <v>0</v>
      </c>
      <c r="R444" s="41">
        <f>L443-O444</f>
        <v>2</v>
      </c>
      <c r="S444" s="41"/>
      <c r="T444" s="41">
        <f>R444*J443</f>
        <v>360</v>
      </c>
      <c r="U444" s="41"/>
      <c r="V444" s="38"/>
      <c r="W444" s="38"/>
      <c r="X444" s="38"/>
      <c r="Y444" s="38"/>
      <c r="Z444" s="38"/>
      <c r="AA444" s="38"/>
      <c r="AB444" s="38"/>
      <c r="AC444" s="38"/>
      <c r="AD444" s="38"/>
      <c r="AE444" s="670">
        <v>0</v>
      </c>
      <c r="AF444" s="19"/>
      <c r="AG444" s="19"/>
      <c r="AH444" s="19"/>
      <c r="AI444" s="19"/>
      <c r="AJ444" s="19"/>
    </row>
    <row r="445" spans="1:36" ht="14.25" customHeight="1" x14ac:dyDescent="0.45">
      <c r="A445" s="36"/>
      <c r="B445" s="36"/>
      <c r="C445" s="36"/>
      <c r="D445" s="36"/>
      <c r="E445" s="36"/>
      <c r="F445" s="36"/>
      <c r="G445" s="36"/>
      <c r="H445" s="36"/>
      <c r="I445" s="48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>
        <f>R445*K445</f>
        <v>0</v>
      </c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19"/>
      <c r="AG445" s="19"/>
      <c r="AH445" s="19"/>
      <c r="AI445" s="19"/>
      <c r="AJ445" s="19"/>
    </row>
    <row r="446" spans="1:36" ht="14.25" customHeight="1" x14ac:dyDescent="0.45">
      <c r="A446" s="77" t="s">
        <v>3022</v>
      </c>
      <c r="B446" s="77" t="s">
        <v>10</v>
      </c>
      <c r="C446" s="122">
        <v>45553</v>
      </c>
      <c r="D446" s="105" t="s">
        <v>3339</v>
      </c>
      <c r="E446" s="77" t="s">
        <v>184</v>
      </c>
      <c r="F446" s="77" t="s">
        <v>304</v>
      </c>
      <c r="G446" s="77"/>
      <c r="H446" s="77"/>
      <c r="I446" s="80">
        <v>69</v>
      </c>
      <c r="J446" s="82">
        <v>180</v>
      </c>
      <c r="K446" s="82"/>
      <c r="L446" s="82">
        <f>SUM(V446:AJ446)</f>
        <v>3</v>
      </c>
      <c r="M446" s="82">
        <f>I446*L446</f>
        <v>207</v>
      </c>
      <c r="N446" s="82"/>
      <c r="O446" s="82"/>
      <c r="P446" s="82">
        <f>O447*I446</f>
        <v>0</v>
      </c>
      <c r="Q446" s="82"/>
      <c r="R446" s="82"/>
      <c r="S446" s="82">
        <f>R447*I446</f>
        <v>207</v>
      </c>
      <c r="T446" s="82"/>
      <c r="U446" s="82"/>
      <c r="V446" s="81"/>
      <c r="W446" s="81"/>
      <c r="X446" s="81"/>
      <c r="Y446" s="81"/>
      <c r="Z446" s="81"/>
      <c r="AA446" s="81"/>
      <c r="AB446" s="81"/>
      <c r="AC446" s="81"/>
      <c r="AD446" s="81"/>
      <c r="AE446" s="81">
        <v>3</v>
      </c>
      <c r="AF446" s="131"/>
      <c r="AG446" s="131"/>
      <c r="AH446" s="131"/>
      <c r="AI446" s="131"/>
      <c r="AJ446" s="131"/>
    </row>
    <row r="447" spans="1:36" ht="14.25" customHeight="1" x14ac:dyDescent="0.45">
      <c r="A447" s="36"/>
      <c r="B447" s="36"/>
      <c r="C447" s="36"/>
      <c r="D447" s="557"/>
      <c r="E447" s="36"/>
      <c r="F447" s="36"/>
      <c r="G447" s="36"/>
      <c r="H447" s="36"/>
      <c r="I447" s="48"/>
      <c r="J447" s="41"/>
      <c r="K447" s="41"/>
      <c r="L447" s="41"/>
      <c r="M447" s="41"/>
      <c r="N447" s="41">
        <f>L446*J446</f>
        <v>540</v>
      </c>
      <c r="O447" s="47">
        <f>SUM(V447:AJ447)+SUM(V448:AJ448)</f>
        <v>0</v>
      </c>
      <c r="P447" s="41"/>
      <c r="Q447" s="41">
        <f>O447*J446</f>
        <v>0</v>
      </c>
      <c r="R447" s="41">
        <f>L446-O447</f>
        <v>3</v>
      </c>
      <c r="S447" s="41"/>
      <c r="T447" s="41">
        <f>R447*J446</f>
        <v>540</v>
      </c>
      <c r="U447" s="41"/>
      <c r="V447" s="38"/>
      <c r="W447" s="38"/>
      <c r="X447" s="38"/>
      <c r="Y447" s="38"/>
      <c r="Z447" s="38"/>
      <c r="AA447" s="38"/>
      <c r="AB447" s="38"/>
      <c r="AC447" s="38"/>
      <c r="AD447" s="38"/>
      <c r="AE447" s="68">
        <v>0</v>
      </c>
      <c r="AF447" s="19"/>
      <c r="AG447" s="19"/>
      <c r="AH447" s="19"/>
      <c r="AI447" s="19"/>
      <c r="AJ447" s="19"/>
    </row>
    <row r="448" spans="1:36" ht="14.25" customHeight="1" x14ac:dyDescent="0.45">
      <c r="A448" s="36"/>
      <c r="B448" s="36"/>
      <c r="C448" s="36"/>
      <c r="D448" s="36"/>
      <c r="E448" s="36"/>
      <c r="F448" s="36"/>
      <c r="G448" s="36"/>
      <c r="H448" s="36"/>
      <c r="I448" s="48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>
        <f>R448*K448</f>
        <v>0</v>
      </c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19"/>
      <c r="AG448" s="19"/>
      <c r="AH448" s="19"/>
      <c r="AI448" s="19"/>
      <c r="AJ448" s="19"/>
    </row>
    <row r="449" spans="1:36" ht="14.25" customHeight="1" x14ac:dyDescent="0.45">
      <c r="A449" s="77" t="s">
        <v>3022</v>
      </c>
      <c r="B449" s="77" t="s">
        <v>10</v>
      </c>
      <c r="C449" s="122">
        <v>45575</v>
      </c>
      <c r="D449" s="105" t="s">
        <v>3340</v>
      </c>
      <c r="E449" s="77" t="s">
        <v>504</v>
      </c>
      <c r="F449" s="77" t="s">
        <v>3341</v>
      </c>
      <c r="G449" s="77" t="s">
        <v>3342</v>
      </c>
      <c r="H449" s="77"/>
      <c r="I449" s="80">
        <v>113</v>
      </c>
      <c r="J449" s="82">
        <v>295</v>
      </c>
      <c r="K449" s="82"/>
      <c r="L449" s="82">
        <f>SUM(V449:AJ449)</f>
        <v>2</v>
      </c>
      <c r="M449" s="82">
        <f>I449*L449</f>
        <v>226</v>
      </c>
      <c r="N449" s="82"/>
      <c r="O449" s="82"/>
      <c r="P449" s="82">
        <f>O450*I449</f>
        <v>226</v>
      </c>
      <c r="Q449" s="82"/>
      <c r="R449" s="82"/>
      <c r="S449" s="82">
        <f>R450*I449</f>
        <v>0</v>
      </c>
      <c r="T449" s="82"/>
      <c r="U449" s="82"/>
      <c r="V449" s="81"/>
      <c r="W449" s="81"/>
      <c r="X449" s="81"/>
      <c r="Y449" s="81"/>
      <c r="Z449" s="81"/>
      <c r="AA449" s="81"/>
      <c r="AB449" s="81"/>
      <c r="AC449" s="81"/>
      <c r="AD449" s="81"/>
      <c r="AE449" s="81">
        <v>2</v>
      </c>
      <c r="AF449" s="131"/>
      <c r="AG449" s="131"/>
      <c r="AH449" s="131"/>
      <c r="AI449" s="131"/>
      <c r="AJ449" s="131"/>
    </row>
    <row r="450" spans="1:36" ht="14.25" customHeight="1" x14ac:dyDescent="0.45">
      <c r="A450" s="36"/>
      <c r="B450" s="36"/>
      <c r="C450" s="36"/>
      <c r="D450" s="656"/>
      <c r="E450" s="36"/>
      <c r="F450" s="36"/>
      <c r="G450" s="36"/>
      <c r="H450" s="36"/>
      <c r="I450" s="48"/>
      <c r="J450" s="41"/>
      <c r="K450" s="41"/>
      <c r="L450" s="41"/>
      <c r="M450" s="41"/>
      <c r="N450" s="41">
        <f>L449*J449</f>
        <v>590</v>
      </c>
      <c r="O450" s="665">
        <f>SUM(V450:AJ450)+SUM(V451:AJ451)</f>
        <v>2</v>
      </c>
      <c r="P450" s="41"/>
      <c r="Q450" s="41">
        <f>O450*J449</f>
        <v>590</v>
      </c>
      <c r="R450" s="41">
        <f>L449-O450</f>
        <v>0</v>
      </c>
      <c r="S450" s="41"/>
      <c r="T450" s="41">
        <f>R450*J449</f>
        <v>0</v>
      </c>
      <c r="U450" s="41"/>
      <c r="V450" s="38"/>
      <c r="W450" s="38"/>
      <c r="X450" s="38"/>
      <c r="Y450" s="38"/>
      <c r="Z450" s="38"/>
      <c r="AA450" s="38"/>
      <c r="AB450" s="38"/>
      <c r="AC450" s="38"/>
      <c r="AD450" s="38"/>
      <c r="AE450" s="670">
        <v>2</v>
      </c>
      <c r="AF450" s="19"/>
      <c r="AG450" s="19"/>
      <c r="AH450" s="19"/>
      <c r="AI450" s="19"/>
      <c r="AJ450" s="19"/>
    </row>
    <row r="451" spans="1:36" ht="14.25" customHeight="1" x14ac:dyDescent="0.45">
      <c r="A451" s="36"/>
      <c r="B451" s="36"/>
      <c r="C451" s="36"/>
      <c r="D451" s="36"/>
      <c r="E451" s="36"/>
      <c r="F451" s="36"/>
      <c r="G451" s="36"/>
      <c r="H451" s="36"/>
      <c r="I451" s="48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>
        <f>R451*K451</f>
        <v>0</v>
      </c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19"/>
      <c r="AG451" s="19"/>
      <c r="AH451" s="19"/>
      <c r="AI451" s="19"/>
      <c r="AJ451" s="19"/>
    </row>
    <row r="452" spans="1:36" ht="14.25" customHeight="1" x14ac:dyDescent="0.45">
      <c r="A452" s="77" t="s">
        <v>3022</v>
      </c>
      <c r="B452" s="77" t="s">
        <v>10</v>
      </c>
      <c r="C452" s="122"/>
      <c r="D452" s="77" t="s">
        <v>3343</v>
      </c>
      <c r="E452" s="77" t="s">
        <v>260</v>
      </c>
      <c r="F452" s="77" t="s">
        <v>3341</v>
      </c>
      <c r="G452" s="77" t="s">
        <v>3342</v>
      </c>
      <c r="H452" s="77"/>
      <c r="I452" s="80"/>
      <c r="J452" s="82"/>
      <c r="K452" s="82"/>
      <c r="L452" s="82">
        <f>SUM(V452:AJ452)</f>
        <v>3</v>
      </c>
      <c r="M452" s="82">
        <f>I452*L452</f>
        <v>0</v>
      </c>
      <c r="N452" s="82"/>
      <c r="O452" s="82"/>
      <c r="P452" s="82">
        <f>O453*I452</f>
        <v>0</v>
      </c>
      <c r="Q452" s="82"/>
      <c r="R452" s="82"/>
      <c r="S452" s="82">
        <f>R453*I452</f>
        <v>0</v>
      </c>
      <c r="T452" s="82"/>
      <c r="U452" s="82"/>
      <c r="V452" s="81"/>
      <c r="W452" s="81"/>
      <c r="X452" s="81"/>
      <c r="Y452" s="81"/>
      <c r="Z452" s="81"/>
      <c r="AA452" s="81"/>
      <c r="AB452" s="81"/>
      <c r="AC452" s="81"/>
      <c r="AD452" s="81"/>
      <c r="AE452" s="81">
        <v>3</v>
      </c>
      <c r="AF452" s="131"/>
      <c r="AG452" s="131"/>
      <c r="AH452" s="131"/>
      <c r="AI452" s="131"/>
      <c r="AJ452" s="131"/>
    </row>
    <row r="453" spans="1:36" ht="14.25" customHeight="1" x14ac:dyDescent="0.45">
      <c r="A453" s="36"/>
      <c r="B453" s="36"/>
      <c r="C453" s="36"/>
      <c r="D453" s="36"/>
      <c r="E453" s="36"/>
      <c r="F453" s="36"/>
      <c r="G453" s="36"/>
      <c r="H453" s="36"/>
      <c r="I453" s="48"/>
      <c r="J453" s="41"/>
      <c r="K453" s="41"/>
      <c r="L453" s="41"/>
      <c r="M453" s="41"/>
      <c r="N453" s="41">
        <f>L452*J452</f>
        <v>0</v>
      </c>
      <c r="O453" s="40">
        <f>SUM(V453:AJ453)+SUM(V454:AJ454)</f>
        <v>0</v>
      </c>
      <c r="P453" s="41"/>
      <c r="Q453" s="41">
        <f>O453*J452</f>
        <v>0</v>
      </c>
      <c r="R453" s="41">
        <f>L452-O453</f>
        <v>3</v>
      </c>
      <c r="S453" s="41"/>
      <c r="T453" s="41">
        <f>R453*J452</f>
        <v>0</v>
      </c>
      <c r="U453" s="41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19"/>
      <c r="AG453" s="19"/>
      <c r="AH453" s="19"/>
      <c r="AI453" s="19"/>
      <c r="AJ453" s="19"/>
    </row>
    <row r="454" spans="1:36" ht="14.25" customHeight="1" x14ac:dyDescent="0.45">
      <c r="A454" s="36"/>
      <c r="B454" s="36"/>
      <c r="C454" s="36"/>
      <c r="D454" s="36"/>
      <c r="E454" s="36"/>
      <c r="F454" s="36"/>
      <c r="G454" s="36"/>
      <c r="H454" s="36"/>
      <c r="I454" s="48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>
        <f>R454*K454</f>
        <v>0</v>
      </c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19"/>
      <c r="AG454" s="19"/>
      <c r="AH454" s="19"/>
      <c r="AI454" s="19"/>
      <c r="AJ454" s="19"/>
    </row>
    <row r="455" spans="1:36" ht="14.25" customHeight="1" x14ac:dyDescent="0.45">
      <c r="A455" s="77" t="s">
        <v>3022</v>
      </c>
      <c r="B455" s="77" t="s">
        <v>10</v>
      </c>
      <c r="C455" s="122"/>
      <c r="D455" s="88" t="s">
        <v>3344</v>
      </c>
      <c r="E455" s="77" t="s">
        <v>2976</v>
      </c>
      <c r="F455" s="77" t="s">
        <v>1081</v>
      </c>
      <c r="G455" s="77" t="s">
        <v>1055</v>
      </c>
      <c r="H455" s="88" t="s">
        <v>3345</v>
      </c>
      <c r="I455" s="80"/>
      <c r="J455" s="82"/>
      <c r="K455" s="82"/>
      <c r="L455" s="82"/>
      <c r="M455" s="82">
        <f>I455*L455</f>
        <v>0</v>
      </c>
      <c r="N455" s="82"/>
      <c r="O455" s="82"/>
      <c r="P455" s="82">
        <f>O456*I455</f>
        <v>0</v>
      </c>
      <c r="Q455" s="82"/>
      <c r="R455" s="82"/>
      <c r="S455" s="82">
        <f>R456*I455</f>
        <v>0</v>
      </c>
      <c r="T455" s="82"/>
      <c r="U455" s="82"/>
      <c r="V455" s="81"/>
      <c r="W455" s="81"/>
      <c r="X455" s="81"/>
      <c r="Y455" s="81"/>
      <c r="Z455" s="81"/>
      <c r="AA455" s="81"/>
      <c r="AB455" s="81"/>
      <c r="AC455" s="81"/>
      <c r="AD455" s="81"/>
      <c r="AE455" s="81">
        <v>3</v>
      </c>
      <c r="AF455" s="131"/>
      <c r="AG455" s="131"/>
      <c r="AH455" s="131"/>
      <c r="AI455" s="131"/>
      <c r="AJ455" s="131"/>
    </row>
    <row r="456" spans="1:36" ht="14.25" customHeight="1" x14ac:dyDescent="0.45">
      <c r="A456" s="36"/>
      <c r="B456" s="36"/>
      <c r="C456" s="36"/>
      <c r="D456" s="36"/>
      <c r="E456" s="36"/>
      <c r="F456" s="36"/>
      <c r="G456" s="36"/>
      <c r="H456" s="36"/>
      <c r="I456" s="48"/>
      <c r="J456" s="41"/>
      <c r="K456" s="41"/>
      <c r="L456" s="41"/>
      <c r="M456" s="41"/>
      <c r="N456" s="41">
        <f>L455*J455</f>
        <v>0</v>
      </c>
      <c r="O456" s="40">
        <f>SUM(V456:AJ456)+SUM(V457:AJ457)</f>
        <v>0</v>
      </c>
      <c r="P456" s="41"/>
      <c r="Q456" s="41">
        <f>O456*J455</f>
        <v>0</v>
      </c>
      <c r="R456" s="41">
        <f>L455-O456</f>
        <v>0</v>
      </c>
      <c r="S456" s="41"/>
      <c r="T456" s="41">
        <f>R456*J455</f>
        <v>0</v>
      </c>
      <c r="U456" s="41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19"/>
      <c r="AG456" s="19"/>
      <c r="AH456" s="19"/>
      <c r="AI456" s="19"/>
      <c r="AJ456" s="19"/>
    </row>
    <row r="457" spans="1:36" ht="14.25" customHeight="1" x14ac:dyDescent="0.45">
      <c r="A457" s="36"/>
      <c r="B457" s="36"/>
      <c r="C457" s="36"/>
      <c r="D457" s="36"/>
      <c r="E457" s="36"/>
      <c r="F457" s="36"/>
      <c r="G457" s="36"/>
      <c r="H457" s="36"/>
      <c r="I457" s="48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>
        <f>R457*K457</f>
        <v>0</v>
      </c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19"/>
      <c r="AG457" s="19"/>
      <c r="AH457" s="19"/>
      <c r="AI457" s="19"/>
      <c r="AJ457" s="19"/>
    </row>
    <row r="458" spans="1:36" ht="14.25" customHeight="1" x14ac:dyDescent="0.45">
      <c r="A458" s="77" t="s">
        <v>3022</v>
      </c>
      <c r="B458" s="77" t="s">
        <v>10</v>
      </c>
      <c r="C458" s="122">
        <v>45530</v>
      </c>
      <c r="D458" s="105" t="s">
        <v>3346</v>
      </c>
      <c r="E458" s="77" t="s">
        <v>164</v>
      </c>
      <c r="F458" s="77" t="s">
        <v>248</v>
      </c>
      <c r="G458" s="77" t="s">
        <v>166</v>
      </c>
      <c r="H458" s="77"/>
      <c r="I458" s="80">
        <v>67</v>
      </c>
      <c r="J458" s="82">
        <v>175</v>
      </c>
      <c r="K458" s="82"/>
      <c r="L458" s="82">
        <f>SUM(V458:AJ458)</f>
        <v>4</v>
      </c>
      <c r="M458" s="82">
        <f>I458*L458</f>
        <v>268</v>
      </c>
      <c r="N458" s="82"/>
      <c r="O458" s="82"/>
      <c r="P458" s="82">
        <f>O459*I458</f>
        <v>0</v>
      </c>
      <c r="Q458" s="82"/>
      <c r="R458" s="82"/>
      <c r="S458" s="82">
        <f>R459*I458</f>
        <v>268</v>
      </c>
      <c r="T458" s="82"/>
      <c r="U458" s="82"/>
      <c r="V458" s="81">
        <v>1</v>
      </c>
      <c r="W458" s="81">
        <v>1</v>
      </c>
      <c r="X458" s="81">
        <v>1</v>
      </c>
      <c r="Y458" s="81">
        <v>1</v>
      </c>
      <c r="Z458" s="81"/>
      <c r="AA458" s="81"/>
      <c r="AB458" s="81"/>
      <c r="AC458" s="81"/>
      <c r="AD458" s="81"/>
      <c r="AE458" s="81"/>
      <c r="AF458" s="131"/>
      <c r="AG458" s="131"/>
      <c r="AH458" s="131"/>
      <c r="AI458" s="131"/>
      <c r="AJ458" s="131"/>
    </row>
    <row r="459" spans="1:36" ht="14.25" customHeight="1" x14ac:dyDescent="0.45">
      <c r="A459" s="36"/>
      <c r="B459" s="36"/>
      <c r="C459" s="36"/>
      <c r="D459" s="46"/>
      <c r="E459" s="36"/>
      <c r="F459" s="36"/>
      <c r="G459" s="36"/>
      <c r="H459" s="36"/>
      <c r="I459" s="48"/>
      <c r="J459" s="41"/>
      <c r="K459" s="41"/>
      <c r="L459" s="41"/>
      <c r="M459" s="41"/>
      <c r="N459" s="41">
        <f>L458*J458</f>
        <v>700</v>
      </c>
      <c r="O459" s="47">
        <f>SUM(V459:AJ459)+SUM(V460:AJ460)</f>
        <v>0</v>
      </c>
      <c r="P459" s="41"/>
      <c r="Q459" s="41">
        <f>O459*J458</f>
        <v>0</v>
      </c>
      <c r="R459" s="41">
        <f>L458-O459</f>
        <v>4</v>
      </c>
      <c r="S459" s="41"/>
      <c r="T459" s="41">
        <f>R459*J458</f>
        <v>700</v>
      </c>
      <c r="U459" s="41"/>
      <c r="V459" s="68">
        <v>0</v>
      </c>
      <c r="W459" s="68">
        <v>0</v>
      </c>
      <c r="X459" s="68">
        <v>0</v>
      </c>
      <c r="Y459" s="68">
        <v>0</v>
      </c>
      <c r="Z459" s="38"/>
      <c r="AA459" s="38"/>
      <c r="AB459" s="38"/>
      <c r="AC459" s="38"/>
      <c r="AD459" s="38"/>
      <c r="AE459" s="38"/>
      <c r="AF459" s="19"/>
      <c r="AG459" s="19"/>
      <c r="AH459" s="19"/>
      <c r="AI459" s="19"/>
      <c r="AJ459" s="19"/>
    </row>
    <row r="460" spans="1:36" ht="14.25" customHeight="1" x14ac:dyDescent="0.45">
      <c r="A460" s="36"/>
      <c r="B460" s="36"/>
      <c r="C460" s="36"/>
      <c r="D460" s="36"/>
      <c r="E460" s="36"/>
      <c r="F460" s="36"/>
      <c r="G460" s="36"/>
      <c r="H460" s="36"/>
      <c r="I460" s="48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>
        <f>R460*K460</f>
        <v>0</v>
      </c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19"/>
      <c r="AG460" s="19"/>
      <c r="AH460" s="19"/>
      <c r="AI460" s="19"/>
      <c r="AJ460" s="19"/>
    </row>
    <row r="461" spans="1:36" ht="14.25" customHeight="1" x14ac:dyDescent="0.45">
      <c r="A461" s="77" t="s">
        <v>3022</v>
      </c>
      <c r="B461" s="77" t="s">
        <v>10</v>
      </c>
      <c r="C461" s="122">
        <v>45546</v>
      </c>
      <c r="D461" s="105" t="s">
        <v>3347</v>
      </c>
      <c r="E461" s="77" t="s">
        <v>3348</v>
      </c>
      <c r="F461" s="77" t="s">
        <v>304</v>
      </c>
      <c r="G461" s="77"/>
      <c r="H461" s="77"/>
      <c r="I461" s="80">
        <v>106</v>
      </c>
      <c r="J461" s="82">
        <v>275</v>
      </c>
      <c r="K461" s="82"/>
      <c r="L461" s="82">
        <f>SUM(V461:AJ461)</f>
        <v>5</v>
      </c>
      <c r="M461" s="82">
        <f>I461*L461</f>
        <v>530</v>
      </c>
      <c r="N461" s="82"/>
      <c r="O461" s="82"/>
      <c r="P461" s="82">
        <f>O462*I461</f>
        <v>0</v>
      </c>
      <c r="Q461" s="82"/>
      <c r="R461" s="82"/>
      <c r="S461" s="82">
        <f>R462*I461</f>
        <v>530</v>
      </c>
      <c r="T461" s="82"/>
      <c r="U461" s="82"/>
      <c r="V461" s="81"/>
      <c r="W461" s="81">
        <v>2</v>
      </c>
      <c r="X461" s="81">
        <v>2</v>
      </c>
      <c r="Y461" s="81">
        <v>1</v>
      </c>
      <c r="Z461" s="81"/>
      <c r="AA461" s="81"/>
      <c r="AB461" s="81"/>
      <c r="AC461" s="81"/>
      <c r="AD461" s="81"/>
      <c r="AE461" s="81"/>
      <c r="AF461" s="131"/>
      <c r="AG461" s="131"/>
      <c r="AH461" s="131"/>
      <c r="AI461" s="131"/>
      <c r="AJ461" s="131"/>
    </row>
    <row r="462" spans="1:36" ht="14.25" customHeight="1" x14ac:dyDescent="0.45">
      <c r="A462" s="36"/>
      <c r="B462" s="36"/>
      <c r="C462" s="36"/>
      <c r="D462" s="46"/>
      <c r="E462" s="36"/>
      <c r="F462" s="36"/>
      <c r="G462" s="36"/>
      <c r="H462" s="36"/>
      <c r="I462" s="48"/>
      <c r="J462" s="41"/>
      <c r="K462" s="41"/>
      <c r="L462" s="41"/>
      <c r="M462" s="41"/>
      <c r="N462" s="41">
        <f>L461*J461</f>
        <v>1375</v>
      </c>
      <c r="O462" s="47">
        <f>SUM(V462:AJ462)+SUM(V463:AJ463)</f>
        <v>0</v>
      </c>
      <c r="P462" s="41"/>
      <c r="Q462" s="41">
        <f>O462*J461</f>
        <v>0</v>
      </c>
      <c r="R462" s="41">
        <f>L461-O462</f>
        <v>5</v>
      </c>
      <c r="S462" s="41"/>
      <c r="T462" s="41">
        <f>R462*J461</f>
        <v>1375</v>
      </c>
      <c r="U462" s="41"/>
      <c r="V462" s="38"/>
      <c r="W462" s="68">
        <v>0</v>
      </c>
      <c r="X462" s="578">
        <v>0</v>
      </c>
      <c r="Y462" s="68">
        <v>0</v>
      </c>
      <c r="Z462" s="38"/>
      <c r="AA462" s="38"/>
      <c r="AB462" s="38"/>
      <c r="AC462" s="38"/>
      <c r="AD462" s="38"/>
      <c r="AE462" s="38"/>
      <c r="AF462" s="19"/>
      <c r="AG462" s="19"/>
      <c r="AH462" s="19"/>
      <c r="AI462" s="19"/>
      <c r="AJ462" s="19"/>
    </row>
    <row r="463" spans="1:36" ht="14.25" customHeight="1" x14ac:dyDescent="0.45">
      <c r="A463" s="36"/>
      <c r="B463" s="36"/>
      <c r="C463" s="36"/>
      <c r="D463" s="36"/>
      <c r="E463" s="36"/>
      <c r="F463" s="36"/>
      <c r="G463" s="36"/>
      <c r="H463" s="36"/>
      <c r="I463" s="48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>
        <f>R463*K463</f>
        <v>0</v>
      </c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19"/>
      <c r="AG463" s="19"/>
      <c r="AH463" s="19"/>
      <c r="AI463" s="19"/>
      <c r="AJ463" s="19"/>
    </row>
    <row r="464" spans="1:36" ht="14.25" customHeight="1" x14ac:dyDescent="0.45">
      <c r="A464" s="77" t="s">
        <v>3022</v>
      </c>
      <c r="B464" s="77" t="s">
        <v>10</v>
      </c>
      <c r="C464" s="122">
        <v>45521</v>
      </c>
      <c r="D464" s="77" t="s">
        <v>3349</v>
      </c>
      <c r="E464" s="77" t="s">
        <v>1300</v>
      </c>
      <c r="F464" s="77" t="s">
        <v>176</v>
      </c>
      <c r="G464" s="77" t="s">
        <v>166</v>
      </c>
      <c r="H464" s="77" t="s">
        <v>3350</v>
      </c>
      <c r="I464" s="80">
        <v>113</v>
      </c>
      <c r="J464" s="82">
        <v>295</v>
      </c>
      <c r="K464" s="82"/>
      <c r="L464" s="82">
        <f>SUM(V464:AJ464)</f>
        <v>4</v>
      </c>
      <c r="M464" s="82">
        <f>I464*L464</f>
        <v>452</v>
      </c>
      <c r="N464" s="82"/>
      <c r="O464" s="82"/>
      <c r="P464" s="82">
        <f>O465*I464</f>
        <v>0</v>
      </c>
      <c r="Q464" s="82"/>
      <c r="R464" s="82"/>
      <c r="S464" s="82">
        <f>R465*I464</f>
        <v>452</v>
      </c>
      <c r="T464" s="82"/>
      <c r="U464" s="82"/>
      <c r="V464" s="81">
        <v>1</v>
      </c>
      <c r="W464" s="81">
        <v>1</v>
      </c>
      <c r="X464" s="81">
        <v>1</v>
      </c>
      <c r="Y464" s="81">
        <v>1</v>
      </c>
      <c r="Z464" s="81"/>
      <c r="AA464" s="81"/>
      <c r="AB464" s="81"/>
      <c r="AC464" s="81"/>
      <c r="AD464" s="81"/>
      <c r="AE464" s="81"/>
      <c r="AF464" s="131"/>
      <c r="AG464" s="131"/>
      <c r="AH464" s="131"/>
      <c r="AI464" s="131"/>
      <c r="AJ464" s="131"/>
    </row>
    <row r="465" spans="1:36" ht="14.25" customHeight="1" x14ac:dyDescent="0.45">
      <c r="A465" s="36"/>
      <c r="B465" s="36"/>
      <c r="C465" s="36"/>
      <c r="D465" s="485"/>
      <c r="E465" s="36"/>
      <c r="F465" s="36"/>
      <c r="G465" s="36"/>
      <c r="H465" s="36"/>
      <c r="I465" s="48"/>
      <c r="J465" s="41"/>
      <c r="K465" s="41"/>
      <c r="L465" s="41"/>
      <c r="M465" s="41"/>
      <c r="N465" s="41">
        <f>L464*J464</f>
        <v>1180</v>
      </c>
      <c r="O465" s="47">
        <f>SUM(V465:AJ465)+SUM(V466:AJ466)</f>
        <v>0</v>
      </c>
      <c r="P465" s="41"/>
      <c r="Q465" s="41">
        <f>O465*J464</f>
        <v>0</v>
      </c>
      <c r="R465" s="41">
        <f>L464-O465</f>
        <v>4</v>
      </c>
      <c r="S465" s="41"/>
      <c r="T465" s="41">
        <f>R465*J464</f>
        <v>1180</v>
      </c>
      <c r="U465" s="41"/>
      <c r="V465" s="68">
        <v>0</v>
      </c>
      <c r="W465" s="68">
        <v>0</v>
      </c>
      <c r="X465" s="68">
        <v>0</v>
      </c>
      <c r="Y465" s="68">
        <v>0</v>
      </c>
      <c r="Z465" s="38"/>
      <c r="AA465" s="38"/>
      <c r="AB465" s="38"/>
      <c r="AC465" s="38"/>
      <c r="AD465" s="38"/>
      <c r="AE465" s="38"/>
      <c r="AF465" s="19"/>
      <c r="AG465" s="19"/>
      <c r="AH465" s="19"/>
      <c r="AI465" s="19"/>
      <c r="AJ465" s="19"/>
    </row>
    <row r="466" spans="1:36" ht="14.25" customHeight="1" x14ac:dyDescent="0.45">
      <c r="A466" s="36"/>
      <c r="B466" s="36"/>
      <c r="C466" s="36"/>
      <c r="D466" s="36"/>
      <c r="E466" s="36"/>
      <c r="F466" s="36"/>
      <c r="G466" s="36"/>
      <c r="H466" s="36"/>
      <c r="I466" s="48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>
        <f>R466*K466</f>
        <v>0</v>
      </c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19"/>
      <c r="AG466" s="19"/>
      <c r="AH466" s="19"/>
      <c r="AI466" s="19"/>
      <c r="AJ466" s="19"/>
    </row>
    <row r="467" spans="1:36" ht="14.25" customHeight="1" x14ac:dyDescent="0.45">
      <c r="A467" s="77" t="s">
        <v>3022</v>
      </c>
      <c r="B467" s="77" t="s">
        <v>10</v>
      </c>
      <c r="C467" s="122">
        <v>45530</v>
      </c>
      <c r="D467" s="77" t="s">
        <v>3351</v>
      </c>
      <c r="E467" s="77" t="s">
        <v>164</v>
      </c>
      <c r="F467" s="77" t="s">
        <v>165</v>
      </c>
      <c r="G467" s="77" t="s">
        <v>154</v>
      </c>
      <c r="H467" s="77" t="s">
        <v>3352</v>
      </c>
      <c r="I467" s="80">
        <v>71</v>
      </c>
      <c r="J467" s="82">
        <v>185</v>
      </c>
      <c r="K467" s="82"/>
      <c r="L467" s="82">
        <f>SUM(V467:AJ467)</f>
        <v>4</v>
      </c>
      <c r="M467" s="82">
        <f>I467*L467</f>
        <v>284</v>
      </c>
      <c r="N467" s="82"/>
      <c r="O467" s="82"/>
      <c r="P467" s="82">
        <f>O468*I467</f>
        <v>0</v>
      </c>
      <c r="Q467" s="82"/>
      <c r="R467" s="82"/>
      <c r="S467" s="82">
        <f>R468*I467</f>
        <v>284</v>
      </c>
      <c r="T467" s="82"/>
      <c r="U467" s="82"/>
      <c r="V467" s="81">
        <v>1</v>
      </c>
      <c r="W467" s="81">
        <v>1</v>
      </c>
      <c r="X467" s="81">
        <v>1</v>
      </c>
      <c r="Y467" s="81">
        <v>1</v>
      </c>
      <c r="Z467" s="81"/>
      <c r="AA467" s="81"/>
      <c r="AB467" s="81"/>
      <c r="AC467" s="81"/>
      <c r="AD467" s="81"/>
      <c r="AE467" s="81"/>
      <c r="AF467" s="131"/>
      <c r="AG467" s="131"/>
      <c r="AH467" s="131"/>
      <c r="AI467" s="131"/>
      <c r="AJ467" s="131"/>
    </row>
    <row r="468" spans="1:36" ht="14.25" customHeight="1" x14ac:dyDescent="0.45">
      <c r="A468" s="36"/>
      <c r="B468" s="36"/>
      <c r="C468" s="36"/>
      <c r="D468" s="46"/>
      <c r="E468" s="36"/>
      <c r="F468" s="36"/>
      <c r="G468" s="36"/>
      <c r="H468" s="36"/>
      <c r="I468" s="48"/>
      <c r="J468" s="41"/>
      <c r="K468" s="41"/>
      <c r="L468" s="41"/>
      <c r="M468" s="41"/>
      <c r="N468" s="41">
        <f>L467*J467</f>
        <v>740</v>
      </c>
      <c r="O468" s="47">
        <f>SUM(V468:AJ468)+SUM(V469:AJ469)</f>
        <v>0</v>
      </c>
      <c r="P468" s="41"/>
      <c r="Q468" s="41">
        <f>O468*J467</f>
        <v>0</v>
      </c>
      <c r="R468" s="41">
        <f>L467-O468</f>
        <v>4</v>
      </c>
      <c r="S468" s="41"/>
      <c r="T468" s="41">
        <f>R468*J467</f>
        <v>740</v>
      </c>
      <c r="U468" s="41"/>
      <c r="V468" s="68">
        <v>0</v>
      </c>
      <c r="W468" s="68">
        <v>0</v>
      </c>
      <c r="X468" s="68">
        <v>0</v>
      </c>
      <c r="Y468" s="68">
        <v>0</v>
      </c>
      <c r="Z468" s="38"/>
      <c r="AA468" s="38"/>
      <c r="AB468" s="38"/>
      <c r="AC468" s="38"/>
      <c r="AD468" s="38"/>
      <c r="AE468" s="38"/>
      <c r="AF468" s="19"/>
      <c r="AG468" s="19"/>
      <c r="AH468" s="19"/>
      <c r="AI468" s="19"/>
      <c r="AJ468" s="19"/>
    </row>
    <row r="469" spans="1:36" ht="14.25" customHeight="1" x14ac:dyDescent="0.45">
      <c r="A469" s="36"/>
      <c r="B469" s="36"/>
      <c r="C469" s="36"/>
      <c r="D469" s="36"/>
      <c r="E469" s="36"/>
      <c r="F469" s="36"/>
      <c r="G469" s="36"/>
      <c r="H469" s="36"/>
      <c r="I469" s="48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>
        <f>R469*K469</f>
        <v>0</v>
      </c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19"/>
      <c r="AG469" s="19"/>
      <c r="AH469" s="19"/>
      <c r="AI469" s="19"/>
      <c r="AJ469" s="19"/>
    </row>
    <row r="470" spans="1:36" ht="14.25" customHeight="1" x14ac:dyDescent="0.45">
      <c r="A470" s="77" t="s">
        <v>3022</v>
      </c>
      <c r="B470" s="77" t="s">
        <v>10</v>
      </c>
      <c r="C470" s="122">
        <v>45538</v>
      </c>
      <c r="D470" s="77" t="s">
        <v>3353</v>
      </c>
      <c r="E470" s="77" t="s">
        <v>157</v>
      </c>
      <c r="F470" s="77" t="s">
        <v>3284</v>
      </c>
      <c r="G470" s="77" t="s">
        <v>166</v>
      </c>
      <c r="H470" s="77" t="s">
        <v>3354</v>
      </c>
      <c r="I470" s="80">
        <v>87</v>
      </c>
      <c r="J470" s="82">
        <v>225</v>
      </c>
      <c r="K470" s="82"/>
      <c r="L470" s="82">
        <f>SUM(V470:AJ470)</f>
        <v>4</v>
      </c>
      <c r="M470" s="82">
        <f>I470*L470</f>
        <v>348</v>
      </c>
      <c r="N470" s="82"/>
      <c r="O470" s="82"/>
      <c r="P470" s="82">
        <f>O471*I470</f>
        <v>0</v>
      </c>
      <c r="Q470" s="82"/>
      <c r="R470" s="82"/>
      <c r="S470" s="82">
        <f>R471*I470</f>
        <v>348</v>
      </c>
      <c r="T470" s="82"/>
      <c r="U470" s="82"/>
      <c r="V470" s="81">
        <v>1</v>
      </c>
      <c r="W470" s="81">
        <v>1</v>
      </c>
      <c r="X470" s="81">
        <v>1</v>
      </c>
      <c r="Y470" s="81">
        <v>1</v>
      </c>
      <c r="Z470" s="81"/>
      <c r="AA470" s="81"/>
      <c r="AB470" s="81"/>
      <c r="AC470" s="81"/>
      <c r="AD470" s="81"/>
      <c r="AE470" s="81"/>
      <c r="AF470" s="131"/>
      <c r="AG470" s="131"/>
      <c r="AH470" s="131"/>
      <c r="AI470" s="131"/>
      <c r="AJ470" s="131"/>
    </row>
    <row r="471" spans="1:36" ht="14.25" customHeight="1" x14ac:dyDescent="0.45">
      <c r="A471" s="36"/>
      <c r="B471" s="36"/>
      <c r="C471" s="36"/>
      <c r="D471" s="46"/>
      <c r="E471" s="36"/>
      <c r="F471" s="36"/>
      <c r="G471" s="36"/>
      <c r="H471" s="36"/>
      <c r="I471" s="48"/>
      <c r="J471" s="41"/>
      <c r="K471" s="41"/>
      <c r="L471" s="41"/>
      <c r="M471" s="41"/>
      <c r="N471" s="41">
        <f>L470*J470</f>
        <v>900</v>
      </c>
      <c r="O471" s="40">
        <f>SUM(V471:AJ471)+SUM(V472:AJ472)</f>
        <v>0</v>
      </c>
      <c r="P471" s="41"/>
      <c r="Q471" s="41">
        <f>O471*J470</f>
        <v>0</v>
      </c>
      <c r="R471" s="41">
        <f>L470-O471</f>
        <v>4</v>
      </c>
      <c r="S471" s="41"/>
      <c r="T471" s="41">
        <f>R471*J470</f>
        <v>900</v>
      </c>
      <c r="U471" s="41"/>
      <c r="V471" s="42">
        <v>0</v>
      </c>
      <c r="W471" s="42">
        <v>0</v>
      </c>
      <c r="X471" s="42">
        <v>0</v>
      </c>
      <c r="Y471" s="42">
        <v>0</v>
      </c>
      <c r="Z471" s="38"/>
      <c r="AA471" s="38"/>
      <c r="AB471" s="38"/>
      <c r="AC471" s="38"/>
      <c r="AD471" s="38"/>
      <c r="AE471" s="38"/>
      <c r="AF471" s="19"/>
      <c r="AG471" s="19"/>
      <c r="AH471" s="19"/>
      <c r="AI471" s="19"/>
      <c r="AJ471" s="19"/>
    </row>
    <row r="472" spans="1:36" ht="14.25" customHeight="1" x14ac:dyDescent="0.45">
      <c r="A472" s="36"/>
      <c r="B472" s="36"/>
      <c r="C472" s="36"/>
      <c r="D472" s="36"/>
      <c r="E472" s="36"/>
      <c r="F472" s="36"/>
      <c r="G472" s="36"/>
      <c r="H472" s="36"/>
      <c r="I472" s="48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>
        <f>R472*K472</f>
        <v>0</v>
      </c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19"/>
      <c r="AG472" s="19"/>
      <c r="AH472" s="19"/>
      <c r="AI472" s="19"/>
      <c r="AJ472" s="19"/>
    </row>
    <row r="473" spans="1:36" ht="14.25" customHeight="1" x14ac:dyDescent="0.45">
      <c r="A473" s="77" t="s">
        <v>3022</v>
      </c>
      <c r="B473" s="77" t="s">
        <v>10</v>
      </c>
      <c r="C473" s="122">
        <v>45538</v>
      </c>
      <c r="D473" s="77" t="s">
        <v>3353</v>
      </c>
      <c r="E473" s="77" t="s">
        <v>264</v>
      </c>
      <c r="F473" s="77" t="s">
        <v>304</v>
      </c>
      <c r="G473" s="77" t="s">
        <v>166</v>
      </c>
      <c r="H473" s="77" t="s">
        <v>3354</v>
      </c>
      <c r="I473" s="80">
        <v>87</v>
      </c>
      <c r="J473" s="82">
        <v>225</v>
      </c>
      <c r="K473" s="82"/>
      <c r="L473" s="82">
        <f>SUM(V473:AJ473)</f>
        <v>4</v>
      </c>
      <c r="M473" s="82">
        <f>I473*L473</f>
        <v>348</v>
      </c>
      <c r="N473" s="82"/>
      <c r="O473" s="82"/>
      <c r="P473" s="82">
        <f>O474*I473</f>
        <v>0</v>
      </c>
      <c r="Q473" s="82"/>
      <c r="R473" s="82"/>
      <c r="S473" s="82">
        <f>R474*I473</f>
        <v>348</v>
      </c>
      <c r="T473" s="82"/>
      <c r="U473" s="82"/>
      <c r="V473" s="81">
        <v>1</v>
      </c>
      <c r="W473" s="81">
        <v>1</v>
      </c>
      <c r="X473" s="81">
        <v>1</v>
      </c>
      <c r="Y473" s="81">
        <v>1</v>
      </c>
      <c r="Z473" s="81"/>
      <c r="AA473" s="81"/>
      <c r="AB473" s="81"/>
      <c r="AC473" s="81"/>
      <c r="AD473" s="81"/>
      <c r="AE473" s="81"/>
      <c r="AF473" s="131"/>
      <c r="AG473" s="131"/>
      <c r="AH473" s="131"/>
      <c r="AI473" s="131"/>
      <c r="AJ473" s="131"/>
    </row>
    <row r="474" spans="1:36" ht="14.25" customHeight="1" x14ac:dyDescent="0.45">
      <c r="A474" s="36"/>
      <c r="B474" s="36"/>
      <c r="C474" s="36"/>
      <c r="D474" s="46"/>
      <c r="E474" s="36"/>
      <c r="F474" s="36"/>
      <c r="G474" s="36"/>
      <c r="H474" s="36"/>
      <c r="I474" s="48"/>
      <c r="J474" s="41"/>
      <c r="K474" s="41"/>
      <c r="L474" s="41"/>
      <c r="M474" s="41"/>
      <c r="N474" s="41">
        <f>L473*J473</f>
        <v>900</v>
      </c>
      <c r="O474" s="47">
        <f>SUM(V474:AJ474)+SUM(V475:AJ475)</f>
        <v>0</v>
      </c>
      <c r="P474" s="41"/>
      <c r="Q474" s="41">
        <f>O474*J473</f>
        <v>0</v>
      </c>
      <c r="R474" s="41">
        <f>L473-O474</f>
        <v>4</v>
      </c>
      <c r="S474" s="41"/>
      <c r="T474" s="41">
        <f>R474*J473</f>
        <v>900</v>
      </c>
      <c r="U474" s="41"/>
      <c r="V474" s="68">
        <v>0</v>
      </c>
      <c r="W474" s="68">
        <v>0</v>
      </c>
      <c r="X474" s="68">
        <v>0</v>
      </c>
      <c r="Y474" s="68">
        <v>0</v>
      </c>
      <c r="Z474" s="38"/>
      <c r="AA474" s="38"/>
      <c r="AB474" s="38"/>
      <c r="AC474" s="38"/>
      <c r="AD474" s="38"/>
      <c r="AE474" s="38"/>
      <c r="AF474" s="19"/>
      <c r="AG474" s="19"/>
      <c r="AH474" s="19"/>
      <c r="AI474" s="19"/>
      <c r="AJ474" s="19"/>
    </row>
    <row r="475" spans="1:36" ht="14.25" customHeight="1" x14ac:dyDescent="0.45">
      <c r="A475" s="36"/>
      <c r="B475" s="36"/>
      <c r="C475" s="36"/>
      <c r="D475" s="36"/>
      <c r="E475" s="36"/>
      <c r="F475" s="36"/>
      <c r="G475" s="36"/>
      <c r="H475" s="36"/>
      <c r="I475" s="48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>
        <f>R475*K475</f>
        <v>0</v>
      </c>
      <c r="V475" s="38"/>
      <c r="W475" s="38"/>
      <c r="X475" s="38"/>
      <c r="Y475" s="845"/>
      <c r="Z475" s="38"/>
      <c r="AA475" s="38"/>
      <c r="AB475" s="38"/>
      <c r="AC475" s="38"/>
      <c r="AD475" s="38"/>
      <c r="AE475" s="38"/>
      <c r="AF475" s="19"/>
      <c r="AG475" s="19"/>
      <c r="AH475" s="19"/>
      <c r="AI475" s="19"/>
      <c r="AJ475" s="19"/>
    </row>
    <row r="476" spans="1:36" ht="14.25" customHeight="1" x14ac:dyDescent="0.45">
      <c r="A476" s="77" t="s">
        <v>3022</v>
      </c>
      <c r="B476" s="77" t="s">
        <v>10</v>
      </c>
      <c r="C476" s="122">
        <v>45533</v>
      </c>
      <c r="D476" s="105" t="s">
        <v>3217</v>
      </c>
      <c r="E476" s="77" t="s">
        <v>157</v>
      </c>
      <c r="F476" s="77" t="s">
        <v>1404</v>
      </c>
      <c r="G476" s="77" t="s">
        <v>3323</v>
      </c>
      <c r="H476" s="77"/>
      <c r="I476" s="80">
        <v>125</v>
      </c>
      <c r="J476" s="82">
        <v>325</v>
      </c>
      <c r="K476" s="82"/>
      <c r="L476" s="82">
        <f>SUM(V476:AJ476)</f>
        <v>5</v>
      </c>
      <c r="M476" s="82">
        <f>I476*L476</f>
        <v>625</v>
      </c>
      <c r="N476" s="82"/>
      <c r="O476" s="82"/>
      <c r="P476" s="82">
        <f>O477*I476</f>
        <v>0</v>
      </c>
      <c r="Q476" s="82"/>
      <c r="R476" s="82"/>
      <c r="S476" s="82">
        <f>R477*I476</f>
        <v>625</v>
      </c>
      <c r="T476" s="82"/>
      <c r="U476" s="82"/>
      <c r="V476" s="81">
        <v>1</v>
      </c>
      <c r="W476" s="81">
        <v>2</v>
      </c>
      <c r="X476" s="81">
        <v>2</v>
      </c>
      <c r="Y476" s="81"/>
      <c r="Z476" s="81"/>
      <c r="AA476" s="81"/>
      <c r="AB476" s="81"/>
      <c r="AC476" s="81"/>
      <c r="AD476" s="81"/>
      <c r="AE476" s="81"/>
      <c r="AF476" s="131"/>
      <c r="AG476" s="131"/>
      <c r="AH476" s="131"/>
      <c r="AI476" s="131"/>
      <c r="AJ476" s="131"/>
    </row>
    <row r="477" spans="1:36" ht="14.25" customHeight="1" x14ac:dyDescent="0.45">
      <c r="A477" s="36"/>
      <c r="B477" s="36"/>
      <c r="C477" s="36"/>
      <c r="D477" s="46"/>
      <c r="E477" s="36"/>
      <c r="F477" s="36"/>
      <c r="G477" s="36"/>
      <c r="H477" s="36"/>
      <c r="I477" s="48"/>
      <c r="J477" s="41"/>
      <c r="K477" s="41"/>
      <c r="L477" s="41"/>
      <c r="M477" s="41"/>
      <c r="N477" s="41">
        <f>L476*J476</f>
        <v>1625</v>
      </c>
      <c r="O477" s="47">
        <f>SUM(V477:AJ477)+SUM(V478:AJ478)</f>
        <v>0</v>
      </c>
      <c r="P477" s="41"/>
      <c r="Q477" s="41">
        <f>O477*J476</f>
        <v>0</v>
      </c>
      <c r="R477" s="41">
        <f>L476-O477</f>
        <v>5</v>
      </c>
      <c r="S477" s="41"/>
      <c r="T477" s="41">
        <f>R477*J476</f>
        <v>1625</v>
      </c>
      <c r="U477" s="41"/>
      <c r="V477" s="68">
        <v>0</v>
      </c>
      <c r="W477" s="68">
        <v>0</v>
      </c>
      <c r="X477" s="68">
        <v>0</v>
      </c>
      <c r="Y477" s="38"/>
      <c r="Z477" s="38"/>
      <c r="AA477" s="38"/>
      <c r="AB477" s="38"/>
      <c r="AC477" s="38"/>
      <c r="AD477" s="38"/>
      <c r="AE477" s="38"/>
      <c r="AF477" s="19"/>
      <c r="AG477" s="19"/>
      <c r="AH477" s="19"/>
      <c r="AI477" s="19"/>
      <c r="AJ477" s="19"/>
    </row>
    <row r="478" spans="1:36" ht="14.25" customHeight="1" x14ac:dyDescent="0.45">
      <c r="A478" s="36"/>
      <c r="B478" s="36"/>
      <c r="C478" s="36"/>
      <c r="D478" s="36"/>
      <c r="E478" s="36"/>
      <c r="F478" s="36"/>
      <c r="G478" s="36"/>
      <c r="H478" s="36"/>
      <c r="I478" s="48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>
        <f>R478*K478</f>
        <v>0</v>
      </c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19"/>
      <c r="AG478" s="19"/>
      <c r="AH478" s="19"/>
      <c r="AI478" s="19"/>
      <c r="AJ478" s="19"/>
    </row>
    <row r="479" spans="1:36" ht="14.25" customHeight="1" x14ac:dyDescent="0.45">
      <c r="A479" s="77" t="s">
        <v>3022</v>
      </c>
      <c r="B479" s="77" t="s">
        <v>10</v>
      </c>
      <c r="C479" s="122">
        <v>45563</v>
      </c>
      <c r="D479" s="105" t="s">
        <v>3355</v>
      </c>
      <c r="E479" s="77" t="s">
        <v>157</v>
      </c>
      <c r="F479" s="77" t="s">
        <v>3356</v>
      </c>
      <c r="G479" s="77"/>
      <c r="H479" s="77" t="s">
        <v>3357</v>
      </c>
      <c r="I479" s="80">
        <v>125</v>
      </c>
      <c r="J479" s="82">
        <v>325</v>
      </c>
      <c r="K479" s="82"/>
      <c r="L479" s="82">
        <f>SUM(V479:AJ479)</f>
        <v>3</v>
      </c>
      <c r="M479" s="82">
        <f>I479*L479</f>
        <v>375</v>
      </c>
      <c r="N479" s="82"/>
      <c r="O479" s="82"/>
      <c r="P479" s="82">
        <f>O480*I479</f>
        <v>0</v>
      </c>
      <c r="Q479" s="82"/>
      <c r="R479" s="82"/>
      <c r="S479" s="82">
        <f>R480*I479</f>
        <v>375</v>
      </c>
      <c r="T479" s="82"/>
      <c r="U479" s="82"/>
      <c r="V479" s="81"/>
      <c r="W479" s="81">
        <v>1</v>
      </c>
      <c r="X479" s="81">
        <v>2</v>
      </c>
      <c r="Y479" s="81"/>
      <c r="Z479" s="81"/>
      <c r="AA479" s="81"/>
      <c r="AB479" s="81"/>
      <c r="AC479" s="81"/>
      <c r="AD479" s="81"/>
      <c r="AE479" s="81"/>
      <c r="AF479" s="131"/>
      <c r="AG479" s="131"/>
      <c r="AH479" s="131"/>
      <c r="AI479" s="131"/>
      <c r="AJ479" s="131"/>
    </row>
    <row r="480" spans="1:36" ht="14.25" customHeight="1" x14ac:dyDescent="0.45">
      <c r="A480" s="36"/>
      <c r="B480" s="36"/>
      <c r="C480" s="36"/>
      <c r="D480" s="46"/>
      <c r="E480" s="36"/>
      <c r="F480" s="36"/>
      <c r="G480" s="36"/>
      <c r="H480" s="36"/>
      <c r="I480" s="48"/>
      <c r="J480" s="41"/>
      <c r="K480" s="41"/>
      <c r="L480" s="41"/>
      <c r="M480" s="41"/>
      <c r="N480" s="41">
        <f>L479*J479</f>
        <v>975</v>
      </c>
      <c r="O480" s="47">
        <f>SUM(V480:AJ480)+SUM(V481:AJ481)</f>
        <v>0</v>
      </c>
      <c r="P480" s="41"/>
      <c r="Q480" s="41">
        <f>O480*J479</f>
        <v>0</v>
      </c>
      <c r="R480" s="41">
        <f>L479-O480</f>
        <v>3</v>
      </c>
      <c r="S480" s="41"/>
      <c r="T480" s="41">
        <f>R480*J479</f>
        <v>975</v>
      </c>
      <c r="U480" s="41"/>
      <c r="V480" s="38"/>
      <c r="W480" s="68">
        <v>0</v>
      </c>
      <c r="X480" s="68">
        <v>0</v>
      </c>
      <c r="Y480" s="38"/>
      <c r="Z480" s="38"/>
      <c r="AA480" s="38"/>
      <c r="AB480" s="38"/>
      <c r="AC480" s="38"/>
      <c r="AD480" s="38"/>
      <c r="AE480" s="38"/>
      <c r="AF480" s="19"/>
      <c r="AG480" s="19"/>
      <c r="AH480" s="19"/>
      <c r="AI480" s="19"/>
      <c r="AJ480" s="19"/>
    </row>
    <row r="481" spans="1:36" ht="14.25" customHeight="1" x14ac:dyDescent="0.45">
      <c r="A481" s="36"/>
      <c r="B481" s="36"/>
      <c r="C481" s="36"/>
      <c r="D481" s="36"/>
      <c r="E481" s="36"/>
      <c r="F481" s="36"/>
      <c r="G481" s="36"/>
      <c r="H481" s="36"/>
      <c r="I481" s="48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>
        <f>R481*K481</f>
        <v>0</v>
      </c>
      <c r="V481" s="38"/>
      <c r="W481" s="38"/>
      <c r="X481" s="845"/>
      <c r="Y481" s="38"/>
      <c r="Z481" s="38"/>
      <c r="AA481" s="38"/>
      <c r="AB481" s="38"/>
      <c r="AC481" s="38"/>
      <c r="AD481" s="38"/>
      <c r="AE481" s="38"/>
      <c r="AF481" s="19"/>
      <c r="AG481" s="19"/>
      <c r="AH481" s="19"/>
      <c r="AI481" s="19"/>
      <c r="AJ481" s="19"/>
    </row>
    <row r="482" spans="1:36" ht="14.25" customHeight="1" x14ac:dyDescent="0.45">
      <c r="A482" s="77" t="s">
        <v>3022</v>
      </c>
      <c r="B482" s="77" t="s">
        <v>10</v>
      </c>
      <c r="C482" s="122">
        <v>45521</v>
      </c>
      <c r="D482" s="77" t="s">
        <v>3358</v>
      </c>
      <c r="E482" s="77" t="s">
        <v>317</v>
      </c>
      <c r="F482" s="77" t="s">
        <v>3359</v>
      </c>
      <c r="G482" s="77" t="s">
        <v>166</v>
      </c>
      <c r="H482" s="77"/>
      <c r="I482" s="80">
        <v>56</v>
      </c>
      <c r="J482" s="82">
        <v>145</v>
      </c>
      <c r="K482" s="82"/>
      <c r="L482" s="82">
        <f>SUM(V482:AJ482)</f>
        <v>4</v>
      </c>
      <c r="M482" s="82">
        <f>I482*L482</f>
        <v>224</v>
      </c>
      <c r="N482" s="82"/>
      <c r="O482" s="82"/>
      <c r="P482" s="82">
        <f>O483*I482</f>
        <v>0</v>
      </c>
      <c r="Q482" s="82"/>
      <c r="R482" s="82"/>
      <c r="S482" s="82">
        <f>R483*I482</f>
        <v>224</v>
      </c>
      <c r="T482" s="82"/>
      <c r="U482" s="82"/>
      <c r="V482" s="81"/>
      <c r="W482" s="81">
        <v>2</v>
      </c>
      <c r="X482" s="81">
        <v>2</v>
      </c>
      <c r="Y482" s="81"/>
      <c r="Z482" s="81"/>
      <c r="AA482" s="81"/>
      <c r="AB482" s="81"/>
      <c r="AC482" s="81"/>
      <c r="AD482" s="81"/>
      <c r="AE482" s="81"/>
      <c r="AF482" s="131"/>
      <c r="AG482" s="131"/>
      <c r="AH482" s="131"/>
      <c r="AI482" s="131"/>
      <c r="AJ482" s="131"/>
    </row>
    <row r="483" spans="1:36" ht="14.25" customHeight="1" x14ac:dyDescent="0.45">
      <c r="A483" s="36"/>
      <c r="B483" s="36"/>
      <c r="C483" s="36"/>
      <c r="D483" s="485"/>
      <c r="E483" s="36"/>
      <c r="F483" s="36"/>
      <c r="G483" s="36"/>
      <c r="H483" s="36"/>
      <c r="I483" s="48"/>
      <c r="J483" s="41"/>
      <c r="K483" s="41"/>
      <c r="L483" s="41"/>
      <c r="M483" s="41"/>
      <c r="N483" s="41">
        <f>L482*J482</f>
        <v>580</v>
      </c>
      <c r="O483" s="47">
        <f>SUM(V483:AJ483)+SUM(V484:AJ484)</f>
        <v>0</v>
      </c>
      <c r="P483" s="41"/>
      <c r="Q483" s="41">
        <f>O483*J482</f>
        <v>0</v>
      </c>
      <c r="R483" s="41">
        <f>L482-O483</f>
        <v>4</v>
      </c>
      <c r="S483" s="41"/>
      <c r="T483" s="41">
        <f>R483*J482</f>
        <v>580</v>
      </c>
      <c r="U483" s="41"/>
      <c r="V483" s="38"/>
      <c r="W483" s="68">
        <v>0</v>
      </c>
      <c r="X483" s="68">
        <v>0</v>
      </c>
      <c r="Y483" s="38"/>
      <c r="Z483" s="38"/>
      <c r="AA483" s="38"/>
      <c r="AB483" s="38"/>
      <c r="AC483" s="38"/>
      <c r="AD483" s="38"/>
      <c r="AE483" s="38"/>
      <c r="AF483" s="19"/>
      <c r="AG483" s="19"/>
      <c r="AH483" s="19"/>
      <c r="AI483" s="19"/>
      <c r="AJ483" s="19"/>
    </row>
    <row r="484" spans="1:36" ht="14.25" customHeight="1" x14ac:dyDescent="0.45">
      <c r="A484" s="36"/>
      <c r="B484" s="36"/>
      <c r="C484" s="36"/>
      <c r="D484" s="36"/>
      <c r="E484" s="36"/>
      <c r="F484" s="36"/>
      <c r="G484" s="36"/>
      <c r="H484" s="36"/>
      <c r="I484" s="48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>
        <f>R484*K484</f>
        <v>0</v>
      </c>
      <c r="V484" s="38"/>
      <c r="W484" s="38"/>
      <c r="X484" s="845"/>
      <c r="Y484" s="38"/>
      <c r="Z484" s="38"/>
      <c r="AA484" s="38"/>
      <c r="AB484" s="38"/>
      <c r="AC484" s="38"/>
      <c r="AD484" s="38"/>
      <c r="AE484" s="38"/>
      <c r="AF484" s="19"/>
      <c r="AG484" s="19"/>
      <c r="AH484" s="19"/>
      <c r="AI484" s="19"/>
      <c r="AJ484" s="19"/>
    </row>
    <row r="485" spans="1:36" ht="14.25" customHeight="1" x14ac:dyDescent="0.45">
      <c r="A485" s="77" t="s">
        <v>3022</v>
      </c>
      <c r="B485" s="77" t="s">
        <v>10</v>
      </c>
      <c r="C485" s="122">
        <v>45521</v>
      </c>
      <c r="D485" s="77" t="s">
        <v>3358</v>
      </c>
      <c r="E485" s="77" t="s">
        <v>317</v>
      </c>
      <c r="F485" s="77" t="s">
        <v>1404</v>
      </c>
      <c r="G485" s="77" t="s">
        <v>166</v>
      </c>
      <c r="H485" s="77"/>
      <c r="I485" s="80">
        <v>56</v>
      </c>
      <c r="J485" s="82">
        <v>145</v>
      </c>
      <c r="K485" s="82"/>
      <c r="L485" s="82">
        <f>SUM(V485:AJ485)</f>
        <v>4</v>
      </c>
      <c r="M485" s="82">
        <f>I485*L485</f>
        <v>224</v>
      </c>
      <c r="N485" s="82"/>
      <c r="O485" s="82"/>
      <c r="P485" s="82">
        <f>O486*I485</f>
        <v>0</v>
      </c>
      <c r="Q485" s="82"/>
      <c r="R485" s="82"/>
      <c r="S485" s="82">
        <f>R486*I485</f>
        <v>224</v>
      </c>
      <c r="T485" s="82"/>
      <c r="U485" s="82"/>
      <c r="V485" s="81"/>
      <c r="W485" s="81">
        <v>2</v>
      </c>
      <c r="X485" s="81">
        <v>2</v>
      </c>
      <c r="Y485" s="81"/>
      <c r="Z485" s="81"/>
      <c r="AA485" s="81"/>
      <c r="AB485" s="81"/>
      <c r="AC485" s="81"/>
      <c r="AD485" s="81"/>
      <c r="AE485" s="81"/>
      <c r="AF485" s="131"/>
      <c r="AG485" s="131"/>
      <c r="AH485" s="131"/>
      <c r="AI485" s="131"/>
      <c r="AJ485" s="131"/>
    </row>
    <row r="486" spans="1:36" ht="14.25" customHeight="1" x14ac:dyDescent="0.45">
      <c r="A486" s="36"/>
      <c r="B486" s="36"/>
      <c r="C486" s="36"/>
      <c r="D486" s="46"/>
      <c r="E486" s="36"/>
      <c r="F486" s="36"/>
      <c r="G486" s="36"/>
      <c r="H486" s="36"/>
      <c r="I486" s="48"/>
      <c r="J486" s="41"/>
      <c r="K486" s="41"/>
      <c r="L486" s="41"/>
      <c r="M486" s="41"/>
      <c r="N486" s="41">
        <f>L485*J485</f>
        <v>580</v>
      </c>
      <c r="O486" s="40">
        <f>SUM(V486:AJ486)+SUM(V487:AJ487)</f>
        <v>0</v>
      </c>
      <c r="P486" s="41"/>
      <c r="Q486" s="41">
        <f>O486*J485</f>
        <v>0</v>
      </c>
      <c r="R486" s="41">
        <f>L485-O486</f>
        <v>4</v>
      </c>
      <c r="S486" s="41"/>
      <c r="T486" s="41">
        <f>R486*J485</f>
        <v>580</v>
      </c>
      <c r="U486" s="41"/>
      <c r="V486" s="38"/>
      <c r="W486" s="42">
        <v>0</v>
      </c>
      <c r="X486" s="42">
        <v>0</v>
      </c>
      <c r="Y486" s="38"/>
      <c r="Z486" s="38"/>
      <c r="AA486" s="38"/>
      <c r="AB486" s="38"/>
      <c r="AC486" s="38"/>
      <c r="AD486" s="38"/>
      <c r="AE486" s="38"/>
      <c r="AF486" s="19"/>
      <c r="AG486" s="19"/>
      <c r="AH486" s="19"/>
      <c r="AI486" s="19"/>
      <c r="AJ486" s="19"/>
    </row>
    <row r="487" spans="1:36" ht="14.25" customHeight="1" x14ac:dyDescent="0.45">
      <c r="A487" s="36"/>
      <c r="B487" s="36"/>
      <c r="C487" s="36"/>
      <c r="D487" s="36"/>
      <c r="E487" s="36"/>
      <c r="F487" s="36"/>
      <c r="G487" s="36"/>
      <c r="H487" s="36"/>
      <c r="I487" s="48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>
        <f>R487*K487</f>
        <v>0</v>
      </c>
      <c r="V487" s="38"/>
      <c r="W487" s="38"/>
      <c r="X487" s="845"/>
      <c r="Y487" s="38"/>
      <c r="Z487" s="38"/>
      <c r="AA487" s="38"/>
      <c r="AB487" s="38"/>
      <c r="AC487" s="38"/>
      <c r="AD487" s="38"/>
      <c r="AE487" s="38"/>
      <c r="AF487" s="19"/>
      <c r="AG487" s="19"/>
      <c r="AH487" s="19"/>
      <c r="AI487" s="19"/>
      <c r="AJ487" s="19"/>
    </row>
    <row r="488" spans="1:36" ht="14.25" customHeight="1" x14ac:dyDescent="0.45">
      <c r="A488" s="77" t="s">
        <v>3022</v>
      </c>
      <c r="B488" s="77" t="s">
        <v>10</v>
      </c>
      <c r="C488" s="122">
        <v>45538</v>
      </c>
      <c r="D488" s="77" t="s">
        <v>3360</v>
      </c>
      <c r="E488" s="77" t="s">
        <v>2283</v>
      </c>
      <c r="F488" s="77" t="s">
        <v>1081</v>
      </c>
      <c r="G488" s="77" t="s">
        <v>1176</v>
      </c>
      <c r="H488" s="77"/>
      <c r="I488" s="80">
        <v>152</v>
      </c>
      <c r="J488" s="82">
        <v>395</v>
      </c>
      <c r="K488" s="82"/>
      <c r="L488" s="82">
        <f>SUM(V488:AJ488)</f>
        <v>3</v>
      </c>
      <c r="M488" s="82">
        <f>I488*L488</f>
        <v>456</v>
      </c>
      <c r="N488" s="82"/>
      <c r="O488" s="82"/>
      <c r="P488" s="82">
        <f>O489*I488</f>
        <v>0</v>
      </c>
      <c r="Q488" s="82"/>
      <c r="R488" s="82"/>
      <c r="S488" s="82">
        <f>R489*I488</f>
        <v>456</v>
      </c>
      <c r="T488" s="82"/>
      <c r="U488" s="82"/>
      <c r="V488" s="81">
        <v>1</v>
      </c>
      <c r="W488" s="81">
        <v>1</v>
      </c>
      <c r="X488" s="81">
        <v>1</v>
      </c>
      <c r="Y488" s="81"/>
      <c r="Z488" s="81"/>
      <c r="AA488" s="81"/>
      <c r="AB488" s="81"/>
      <c r="AC488" s="81"/>
      <c r="AD488" s="81"/>
      <c r="AE488" s="81"/>
      <c r="AF488" s="131"/>
      <c r="AG488" s="131"/>
      <c r="AH488" s="131"/>
      <c r="AI488" s="131"/>
      <c r="AJ488" s="131"/>
    </row>
    <row r="489" spans="1:36" ht="14.25" customHeight="1" x14ac:dyDescent="0.45">
      <c r="A489" s="36"/>
      <c r="B489" s="36"/>
      <c r="C489" s="36"/>
      <c r="D489" s="46"/>
      <c r="E489" s="36"/>
      <c r="F489" s="36"/>
      <c r="G489" s="36"/>
      <c r="H489" s="36"/>
      <c r="I489" s="48"/>
      <c r="J489" s="41"/>
      <c r="K489" s="41"/>
      <c r="L489" s="41"/>
      <c r="M489" s="41"/>
      <c r="N489" s="41">
        <f>L488*J488</f>
        <v>1185</v>
      </c>
      <c r="O489" s="47">
        <f>SUM(V489:AJ489)+SUM(V490:AJ490)</f>
        <v>0</v>
      </c>
      <c r="P489" s="41"/>
      <c r="Q489" s="41">
        <f>O489*J488</f>
        <v>0</v>
      </c>
      <c r="R489" s="41">
        <f>L488-O489</f>
        <v>3</v>
      </c>
      <c r="S489" s="41"/>
      <c r="T489" s="41">
        <f>R489*J488</f>
        <v>1185</v>
      </c>
      <c r="U489" s="41"/>
      <c r="V489" s="68">
        <v>0</v>
      </c>
      <c r="W489" s="68">
        <v>0</v>
      </c>
      <c r="X489" s="68">
        <v>0</v>
      </c>
      <c r="Y489" s="38"/>
      <c r="Z489" s="38"/>
      <c r="AA489" s="38"/>
      <c r="AB489" s="38"/>
      <c r="AC489" s="38"/>
      <c r="AD489" s="38"/>
      <c r="AE489" s="38"/>
      <c r="AF489" s="19"/>
      <c r="AG489" s="19"/>
      <c r="AH489" s="19"/>
      <c r="AI489" s="19"/>
      <c r="AJ489" s="19"/>
    </row>
    <row r="490" spans="1:36" ht="14.25" customHeight="1" x14ac:dyDescent="0.45">
      <c r="A490" s="36"/>
      <c r="B490" s="36"/>
      <c r="C490" s="36"/>
      <c r="D490" s="36"/>
      <c r="E490" s="36"/>
      <c r="F490" s="36"/>
      <c r="G490" s="36"/>
      <c r="H490" s="36"/>
      <c r="I490" s="48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>
        <f>R490*K490</f>
        <v>0</v>
      </c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19"/>
      <c r="AG490" s="19"/>
      <c r="AH490" s="19"/>
      <c r="AI490" s="19"/>
      <c r="AJ490" s="19"/>
    </row>
    <row r="491" spans="1:36" ht="14.25" customHeight="1" x14ac:dyDescent="0.45">
      <c r="A491" s="77" t="s">
        <v>3022</v>
      </c>
      <c r="B491" s="77" t="s">
        <v>10</v>
      </c>
      <c r="C491" s="122">
        <v>45563</v>
      </c>
      <c r="D491" s="105" t="s">
        <v>3361</v>
      </c>
      <c r="E491" s="77" t="s">
        <v>3362</v>
      </c>
      <c r="F491" s="77" t="s">
        <v>3363</v>
      </c>
      <c r="G491" s="77"/>
      <c r="H491" s="77" t="s">
        <v>336</v>
      </c>
      <c r="I491" s="80">
        <v>125</v>
      </c>
      <c r="J491" s="82">
        <v>325</v>
      </c>
      <c r="K491" s="82"/>
      <c r="L491" s="82">
        <f>SUM(V491:AJ491)</f>
        <v>3</v>
      </c>
      <c r="M491" s="82">
        <f>I491*L491</f>
        <v>375</v>
      </c>
      <c r="N491" s="82"/>
      <c r="O491" s="82"/>
      <c r="P491" s="82">
        <f>O492*I491</f>
        <v>0</v>
      </c>
      <c r="Q491" s="82"/>
      <c r="R491" s="82"/>
      <c r="S491" s="82">
        <f>R492*I491</f>
        <v>375</v>
      </c>
      <c r="T491" s="82"/>
      <c r="U491" s="82"/>
      <c r="V491" s="81">
        <v>1</v>
      </c>
      <c r="W491" s="81">
        <v>1</v>
      </c>
      <c r="X491" s="81">
        <v>1</v>
      </c>
      <c r="Y491" s="81"/>
      <c r="Z491" s="81"/>
      <c r="AA491" s="81"/>
      <c r="AB491" s="81"/>
      <c r="AC491" s="81"/>
      <c r="AD491" s="81"/>
      <c r="AE491" s="81"/>
      <c r="AF491" s="131"/>
      <c r="AG491" s="131"/>
      <c r="AH491" s="131"/>
      <c r="AI491" s="131"/>
      <c r="AJ491" s="131"/>
    </row>
    <row r="492" spans="1:36" ht="14.25" customHeight="1" x14ac:dyDescent="0.45">
      <c r="A492" s="36"/>
      <c r="B492" s="36"/>
      <c r="C492" s="36"/>
      <c r="D492" s="485"/>
      <c r="E492" s="36"/>
      <c r="F492" s="36"/>
      <c r="G492" s="36"/>
      <c r="H492" s="36"/>
      <c r="I492" s="48"/>
      <c r="J492" s="41"/>
      <c r="K492" s="41"/>
      <c r="L492" s="41"/>
      <c r="M492" s="41"/>
      <c r="N492" s="41">
        <f>L491*J491</f>
        <v>975</v>
      </c>
      <c r="O492" s="47">
        <f>SUM(V492:AJ492)+SUM(V493:AJ493)</f>
        <v>0</v>
      </c>
      <c r="P492" s="41"/>
      <c r="Q492" s="41">
        <f>O492*J491</f>
        <v>0</v>
      </c>
      <c r="R492" s="41">
        <f>L491-O492</f>
        <v>3</v>
      </c>
      <c r="S492" s="41"/>
      <c r="T492" s="41">
        <f>R492*J491</f>
        <v>975</v>
      </c>
      <c r="U492" s="41"/>
      <c r="V492" s="68">
        <v>0</v>
      </c>
      <c r="W492" s="68">
        <v>0</v>
      </c>
      <c r="X492" s="68">
        <v>0</v>
      </c>
      <c r="Y492" s="38"/>
      <c r="Z492" s="38"/>
      <c r="AA492" s="38"/>
      <c r="AB492" s="38"/>
      <c r="AC492" s="38"/>
      <c r="AD492" s="38"/>
      <c r="AE492" s="38"/>
      <c r="AF492" s="19"/>
      <c r="AG492" s="19"/>
      <c r="AH492" s="19"/>
      <c r="AI492" s="19"/>
      <c r="AJ492" s="19"/>
    </row>
    <row r="493" spans="1:36" ht="14.25" customHeight="1" x14ac:dyDescent="0.45">
      <c r="A493" s="36"/>
      <c r="B493" s="36"/>
      <c r="C493" s="36"/>
      <c r="D493" s="36"/>
      <c r="E493" s="36"/>
      <c r="F493" s="36"/>
      <c r="G493" s="36"/>
      <c r="H493" s="36"/>
      <c r="I493" s="48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>
        <f>R493*K493</f>
        <v>0</v>
      </c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19"/>
      <c r="AG493" s="19"/>
      <c r="AH493" s="19"/>
      <c r="AI493" s="19"/>
      <c r="AJ493" s="19"/>
    </row>
    <row r="494" spans="1:36" ht="14.25" customHeight="1" x14ac:dyDescent="0.45">
      <c r="A494" s="77" t="s">
        <v>3022</v>
      </c>
      <c r="B494" s="77" t="s">
        <v>10</v>
      </c>
      <c r="C494" s="122">
        <v>45553</v>
      </c>
      <c r="D494" s="105" t="s">
        <v>3364</v>
      </c>
      <c r="E494" s="77" t="s">
        <v>157</v>
      </c>
      <c r="F494" s="77" t="s">
        <v>571</v>
      </c>
      <c r="G494" s="77" t="s">
        <v>186</v>
      </c>
      <c r="H494" s="77" t="s">
        <v>3365</v>
      </c>
      <c r="I494" s="80">
        <v>63</v>
      </c>
      <c r="J494" s="82">
        <v>175</v>
      </c>
      <c r="K494" s="82"/>
      <c r="L494" s="82">
        <f>SUM(V494:AJ494)</f>
        <v>3</v>
      </c>
      <c r="M494" s="82">
        <f>I494*L494</f>
        <v>189</v>
      </c>
      <c r="N494" s="82"/>
      <c r="O494" s="82"/>
      <c r="P494" s="82">
        <f>O495*I494</f>
        <v>0</v>
      </c>
      <c r="Q494" s="82"/>
      <c r="R494" s="82"/>
      <c r="S494" s="82">
        <f>R495*I494</f>
        <v>189</v>
      </c>
      <c r="T494" s="82"/>
      <c r="U494" s="82"/>
      <c r="V494" s="81">
        <v>1</v>
      </c>
      <c r="W494" s="81">
        <v>1</v>
      </c>
      <c r="X494" s="81">
        <v>1</v>
      </c>
      <c r="Y494" s="81"/>
      <c r="Z494" s="81"/>
      <c r="AA494" s="81"/>
      <c r="AB494" s="81"/>
      <c r="AC494" s="81"/>
      <c r="AD494" s="81"/>
      <c r="AE494" s="81"/>
      <c r="AF494" s="131"/>
      <c r="AG494" s="131"/>
      <c r="AH494" s="131"/>
      <c r="AI494" s="131"/>
      <c r="AJ494" s="131"/>
    </row>
    <row r="495" spans="1:36" ht="14.25" customHeight="1" x14ac:dyDescent="0.45">
      <c r="A495" s="36"/>
      <c r="B495" s="36"/>
      <c r="C495" s="36"/>
      <c r="D495" s="46"/>
      <c r="E495" s="36"/>
      <c r="F495" s="36"/>
      <c r="G495" s="36"/>
      <c r="H495" s="36"/>
      <c r="I495" s="48"/>
      <c r="J495" s="41"/>
      <c r="K495" s="41"/>
      <c r="L495" s="41"/>
      <c r="M495" s="41"/>
      <c r="N495" s="41">
        <f>L494*J494</f>
        <v>525</v>
      </c>
      <c r="O495" s="47">
        <f>SUM(V495:AJ495)+SUM(V496:AJ496)</f>
        <v>0</v>
      </c>
      <c r="P495" s="41"/>
      <c r="Q495" s="41">
        <f>O495*J494</f>
        <v>0</v>
      </c>
      <c r="R495" s="41">
        <f>L494-O495</f>
        <v>3</v>
      </c>
      <c r="S495" s="41"/>
      <c r="T495" s="41">
        <f>R495*J494</f>
        <v>525</v>
      </c>
      <c r="U495" s="41"/>
      <c r="V495" s="68">
        <v>0</v>
      </c>
      <c r="W495" s="68">
        <v>0</v>
      </c>
      <c r="X495" s="68">
        <v>0</v>
      </c>
      <c r="Y495" s="38"/>
      <c r="Z495" s="38"/>
      <c r="AA495" s="38"/>
      <c r="AB495" s="38"/>
      <c r="AC495" s="38"/>
      <c r="AD495" s="38"/>
      <c r="AE495" s="38"/>
      <c r="AF495" s="19"/>
      <c r="AG495" s="19"/>
      <c r="AH495" s="19"/>
      <c r="AI495" s="19"/>
      <c r="AJ495" s="19"/>
    </row>
    <row r="496" spans="1:36" ht="14.25" customHeight="1" x14ac:dyDescent="0.45">
      <c r="A496" s="36"/>
      <c r="B496" s="36"/>
      <c r="C496" s="36"/>
      <c r="D496" s="36"/>
      <c r="E496" s="36"/>
      <c r="F496" s="36"/>
      <c r="G496" s="36"/>
      <c r="H496" s="36"/>
      <c r="I496" s="48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>
        <f>R496*K496</f>
        <v>0</v>
      </c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19"/>
      <c r="AG496" s="19"/>
      <c r="AH496" s="19"/>
      <c r="AI496" s="19"/>
      <c r="AJ496" s="19"/>
    </row>
    <row r="497" spans="1:37" ht="14.25" customHeight="1" x14ac:dyDescent="0.45">
      <c r="A497" s="77" t="s">
        <v>3022</v>
      </c>
      <c r="B497" s="77" t="s">
        <v>10</v>
      </c>
      <c r="C497" s="122"/>
      <c r="D497" s="178" t="s">
        <v>3366</v>
      </c>
      <c r="E497" s="178" t="s">
        <v>614</v>
      </c>
      <c r="F497" s="77" t="s">
        <v>188</v>
      </c>
      <c r="G497" s="77"/>
      <c r="H497" s="77"/>
      <c r="I497" s="80"/>
      <c r="J497" s="82"/>
      <c r="K497" s="82"/>
      <c r="L497" s="82">
        <f>SUM(V497:AJ497)</f>
        <v>2</v>
      </c>
      <c r="M497" s="82">
        <f>I497*L497</f>
        <v>0</v>
      </c>
      <c r="N497" s="82"/>
      <c r="O497" s="82"/>
      <c r="P497" s="82">
        <f>O498*I497</f>
        <v>0</v>
      </c>
      <c r="Q497" s="82"/>
      <c r="R497" s="82"/>
      <c r="S497" s="82">
        <f>R498*I497</f>
        <v>0</v>
      </c>
      <c r="T497" s="82"/>
      <c r="U497" s="82"/>
      <c r="V497" s="81">
        <v>1</v>
      </c>
      <c r="W497" s="81">
        <v>1</v>
      </c>
      <c r="X497" s="81"/>
      <c r="Y497" s="81"/>
      <c r="Z497" s="81"/>
      <c r="AA497" s="81"/>
      <c r="AB497" s="81"/>
      <c r="AC497" s="81"/>
      <c r="AD497" s="81"/>
      <c r="AE497" s="81"/>
      <c r="AF497" s="131"/>
      <c r="AG497" s="131"/>
      <c r="AH497" s="131"/>
      <c r="AI497" s="131"/>
      <c r="AJ497" s="131"/>
    </row>
    <row r="498" spans="1:37" ht="14.25" customHeight="1" x14ac:dyDescent="0.45">
      <c r="A498" s="36"/>
      <c r="B498" s="36"/>
      <c r="C498" s="36"/>
      <c r="D498" s="36"/>
      <c r="E498" s="36"/>
      <c r="F498" s="36"/>
      <c r="G498" s="36"/>
      <c r="H498" s="36"/>
      <c r="I498" s="48"/>
      <c r="J498" s="41"/>
      <c r="K498" s="41"/>
      <c r="L498" s="41"/>
      <c r="M498" s="41"/>
      <c r="N498" s="41">
        <f>L497*J497</f>
        <v>0</v>
      </c>
      <c r="O498" s="41">
        <f>SUM(V498:AJ498)+SUM(V499:AJ499)</f>
        <v>0</v>
      </c>
      <c r="P498" s="41"/>
      <c r="Q498" s="41">
        <f>O498*J497</f>
        <v>0</v>
      </c>
      <c r="R498" s="41">
        <f>L497-O498</f>
        <v>2</v>
      </c>
      <c r="S498" s="41"/>
      <c r="T498" s="41">
        <f>R498*J497</f>
        <v>0</v>
      </c>
      <c r="U498" s="41"/>
      <c r="V498" s="218" t="s">
        <v>3367</v>
      </c>
      <c r="W498" s="39"/>
      <c r="X498" s="38"/>
      <c r="Y498" s="38"/>
      <c r="Z498" s="38"/>
      <c r="AA498" s="38"/>
      <c r="AB498" s="38"/>
      <c r="AC498" s="38"/>
      <c r="AD498" s="38"/>
      <c r="AE498" s="38"/>
      <c r="AF498" s="19"/>
      <c r="AG498" s="19"/>
      <c r="AH498" s="19"/>
      <c r="AI498" s="19"/>
      <c r="AJ498" s="19"/>
    </row>
    <row r="499" spans="1:37" ht="14.25" customHeight="1" x14ac:dyDescent="0.45">
      <c r="A499" s="36"/>
      <c r="B499" s="36"/>
      <c r="C499" s="36"/>
      <c r="D499" s="36"/>
      <c r="E499" s="36"/>
      <c r="F499" s="36"/>
      <c r="G499" s="36"/>
      <c r="H499" s="36"/>
      <c r="I499" s="48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>
        <f>R499*K499</f>
        <v>0</v>
      </c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19"/>
      <c r="AG499" s="19"/>
      <c r="AH499" s="19"/>
      <c r="AI499" s="19"/>
      <c r="AJ499" s="19"/>
    </row>
    <row r="500" spans="1:37" ht="14.25" customHeight="1" x14ac:dyDescent="0.45">
      <c r="A500" s="77" t="s">
        <v>3022</v>
      </c>
      <c r="B500" s="77" t="s">
        <v>10</v>
      </c>
      <c r="C500" s="122">
        <v>45538</v>
      </c>
      <c r="D500" s="105" t="s">
        <v>3368</v>
      </c>
      <c r="E500" s="77" t="s">
        <v>214</v>
      </c>
      <c r="F500" s="77" t="s">
        <v>712</v>
      </c>
      <c r="G500" s="77" t="s">
        <v>166</v>
      </c>
      <c r="H500" s="77" t="s">
        <v>3369</v>
      </c>
      <c r="I500" s="80">
        <v>108</v>
      </c>
      <c r="J500" s="82">
        <v>280</v>
      </c>
      <c r="K500" s="82"/>
      <c r="L500" s="82">
        <f>SUM(V500:AJ500)</f>
        <v>3</v>
      </c>
      <c r="M500" s="82">
        <f>I500*L500</f>
        <v>324</v>
      </c>
      <c r="N500" s="82"/>
      <c r="O500" s="82"/>
      <c r="P500" s="82">
        <f>O501*I500</f>
        <v>0</v>
      </c>
      <c r="Q500" s="82"/>
      <c r="R500" s="82"/>
      <c r="S500" s="82">
        <f>R501*I500</f>
        <v>324</v>
      </c>
      <c r="T500" s="82"/>
      <c r="U500" s="82"/>
      <c r="V500" s="81"/>
      <c r="W500" s="81">
        <v>2</v>
      </c>
      <c r="X500" s="81">
        <v>1</v>
      </c>
      <c r="Y500" s="81"/>
      <c r="Z500" s="81"/>
      <c r="AA500" s="81"/>
      <c r="AB500" s="81"/>
      <c r="AC500" s="81"/>
      <c r="AD500" s="81"/>
      <c r="AE500" s="81"/>
      <c r="AF500" s="131"/>
      <c r="AG500" s="131"/>
      <c r="AH500" s="131"/>
      <c r="AI500" s="131"/>
      <c r="AJ500" s="131"/>
    </row>
    <row r="501" spans="1:37" ht="14.25" customHeight="1" x14ac:dyDescent="0.45">
      <c r="A501" s="36"/>
      <c r="B501" s="36"/>
      <c r="C501" s="36"/>
      <c r="D501" s="485"/>
      <c r="E501" s="36"/>
      <c r="F501" s="36"/>
      <c r="G501" s="36"/>
      <c r="H501" s="36"/>
      <c r="I501" s="48"/>
      <c r="J501" s="41"/>
      <c r="K501" s="41"/>
      <c r="L501" s="41"/>
      <c r="M501" s="41"/>
      <c r="N501" s="41">
        <f>L500*J500</f>
        <v>840</v>
      </c>
      <c r="O501" s="47">
        <f>SUM(V501:AJ501)+SUM(V502:AJ502)</f>
        <v>0</v>
      </c>
      <c r="P501" s="41"/>
      <c r="Q501" s="41">
        <f>O501*J500</f>
        <v>0</v>
      </c>
      <c r="R501" s="41">
        <f>L500-O501</f>
        <v>3</v>
      </c>
      <c r="S501" s="41"/>
      <c r="T501" s="41">
        <f>R501*J500</f>
        <v>840</v>
      </c>
      <c r="U501" s="41"/>
      <c r="V501" s="38"/>
      <c r="W501" s="68">
        <v>0</v>
      </c>
      <c r="X501" s="68">
        <v>0</v>
      </c>
      <c r="Y501" s="38"/>
      <c r="Z501" s="38"/>
      <c r="AA501" s="38"/>
      <c r="AB501" s="38"/>
      <c r="AC501" s="38"/>
      <c r="AD501" s="38"/>
      <c r="AE501" s="38"/>
      <c r="AF501" s="19"/>
      <c r="AG501" s="19"/>
      <c r="AH501" s="19"/>
      <c r="AI501" s="19"/>
      <c r="AJ501" s="19"/>
    </row>
    <row r="502" spans="1:37" ht="14.25" customHeight="1" x14ac:dyDescent="0.45">
      <c r="A502" s="36"/>
      <c r="B502" s="36"/>
      <c r="C502" s="36"/>
      <c r="D502" s="36"/>
      <c r="E502" s="36"/>
      <c r="F502" s="36"/>
      <c r="G502" s="36"/>
      <c r="H502" s="36"/>
      <c r="I502" s="48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>
        <f>R502*K502</f>
        <v>0</v>
      </c>
      <c r="V502" s="38"/>
      <c r="W502" s="845"/>
      <c r="X502" s="38"/>
      <c r="Y502" s="38"/>
      <c r="Z502" s="38"/>
      <c r="AA502" s="38"/>
      <c r="AB502" s="38"/>
      <c r="AC502" s="38"/>
      <c r="AD502" s="38"/>
      <c r="AE502" s="38"/>
      <c r="AF502" s="19"/>
      <c r="AG502" s="19"/>
      <c r="AH502" s="19"/>
      <c r="AI502" s="19"/>
      <c r="AJ502" s="19"/>
    </row>
    <row r="503" spans="1:37" ht="14.25" customHeight="1" x14ac:dyDescent="0.45">
      <c r="A503" s="77" t="s">
        <v>3022</v>
      </c>
      <c r="B503" s="77" t="s">
        <v>10</v>
      </c>
      <c r="C503" s="122">
        <v>45463</v>
      </c>
      <c r="D503" s="105" t="s">
        <v>3370</v>
      </c>
      <c r="E503" s="77" t="s">
        <v>260</v>
      </c>
      <c r="F503" s="77" t="s">
        <v>684</v>
      </c>
      <c r="G503" s="77" t="s">
        <v>3371</v>
      </c>
      <c r="H503" s="77" t="s">
        <v>3372</v>
      </c>
      <c r="I503" s="80">
        <v>113</v>
      </c>
      <c r="J503" s="82">
        <v>295</v>
      </c>
      <c r="K503" s="82"/>
      <c r="L503" s="82">
        <f>SUM(V503:AJ503)</f>
        <v>2</v>
      </c>
      <c r="M503" s="82">
        <f>I503*L503</f>
        <v>226</v>
      </c>
      <c r="N503" s="82"/>
      <c r="O503" s="82"/>
      <c r="P503" s="82">
        <f>O504*I503</f>
        <v>0</v>
      </c>
      <c r="Q503" s="82"/>
      <c r="R503" s="82"/>
      <c r="S503" s="82">
        <f>R504*I503</f>
        <v>226</v>
      </c>
      <c r="T503" s="82"/>
      <c r="U503" s="82"/>
      <c r="V503" s="81"/>
      <c r="W503" s="81"/>
      <c r="X503" s="81"/>
      <c r="Y503" s="81"/>
      <c r="Z503" s="81"/>
      <c r="AA503" s="81"/>
      <c r="AB503" s="81"/>
      <c r="AC503" s="81"/>
      <c r="AD503" s="81"/>
      <c r="AE503" s="81">
        <v>2</v>
      </c>
      <c r="AF503" s="131"/>
      <c r="AG503" s="131"/>
      <c r="AH503" s="131"/>
      <c r="AI503" s="131"/>
      <c r="AJ503" s="131"/>
    </row>
    <row r="504" spans="1:37" ht="14.25" customHeight="1" x14ac:dyDescent="0.45">
      <c r="A504" s="36"/>
      <c r="B504" s="36"/>
      <c r="C504" s="36"/>
      <c r="D504" s="46"/>
      <c r="E504" s="36"/>
      <c r="F504" s="36"/>
      <c r="G504" s="36"/>
      <c r="H504" s="36"/>
      <c r="I504" s="48"/>
      <c r="J504" s="41"/>
      <c r="K504" s="41"/>
      <c r="L504" s="41"/>
      <c r="M504" s="41"/>
      <c r="N504" s="41">
        <f>L503*J503</f>
        <v>590</v>
      </c>
      <c r="O504" s="226">
        <f>SUM(V504:AJ504)+SUM(V505:AJ505)</f>
        <v>0</v>
      </c>
      <c r="P504" s="41"/>
      <c r="Q504" s="41">
        <f>O504*J503</f>
        <v>0</v>
      </c>
      <c r="R504" s="41">
        <f>L503-O504</f>
        <v>2</v>
      </c>
      <c r="S504" s="41"/>
      <c r="T504" s="41">
        <f>R504*J503</f>
        <v>590</v>
      </c>
      <c r="U504" s="41"/>
      <c r="V504" s="38"/>
      <c r="W504" s="38"/>
      <c r="X504" s="38"/>
      <c r="Y504" s="38"/>
      <c r="Z504" s="38"/>
      <c r="AA504" s="38"/>
      <c r="AB504" s="38"/>
      <c r="AC504" s="38"/>
      <c r="AD504" s="38"/>
      <c r="AE504" s="135">
        <v>0</v>
      </c>
      <c r="AF504" s="19"/>
      <c r="AG504" s="19"/>
      <c r="AH504" s="19"/>
      <c r="AI504" s="19"/>
      <c r="AJ504" s="19"/>
      <c r="AK504" s="889"/>
    </row>
    <row r="505" spans="1:37" ht="14.25" customHeight="1" x14ac:dyDescent="0.45">
      <c r="A505" s="36"/>
      <c r="B505" s="36"/>
      <c r="C505" s="36"/>
      <c r="D505" s="36"/>
      <c r="E505" s="36"/>
      <c r="F505" s="36"/>
      <c r="G505" s="36"/>
      <c r="H505" s="36"/>
      <c r="I505" s="48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>
        <f>R505*K505</f>
        <v>0</v>
      </c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19"/>
      <c r="AG505" s="19"/>
      <c r="AH505" s="19"/>
      <c r="AI505" s="19"/>
      <c r="AJ505" s="19"/>
    </row>
    <row r="506" spans="1:37" ht="14.25" customHeight="1" x14ac:dyDescent="0.45">
      <c r="A506" s="77" t="s">
        <v>3022</v>
      </c>
      <c r="B506" s="77" t="s">
        <v>10</v>
      </c>
      <c r="C506" s="122">
        <v>45463</v>
      </c>
      <c r="D506" s="77" t="s">
        <v>3373</v>
      </c>
      <c r="E506" s="77" t="s">
        <v>260</v>
      </c>
      <c r="F506" s="77" t="s">
        <v>684</v>
      </c>
      <c r="G506" s="77" t="s">
        <v>3371</v>
      </c>
      <c r="H506" s="77" t="s">
        <v>3374</v>
      </c>
      <c r="I506" s="80">
        <v>113</v>
      </c>
      <c r="J506" s="82">
        <v>295</v>
      </c>
      <c r="K506" s="82"/>
      <c r="L506" s="82">
        <f>SUM(V506:AJ506)</f>
        <v>2</v>
      </c>
      <c r="M506" s="82">
        <f>I506*L506</f>
        <v>226</v>
      </c>
      <c r="N506" s="82"/>
      <c r="O506" s="82"/>
      <c r="P506" s="82">
        <f>O507*I506</f>
        <v>0</v>
      </c>
      <c r="Q506" s="82"/>
      <c r="R506" s="82"/>
      <c r="S506" s="82">
        <f>R507*I506</f>
        <v>226</v>
      </c>
      <c r="T506" s="82"/>
      <c r="U506" s="82"/>
      <c r="V506" s="81"/>
      <c r="W506" s="81"/>
      <c r="X506" s="81"/>
      <c r="Y506" s="81"/>
      <c r="Z506" s="81"/>
      <c r="AA506" s="81"/>
      <c r="AB506" s="81"/>
      <c r="AC506" s="81"/>
      <c r="AD506" s="81"/>
      <c r="AE506" s="81">
        <v>2</v>
      </c>
      <c r="AF506" s="131"/>
      <c r="AG506" s="131"/>
      <c r="AH506" s="131"/>
      <c r="AI506" s="131"/>
      <c r="AJ506" s="131"/>
    </row>
    <row r="507" spans="1:37" ht="14.25" customHeight="1" x14ac:dyDescent="0.45">
      <c r="A507" s="36"/>
      <c r="B507" s="36"/>
      <c r="C507" s="36"/>
      <c r="D507" s="46"/>
      <c r="E507" s="36"/>
      <c r="F507" s="36"/>
      <c r="G507" s="36"/>
      <c r="H507" s="36"/>
      <c r="I507" s="48"/>
      <c r="J507" s="41"/>
      <c r="K507" s="41"/>
      <c r="L507" s="41"/>
      <c r="M507" s="41"/>
      <c r="N507" s="41">
        <f>L506*J506</f>
        <v>590</v>
      </c>
      <c r="O507" s="40">
        <f>SUM(V507:AJ507)+SUM(V508:AJ508)</f>
        <v>0</v>
      </c>
      <c r="P507" s="41"/>
      <c r="Q507" s="41">
        <f>O507*J506</f>
        <v>0</v>
      </c>
      <c r="R507" s="41">
        <f>L506-O507</f>
        <v>2</v>
      </c>
      <c r="S507" s="41"/>
      <c r="T507" s="41">
        <f>R507*J506</f>
        <v>590</v>
      </c>
      <c r="U507" s="41"/>
      <c r="V507" s="38"/>
      <c r="W507" s="38"/>
      <c r="X507" s="38"/>
      <c r="Y507" s="38"/>
      <c r="Z507" s="38"/>
      <c r="AA507" s="38"/>
      <c r="AB507" s="38"/>
      <c r="AC507" s="38"/>
      <c r="AD507" s="38"/>
      <c r="AE507" s="42">
        <v>0</v>
      </c>
      <c r="AF507" s="19"/>
      <c r="AG507" s="19"/>
      <c r="AH507" s="19"/>
      <c r="AI507" s="19"/>
      <c r="AJ507" s="19"/>
      <c r="AK507" s="484"/>
    </row>
    <row r="508" spans="1:37" ht="14.25" customHeight="1" x14ac:dyDescent="0.45">
      <c r="A508" s="36"/>
      <c r="B508" s="36"/>
      <c r="C508" s="36"/>
      <c r="D508" s="36"/>
      <c r="E508" s="36"/>
      <c r="F508" s="36"/>
      <c r="G508" s="36"/>
      <c r="H508" s="36"/>
      <c r="I508" s="48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>
        <f>R508*K508</f>
        <v>0</v>
      </c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19"/>
      <c r="AG508" s="19"/>
      <c r="AH508" s="19"/>
      <c r="AI508" s="19"/>
      <c r="AJ508" s="19"/>
    </row>
    <row r="509" spans="1:37" ht="14.25" customHeight="1" x14ac:dyDescent="0.45">
      <c r="A509" s="77" t="s">
        <v>3022</v>
      </c>
      <c r="B509" s="77" t="s">
        <v>10</v>
      </c>
      <c r="C509" s="122">
        <v>45604</v>
      </c>
      <c r="D509" s="77" t="s">
        <v>3375</v>
      </c>
      <c r="E509" s="77" t="s">
        <v>164</v>
      </c>
      <c r="F509" s="77" t="s">
        <v>3376</v>
      </c>
      <c r="G509" s="77" t="s">
        <v>166</v>
      </c>
      <c r="H509" s="77"/>
      <c r="I509" s="80">
        <v>71</v>
      </c>
      <c r="J509" s="82">
        <v>185</v>
      </c>
      <c r="K509" s="82"/>
      <c r="L509" s="82">
        <f>SUM(V509:AJ509)</f>
        <v>6</v>
      </c>
      <c r="M509" s="82">
        <f>I509*L509</f>
        <v>426</v>
      </c>
      <c r="N509" s="82"/>
      <c r="O509" s="82"/>
      <c r="P509" s="82">
        <f>O510*I509</f>
        <v>0</v>
      </c>
      <c r="Q509" s="82"/>
      <c r="R509" s="82"/>
      <c r="S509" s="82">
        <f>R510*I509</f>
        <v>426</v>
      </c>
      <c r="T509" s="82"/>
      <c r="U509" s="82"/>
      <c r="V509" s="81">
        <v>1</v>
      </c>
      <c r="W509" s="81">
        <v>2</v>
      </c>
      <c r="X509" s="81">
        <v>2</v>
      </c>
      <c r="Y509" s="81">
        <v>1</v>
      </c>
      <c r="Z509" s="81"/>
      <c r="AA509" s="81"/>
      <c r="AB509" s="81"/>
      <c r="AC509" s="81"/>
      <c r="AD509" s="81"/>
      <c r="AE509" s="81"/>
      <c r="AF509" s="131"/>
      <c r="AG509" s="131"/>
      <c r="AH509" s="131"/>
      <c r="AI509" s="131"/>
      <c r="AJ509" s="131"/>
    </row>
    <row r="510" spans="1:37" ht="14.25" customHeight="1" x14ac:dyDescent="0.45">
      <c r="A510" s="36"/>
      <c r="B510" s="36"/>
      <c r="C510" s="36"/>
      <c r="D510" s="46"/>
      <c r="E510" s="36"/>
      <c r="F510" s="36"/>
      <c r="G510" s="36"/>
      <c r="H510" s="36"/>
      <c r="I510" s="48"/>
      <c r="J510" s="41"/>
      <c r="K510" s="41"/>
      <c r="L510" s="41"/>
      <c r="M510" s="41"/>
      <c r="N510" s="41">
        <f>L509*J509</f>
        <v>1110</v>
      </c>
      <c r="O510" s="47">
        <f>SUM(V510:AJ510)+SUM(V511:AJ511)</f>
        <v>0</v>
      </c>
      <c r="P510" s="41"/>
      <c r="Q510" s="41">
        <f>O510*J509</f>
        <v>0</v>
      </c>
      <c r="R510" s="41">
        <f>L509-O510</f>
        <v>6</v>
      </c>
      <c r="S510" s="41"/>
      <c r="T510" s="41">
        <f>R510*J509</f>
        <v>1110</v>
      </c>
      <c r="U510" s="41"/>
      <c r="V510" s="68">
        <v>0</v>
      </c>
      <c r="W510" s="135">
        <v>0</v>
      </c>
      <c r="X510" s="68">
        <v>0</v>
      </c>
      <c r="Y510" s="68">
        <v>0</v>
      </c>
      <c r="Z510" s="38"/>
      <c r="AA510" s="38"/>
      <c r="AB510" s="38"/>
      <c r="AC510" s="38"/>
      <c r="AD510" s="38"/>
      <c r="AE510" s="38"/>
      <c r="AF510" s="19"/>
      <c r="AG510" s="19"/>
      <c r="AH510" s="19"/>
      <c r="AI510" s="19"/>
      <c r="AJ510" s="19"/>
    </row>
    <row r="511" spans="1:37" ht="14.25" customHeight="1" x14ac:dyDescent="0.45">
      <c r="A511" s="36"/>
      <c r="B511" s="36"/>
      <c r="C511" s="36"/>
      <c r="D511" s="36"/>
      <c r="E511" s="36"/>
      <c r="F511" s="36"/>
      <c r="G511" s="36"/>
      <c r="H511" s="36"/>
      <c r="I511" s="48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>
        <f>R511*K511</f>
        <v>0</v>
      </c>
      <c r="V511" s="38"/>
      <c r="W511" s="38"/>
      <c r="X511" s="845"/>
      <c r="Y511" s="38"/>
      <c r="Z511" s="38"/>
      <c r="AA511" s="38"/>
      <c r="AB511" s="38"/>
      <c r="AC511" s="38"/>
      <c r="AD511" s="38"/>
      <c r="AE511" s="38"/>
      <c r="AF511" s="19"/>
      <c r="AG511" s="19"/>
      <c r="AH511" s="19"/>
      <c r="AI511" s="19"/>
      <c r="AJ511" s="19"/>
    </row>
    <row r="512" spans="1:37" ht="14.25" customHeight="1" x14ac:dyDescent="0.45">
      <c r="A512" s="77" t="s">
        <v>3022</v>
      </c>
      <c r="B512" s="77" t="s">
        <v>10</v>
      </c>
      <c r="C512" s="122"/>
      <c r="D512" s="77"/>
      <c r="E512" s="77"/>
      <c r="F512" s="77"/>
      <c r="G512" s="77"/>
      <c r="H512" s="77"/>
      <c r="I512" s="80"/>
      <c r="J512" s="82"/>
      <c r="K512" s="82"/>
      <c r="L512" s="82">
        <f>SUM(V512:AJ512)</f>
        <v>0</v>
      </c>
      <c r="M512" s="82">
        <f>I512*L512</f>
        <v>0</v>
      </c>
      <c r="N512" s="82"/>
      <c r="O512" s="82"/>
      <c r="P512" s="82">
        <f>O513*I512</f>
        <v>0</v>
      </c>
      <c r="Q512" s="82"/>
      <c r="R512" s="82"/>
      <c r="S512" s="82">
        <f>R513*I512</f>
        <v>0</v>
      </c>
      <c r="T512" s="82"/>
      <c r="U512" s="82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131"/>
      <c r="AG512" s="131"/>
      <c r="AH512" s="131"/>
      <c r="AI512" s="131"/>
      <c r="AJ512" s="131"/>
    </row>
    <row r="513" spans="1:36" ht="14.25" customHeight="1" x14ac:dyDescent="0.45">
      <c r="A513" s="36"/>
      <c r="B513" s="36"/>
      <c r="C513" s="36"/>
      <c r="D513" s="36"/>
      <c r="E513" s="36"/>
      <c r="F513" s="36"/>
      <c r="G513" s="36"/>
      <c r="H513" s="36"/>
      <c r="I513" s="48"/>
      <c r="J513" s="41"/>
      <c r="K513" s="41"/>
      <c r="L513" s="41"/>
      <c r="M513" s="41"/>
      <c r="N513" s="41">
        <f>L512*J512</f>
        <v>0</v>
      </c>
      <c r="O513" s="40">
        <f>SUM(V513:AJ513)+SUM(V514:AJ514)</f>
        <v>0</v>
      </c>
      <c r="P513" s="41"/>
      <c r="Q513" s="41">
        <f>O513*J512</f>
        <v>0</v>
      </c>
      <c r="R513" s="41">
        <f>L512-O513</f>
        <v>0</v>
      </c>
      <c r="S513" s="41"/>
      <c r="T513" s="41">
        <f>R513*J512</f>
        <v>0</v>
      </c>
      <c r="U513" s="41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19"/>
      <c r="AG513" s="19"/>
      <c r="AH513" s="19"/>
      <c r="AI513" s="19"/>
      <c r="AJ513" s="19"/>
    </row>
    <row r="514" spans="1:36" ht="14.25" customHeight="1" x14ac:dyDescent="0.45">
      <c r="A514" s="36"/>
      <c r="B514" s="36"/>
      <c r="C514" s="36"/>
      <c r="D514" s="36"/>
      <c r="E514" s="36"/>
      <c r="F514" s="36"/>
      <c r="G514" s="36"/>
      <c r="H514" s="36"/>
      <c r="I514" s="48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>
        <f>R514*K514</f>
        <v>0</v>
      </c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19"/>
      <c r="AG514" s="19"/>
      <c r="AH514" s="19"/>
      <c r="AI514" s="19"/>
      <c r="AJ514" s="19"/>
    </row>
    <row r="515" spans="1:36" ht="14.25" customHeight="1" x14ac:dyDescent="0.45">
      <c r="A515" s="77" t="s">
        <v>3022</v>
      </c>
      <c r="B515" s="77" t="s">
        <v>10</v>
      </c>
      <c r="C515" s="122"/>
      <c r="D515" s="77"/>
      <c r="E515" s="77"/>
      <c r="F515" s="77"/>
      <c r="G515" s="77"/>
      <c r="H515" s="77"/>
      <c r="I515" s="80"/>
      <c r="J515" s="82"/>
      <c r="K515" s="82"/>
      <c r="L515" s="82">
        <f>SUM(V515:AJ515)</f>
        <v>0</v>
      </c>
      <c r="M515" s="82">
        <f>I515*L515</f>
        <v>0</v>
      </c>
      <c r="N515" s="82"/>
      <c r="O515" s="82"/>
      <c r="P515" s="82">
        <f>O516*I515</f>
        <v>0</v>
      </c>
      <c r="Q515" s="82"/>
      <c r="R515" s="82"/>
      <c r="S515" s="82">
        <f>R516*I515</f>
        <v>0</v>
      </c>
      <c r="T515" s="82"/>
      <c r="U515" s="82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131"/>
      <c r="AG515" s="131"/>
      <c r="AH515" s="131"/>
      <c r="AI515" s="131"/>
      <c r="AJ515" s="131"/>
    </row>
    <row r="516" spans="1:36" ht="14.25" customHeight="1" x14ac:dyDescent="0.45">
      <c r="A516" s="36"/>
      <c r="B516" s="36"/>
      <c r="C516" s="36"/>
      <c r="D516" s="36"/>
      <c r="E516" s="36"/>
      <c r="F516" s="36"/>
      <c r="G516" s="36"/>
      <c r="H516" s="36"/>
      <c r="I516" s="48"/>
      <c r="J516" s="41"/>
      <c r="K516" s="41"/>
      <c r="L516" s="41"/>
      <c r="M516" s="41"/>
      <c r="N516" s="41">
        <f>L515*J515</f>
        <v>0</v>
      </c>
      <c r="O516" s="41">
        <f>SUM(V516:AJ516)+SUM(V517:AJ517)</f>
        <v>0</v>
      </c>
      <c r="P516" s="41"/>
      <c r="Q516" s="41">
        <f>O516*J515</f>
        <v>0</v>
      </c>
      <c r="R516" s="41">
        <f>L515-O516</f>
        <v>0</v>
      </c>
      <c r="S516" s="41"/>
      <c r="T516" s="41">
        <f>R516*J515</f>
        <v>0</v>
      </c>
      <c r="U516" s="41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19"/>
      <c r="AG516" s="19"/>
      <c r="AH516" s="19"/>
      <c r="AI516" s="19"/>
      <c r="AJ516" s="19"/>
    </row>
    <row r="517" spans="1:36" ht="14.25" customHeight="1" x14ac:dyDescent="0.45">
      <c r="A517" s="36"/>
      <c r="B517" s="36"/>
      <c r="C517" s="36"/>
      <c r="D517" s="36"/>
      <c r="E517" s="36"/>
      <c r="F517" s="36"/>
      <c r="G517" s="36"/>
      <c r="H517" s="36"/>
      <c r="I517" s="48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>
        <f>R517*K517</f>
        <v>0</v>
      </c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19"/>
      <c r="AG517" s="19"/>
      <c r="AH517" s="19"/>
      <c r="AI517" s="19"/>
      <c r="AJ517" s="19"/>
    </row>
    <row r="518" spans="1:36" ht="14.25" customHeight="1" x14ac:dyDescent="0.45">
      <c r="A518" s="77" t="s">
        <v>3022</v>
      </c>
      <c r="B518" s="77" t="s">
        <v>10</v>
      </c>
      <c r="C518" s="122"/>
      <c r="D518" s="77"/>
      <c r="E518" s="77"/>
      <c r="F518" s="77"/>
      <c r="G518" s="79"/>
      <c r="H518" s="77"/>
      <c r="I518" s="80"/>
      <c r="J518" s="82"/>
      <c r="K518" s="82"/>
      <c r="L518" s="82">
        <f>SUM(V518:AJ518)</f>
        <v>0</v>
      </c>
      <c r="M518" s="82">
        <f>I518*L518</f>
        <v>0</v>
      </c>
      <c r="N518" s="82"/>
      <c r="O518" s="82"/>
      <c r="P518" s="82">
        <f>O519*I518</f>
        <v>0</v>
      </c>
      <c r="Q518" s="82"/>
      <c r="R518" s="82"/>
      <c r="S518" s="82">
        <f>R519*I518</f>
        <v>0</v>
      </c>
      <c r="T518" s="82"/>
      <c r="U518" s="82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131"/>
      <c r="AG518" s="131"/>
      <c r="AH518" s="131"/>
      <c r="AI518" s="131"/>
      <c r="AJ518" s="131"/>
    </row>
    <row r="519" spans="1:36" ht="14.25" customHeight="1" x14ac:dyDescent="0.45">
      <c r="A519" s="36"/>
      <c r="B519" s="36"/>
      <c r="C519" s="36"/>
      <c r="D519" s="36"/>
      <c r="E519" s="36"/>
      <c r="F519" s="36"/>
      <c r="G519" s="36"/>
      <c r="H519" s="36"/>
      <c r="I519" s="48"/>
      <c r="J519" s="41"/>
      <c r="K519" s="41"/>
      <c r="L519" s="41"/>
      <c r="M519" s="41"/>
      <c r="N519" s="41">
        <f>L518*J518</f>
        <v>0</v>
      </c>
      <c r="O519" s="40">
        <f>SUM(V519:AJ519)+SUM(V520:AJ520)</f>
        <v>0</v>
      </c>
      <c r="P519" s="41"/>
      <c r="Q519" s="41">
        <f>O519*J518</f>
        <v>0</v>
      </c>
      <c r="R519" s="41">
        <f>L518-O519</f>
        <v>0</v>
      </c>
      <c r="S519" s="41"/>
      <c r="T519" s="41">
        <f>R519*J518</f>
        <v>0</v>
      </c>
      <c r="U519" s="41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19"/>
      <c r="AG519" s="19"/>
      <c r="AH519" s="19"/>
      <c r="AI519" s="19"/>
      <c r="AJ519" s="19"/>
    </row>
    <row r="520" spans="1:36" ht="14.25" customHeight="1" x14ac:dyDescent="0.45">
      <c r="A520" s="36"/>
      <c r="B520" s="36"/>
      <c r="C520" s="36"/>
      <c r="D520" s="36"/>
      <c r="E520" s="36"/>
      <c r="F520" s="36"/>
      <c r="G520" s="36"/>
      <c r="H520" s="36"/>
      <c r="I520" s="48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>
        <f>R520*K520</f>
        <v>0</v>
      </c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19"/>
      <c r="AG520" s="19"/>
      <c r="AH520" s="19"/>
      <c r="AI520" s="19"/>
      <c r="AJ520" s="19"/>
    </row>
    <row r="521" spans="1:36" ht="14.25" customHeight="1" x14ac:dyDescent="0.45">
      <c r="A521" s="77" t="s">
        <v>3022</v>
      </c>
      <c r="B521" s="77" t="s">
        <v>10</v>
      </c>
      <c r="C521" s="122"/>
      <c r="D521" s="77"/>
      <c r="E521" s="77"/>
      <c r="F521" s="77"/>
      <c r="G521" s="79"/>
      <c r="H521" s="77"/>
      <c r="I521" s="80"/>
      <c r="J521" s="82"/>
      <c r="K521" s="82"/>
      <c r="L521" s="82">
        <f>SUM(V521:AJ521)</f>
        <v>0</v>
      </c>
      <c r="M521" s="82">
        <f>I521*L521</f>
        <v>0</v>
      </c>
      <c r="N521" s="82"/>
      <c r="O521" s="82"/>
      <c r="P521" s="82">
        <f>O522*I521</f>
        <v>0</v>
      </c>
      <c r="Q521" s="82"/>
      <c r="R521" s="82"/>
      <c r="S521" s="82">
        <f>R522*I521</f>
        <v>0</v>
      </c>
      <c r="T521" s="82"/>
      <c r="U521" s="82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131"/>
      <c r="AG521" s="131"/>
      <c r="AH521" s="131"/>
      <c r="AI521" s="131"/>
      <c r="AJ521" s="131"/>
    </row>
    <row r="522" spans="1:36" ht="14.25" customHeight="1" x14ac:dyDescent="0.45">
      <c r="A522" s="36"/>
      <c r="B522" s="36"/>
      <c r="C522" s="36"/>
      <c r="D522" s="36"/>
      <c r="E522" s="36"/>
      <c r="F522" s="36"/>
      <c r="G522" s="36"/>
      <c r="H522" s="36"/>
      <c r="I522" s="48"/>
      <c r="J522" s="41"/>
      <c r="K522" s="41"/>
      <c r="L522" s="41"/>
      <c r="M522" s="41"/>
      <c r="N522" s="41">
        <f>L521*J521</f>
        <v>0</v>
      </c>
      <c r="O522" s="41">
        <f>SUM(V522:AJ522)+SUM(V523:AJ523)</f>
        <v>0</v>
      </c>
      <c r="P522" s="41"/>
      <c r="Q522" s="41">
        <f>O522*J521</f>
        <v>0</v>
      </c>
      <c r="R522" s="41">
        <f>L521-O522</f>
        <v>0</v>
      </c>
      <c r="S522" s="41"/>
      <c r="T522" s="41">
        <f>R522*J521</f>
        <v>0</v>
      </c>
      <c r="U522" s="41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19"/>
      <c r="AG522" s="19"/>
      <c r="AH522" s="19"/>
      <c r="AI522" s="19"/>
      <c r="AJ522" s="19"/>
    </row>
    <row r="523" spans="1:36" ht="14.25" customHeight="1" x14ac:dyDescent="0.45">
      <c r="A523" s="36"/>
      <c r="B523" s="36"/>
      <c r="C523" s="36"/>
      <c r="D523" s="36"/>
      <c r="E523" s="36"/>
      <c r="F523" s="36"/>
      <c r="G523" s="36"/>
      <c r="H523" s="36"/>
      <c r="I523" s="48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>
        <f>R523*K523</f>
        <v>0</v>
      </c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19"/>
      <c r="AG523" s="19"/>
      <c r="AH523" s="19"/>
      <c r="AI523" s="19"/>
      <c r="AJ523" s="19"/>
    </row>
    <row r="524" spans="1:36" ht="14.25" customHeight="1" x14ac:dyDescent="0.45">
      <c r="A524" s="92"/>
      <c r="B524" s="92"/>
      <c r="C524" s="92"/>
      <c r="D524" s="92"/>
      <c r="E524" s="92"/>
      <c r="F524" s="92"/>
      <c r="G524" s="92"/>
      <c r="H524" s="92"/>
      <c r="I524" s="93"/>
      <c r="J524" s="93"/>
      <c r="K524" s="93"/>
      <c r="L524" s="427">
        <f t="shared" ref="L524:U524" si="17">SUM(L380:L523)</f>
        <v>141</v>
      </c>
      <c r="M524" s="427">
        <f t="shared" si="17"/>
        <v>12022</v>
      </c>
      <c r="N524" s="427">
        <f t="shared" si="17"/>
        <v>31300</v>
      </c>
      <c r="O524" s="716">
        <f t="shared" si="17"/>
        <v>9</v>
      </c>
      <c r="P524" s="716">
        <f t="shared" si="17"/>
        <v>727</v>
      </c>
      <c r="Q524" s="427">
        <f t="shared" si="17"/>
        <v>1895</v>
      </c>
      <c r="R524" s="427">
        <f t="shared" si="17"/>
        <v>132</v>
      </c>
      <c r="S524" s="427">
        <f t="shared" si="17"/>
        <v>11295</v>
      </c>
      <c r="T524" s="427">
        <f t="shared" si="17"/>
        <v>29405</v>
      </c>
      <c r="U524" s="427">
        <f t="shared" si="17"/>
        <v>0</v>
      </c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19"/>
      <c r="AG524" s="19"/>
      <c r="AH524" s="19"/>
      <c r="AI524" s="19"/>
      <c r="AJ524" s="19"/>
    </row>
    <row r="525" spans="1:36" ht="14.25" customHeight="1" x14ac:dyDescent="0.45">
      <c r="A525" s="95"/>
      <c r="B525" s="95"/>
      <c r="C525" s="95"/>
      <c r="D525" s="95"/>
      <c r="E525" s="95"/>
      <c r="F525" s="95"/>
      <c r="G525" s="95"/>
      <c r="H525" s="95"/>
      <c r="I525" s="9"/>
      <c r="J525" s="9"/>
      <c r="K525" s="9"/>
      <c r="L525" s="9"/>
      <c r="M525" s="385">
        <f t="shared" ref="M525:N525" si="18">P524+S524</f>
        <v>12022</v>
      </c>
      <c r="N525" s="385">
        <f t="shared" si="18"/>
        <v>31300</v>
      </c>
      <c r="O525" s="9"/>
      <c r="P525" s="97">
        <f>P524/M524</f>
        <v>6.0472467143570123E-2</v>
      </c>
      <c r="Q525" s="9"/>
      <c r="R525" s="9"/>
      <c r="S525" s="97">
        <f>S524/M524</f>
        <v>0.93952753285642987</v>
      </c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</row>
    <row r="526" spans="1:36" ht="14.25" customHeight="1" x14ac:dyDescent="0.45">
      <c r="A526" s="95"/>
      <c r="B526" s="95"/>
      <c r="C526" s="95"/>
      <c r="D526" s="95"/>
      <c r="E526" s="95"/>
      <c r="F526" s="95"/>
      <c r="G526" s="95"/>
      <c r="H526" s="95"/>
      <c r="I526" s="9"/>
      <c r="J526" s="9"/>
      <c r="K526" s="9" t="s">
        <v>324</v>
      </c>
      <c r="L526" s="9"/>
      <c r="M526" s="9"/>
      <c r="N526" s="9"/>
      <c r="O526" s="9"/>
      <c r="P526" s="97">
        <f>P524/M524</f>
        <v>6.0472467143570123E-2</v>
      </c>
      <c r="Q526" s="9"/>
      <c r="R526" s="9"/>
      <c r="S526" s="97">
        <f>S524/M524</f>
        <v>0.93952753285642987</v>
      </c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</row>
    <row r="527" spans="1:36" ht="14.25" customHeight="1" x14ac:dyDescent="0.45">
      <c r="A527" s="95"/>
      <c r="B527" s="95"/>
      <c r="C527" s="95"/>
      <c r="D527" s="95"/>
      <c r="E527" s="95"/>
      <c r="F527" s="95"/>
      <c r="G527" s="95"/>
      <c r="H527" s="95"/>
      <c r="I527" s="9"/>
      <c r="J527" s="9"/>
      <c r="K527" s="9" t="s">
        <v>325</v>
      </c>
      <c r="L527" s="9"/>
      <c r="M527" s="9"/>
      <c r="N527" s="9"/>
      <c r="O527" s="9"/>
      <c r="P527" s="9"/>
      <c r="Q527" s="9"/>
      <c r="R527" s="9"/>
      <c r="S527" s="9"/>
      <c r="T527" s="98">
        <f>T524/S524</f>
        <v>2.6033643204957948</v>
      </c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</row>
    <row r="528" spans="1:36" ht="14.25" customHeight="1" x14ac:dyDescent="0.4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8">
        <f>M524/L524</f>
        <v>85.262411347517727</v>
      </c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</row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</sheetData>
  <mergeCells count="12">
    <mergeCell ref="G248:H248"/>
    <mergeCell ref="P1:Q1"/>
    <mergeCell ref="S1:U1"/>
    <mergeCell ref="P37:Q37"/>
    <mergeCell ref="S37:U37"/>
    <mergeCell ref="P139:Q139"/>
    <mergeCell ref="S139:U139"/>
    <mergeCell ref="P256:Q256"/>
    <mergeCell ref="S256:U256"/>
    <mergeCell ref="P379:Q379"/>
    <mergeCell ref="S379:U379"/>
    <mergeCell ref="H434:H440"/>
  </mergeCells>
  <pageMargins left="0.23622047244094491" right="0.23622047244094491" top="0.35433070866141736" bottom="0.55118110236220474" header="0" footer="0"/>
  <pageSetup paperSize="9" orientation="landscape" r:id="rId1"/>
  <headerFooter>
    <oddFooter>&amp;Rpage &amp;P sur</oddFooter>
  </headerFooter>
  <rowBreaks count="2" manualBreakCount="2">
    <brk id="36" man="1"/>
    <brk id="137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W871"/>
  <sheetViews>
    <sheetView zoomScale="70" zoomScaleNormal="70" workbookViewId="0">
      <pane ySplit="1" topLeftCell="A2" activePane="bottomLeft" state="frozen"/>
      <selection activeCell="M12" sqref="M12"/>
      <selection pane="bottomLeft" activeCell="H34" sqref="H34"/>
    </sheetView>
  </sheetViews>
  <sheetFormatPr baseColWidth="10" defaultColWidth="14.3984375" defaultRowHeight="15" customHeight="1" x14ac:dyDescent="0.45"/>
  <cols>
    <col min="1" max="1" width="20.265625" customWidth="1"/>
    <col min="2" max="2" width="11.1328125" customWidth="1"/>
    <col min="3" max="3" width="14.265625" customWidth="1"/>
    <col min="4" max="4" width="32.3984375" customWidth="1"/>
    <col min="5" max="6" width="17.1328125" customWidth="1"/>
    <col min="7" max="7" width="37.53125" customWidth="1"/>
    <col min="8" max="26" width="9" customWidth="1"/>
  </cols>
  <sheetData>
    <row r="1" spans="1:23" ht="52.5" customHeight="1" x14ac:dyDescent="0.45">
      <c r="A1" s="32" t="s">
        <v>117</v>
      </c>
      <c r="B1" s="32" t="s">
        <v>118</v>
      </c>
      <c r="C1" s="32" t="s">
        <v>120</v>
      </c>
      <c r="D1" s="32" t="s">
        <v>121</v>
      </c>
      <c r="E1" s="32" t="s">
        <v>122</v>
      </c>
      <c r="F1" s="32" t="s">
        <v>123</v>
      </c>
      <c r="G1" s="32" t="s">
        <v>124</v>
      </c>
      <c r="H1" s="32" t="s">
        <v>125</v>
      </c>
      <c r="I1" s="32" t="s">
        <v>126</v>
      </c>
      <c r="J1" s="32" t="s">
        <v>127</v>
      </c>
      <c r="K1" s="34" t="s">
        <v>128</v>
      </c>
      <c r="L1" s="34" t="s">
        <v>131</v>
      </c>
      <c r="M1" s="33" t="s">
        <v>129</v>
      </c>
      <c r="N1" s="33" t="s">
        <v>133</v>
      </c>
      <c r="O1" s="33" t="s">
        <v>2904</v>
      </c>
      <c r="P1" s="33" t="s">
        <v>3377</v>
      </c>
      <c r="Q1" s="32" t="s">
        <v>3378</v>
      </c>
      <c r="R1" s="32" t="s">
        <v>2446</v>
      </c>
      <c r="S1" s="32" t="s">
        <v>2447</v>
      </c>
      <c r="T1" s="32" t="s">
        <v>2448</v>
      </c>
      <c r="U1" s="32" t="s">
        <v>2449</v>
      </c>
      <c r="V1" s="32" t="s">
        <v>2450</v>
      </c>
      <c r="W1" s="32" t="s">
        <v>3379</v>
      </c>
    </row>
    <row r="2" spans="1:23" ht="14.25" customHeight="1" x14ac:dyDescent="0.45">
      <c r="A2" s="9" t="s">
        <v>3380</v>
      </c>
      <c r="B2" s="9" t="s">
        <v>3381</v>
      </c>
      <c r="C2" s="464">
        <v>32</v>
      </c>
      <c r="D2" s="464" t="s">
        <v>3382</v>
      </c>
      <c r="E2" s="551" t="s">
        <v>716</v>
      </c>
      <c r="F2" s="464" t="s">
        <v>710</v>
      </c>
      <c r="G2" s="9" t="s">
        <v>3383</v>
      </c>
      <c r="H2" s="629">
        <v>30</v>
      </c>
      <c r="I2" s="9" t="e">
        <f>#REF!</f>
        <v>#REF!</v>
      </c>
      <c r="J2" s="9"/>
      <c r="K2" s="9"/>
      <c r="L2" s="726">
        <f t="shared" ref="L2:L16" si="0">SUM(Q2:W2)</f>
        <v>2</v>
      </c>
      <c r="M2" s="9">
        <f>L2*H2</f>
        <v>60</v>
      </c>
      <c r="N2" s="9"/>
      <c r="O2" s="9"/>
      <c r="P2" s="9"/>
      <c r="Q2" s="9"/>
      <c r="R2" s="9"/>
      <c r="S2" s="9"/>
      <c r="T2" s="9"/>
      <c r="U2" s="464">
        <v>2</v>
      </c>
    </row>
    <row r="3" spans="1:23" ht="14.25" customHeight="1" x14ac:dyDescent="0.45">
      <c r="A3" s="9" t="s">
        <v>3380</v>
      </c>
      <c r="B3" s="9" t="s">
        <v>3381</v>
      </c>
      <c r="C3" s="464">
        <v>62</v>
      </c>
      <c r="D3" s="464" t="s">
        <v>182</v>
      </c>
      <c r="E3" s="464" t="s">
        <v>158</v>
      </c>
      <c r="F3" s="464" t="s">
        <v>710</v>
      </c>
      <c r="G3" s="9"/>
      <c r="H3" s="629">
        <v>30</v>
      </c>
      <c r="I3" s="9" t="e">
        <f>#REF!</f>
        <v>#REF!</v>
      </c>
      <c r="J3" s="9"/>
      <c r="K3" s="9"/>
      <c r="L3" s="726">
        <f t="shared" si="0"/>
        <v>2</v>
      </c>
      <c r="M3" s="9">
        <f t="shared" ref="M3:M16" si="1">L3*H3</f>
        <v>60</v>
      </c>
      <c r="N3" s="9"/>
      <c r="O3" s="9"/>
      <c r="P3" s="9"/>
      <c r="Q3" s="9"/>
      <c r="R3" s="464">
        <v>1</v>
      </c>
      <c r="S3" s="465">
        <v>0</v>
      </c>
      <c r="T3" s="464">
        <v>1</v>
      </c>
      <c r="U3" s="29">
        <v>0</v>
      </c>
    </row>
    <row r="4" spans="1:23" ht="14.25" customHeight="1" x14ac:dyDescent="0.45">
      <c r="A4" s="9"/>
      <c r="B4" s="9" t="s">
        <v>3381</v>
      </c>
      <c r="C4" s="464">
        <v>62</v>
      </c>
      <c r="D4" s="464" t="s">
        <v>182</v>
      </c>
      <c r="E4" s="551" t="s">
        <v>716</v>
      </c>
      <c r="F4" s="464" t="s">
        <v>710</v>
      </c>
      <c r="G4" s="9"/>
      <c r="H4" s="629">
        <v>30</v>
      </c>
      <c r="I4" s="9" t="e">
        <f>#REF!</f>
        <v>#REF!</v>
      </c>
      <c r="J4" s="9"/>
      <c r="K4" s="9"/>
      <c r="L4" s="726">
        <f t="shared" si="0"/>
        <v>4</v>
      </c>
      <c r="M4" s="9">
        <f t="shared" si="1"/>
        <v>120</v>
      </c>
      <c r="N4" s="9"/>
      <c r="O4" s="9"/>
      <c r="P4" s="9"/>
      <c r="Q4" s="9"/>
      <c r="R4" s="464">
        <v>0</v>
      </c>
      <c r="S4" s="552">
        <v>2</v>
      </c>
      <c r="T4" s="464">
        <v>2</v>
      </c>
      <c r="U4" s="29"/>
    </row>
    <row r="5" spans="1:23" ht="14.25" customHeight="1" x14ac:dyDescent="0.45">
      <c r="A5" s="9" t="s">
        <v>3380</v>
      </c>
      <c r="B5" s="9" t="s">
        <v>3381</v>
      </c>
      <c r="C5" s="626">
        <v>201</v>
      </c>
      <c r="D5" s="626" t="s">
        <v>3382</v>
      </c>
      <c r="E5" s="626" t="s">
        <v>712</v>
      </c>
      <c r="F5" s="626" t="s">
        <v>710</v>
      </c>
      <c r="G5" s="9" t="s">
        <v>3386</v>
      </c>
      <c r="H5" s="629">
        <v>30</v>
      </c>
      <c r="I5" s="9" t="e">
        <f>#REF!</f>
        <v>#REF!</v>
      </c>
      <c r="J5" s="9"/>
      <c r="K5" s="9"/>
      <c r="L5" s="728">
        <f t="shared" si="0"/>
        <v>0</v>
      </c>
      <c r="M5" s="9">
        <f t="shared" si="1"/>
        <v>0</v>
      </c>
      <c r="N5" s="9"/>
      <c r="O5" s="9"/>
      <c r="P5" s="9"/>
      <c r="Q5" s="9"/>
      <c r="R5" s="9"/>
      <c r="S5" s="9"/>
      <c r="T5" s="9"/>
      <c r="U5" s="465">
        <v>0</v>
      </c>
      <c r="V5" s="627">
        <v>0</v>
      </c>
    </row>
    <row r="6" spans="1:23" ht="14.25" customHeight="1" x14ac:dyDescent="0.45">
      <c r="A6" s="9" t="s">
        <v>3380</v>
      </c>
      <c r="B6" s="9" t="s">
        <v>3381</v>
      </c>
      <c r="C6" s="464">
        <v>201</v>
      </c>
      <c r="D6" s="464" t="s">
        <v>3382</v>
      </c>
      <c r="E6" s="464" t="s">
        <v>897</v>
      </c>
      <c r="F6" s="464" t="s">
        <v>710</v>
      </c>
      <c r="G6" s="9" t="s">
        <v>3386</v>
      </c>
      <c r="H6" s="629">
        <v>30</v>
      </c>
      <c r="I6" s="9" t="e">
        <f>#REF!</f>
        <v>#REF!</v>
      </c>
      <c r="J6" s="9"/>
      <c r="K6" s="9"/>
      <c r="L6" s="728">
        <f t="shared" si="0"/>
        <v>0</v>
      </c>
      <c r="M6" s="9">
        <f t="shared" si="1"/>
        <v>0</v>
      </c>
      <c r="N6" s="9"/>
      <c r="O6" s="9"/>
      <c r="P6" s="9"/>
      <c r="Q6" s="9"/>
      <c r="R6" s="9"/>
      <c r="S6" s="465">
        <v>0</v>
      </c>
      <c r="T6" s="9"/>
      <c r="U6" s="466">
        <v>0</v>
      </c>
      <c r="V6" s="628">
        <v>0</v>
      </c>
    </row>
    <row r="7" spans="1:23" ht="14.25" customHeight="1" x14ac:dyDescent="0.45">
      <c r="A7" s="9" t="s">
        <v>3380</v>
      </c>
      <c r="B7" s="9" t="s">
        <v>3381</v>
      </c>
      <c r="C7" s="464">
        <v>209</v>
      </c>
      <c r="D7" s="464" t="s">
        <v>3941</v>
      </c>
      <c r="E7" s="464" t="s">
        <v>684</v>
      </c>
      <c r="F7" s="464" t="s">
        <v>710</v>
      </c>
      <c r="G7" s="9" t="s">
        <v>3387</v>
      </c>
      <c r="H7" s="629">
        <v>30</v>
      </c>
      <c r="I7" s="9" t="e">
        <f>#REF!</f>
        <v>#REF!</v>
      </c>
      <c r="J7" s="9"/>
      <c r="K7" s="9"/>
      <c r="L7" s="726">
        <f t="shared" si="0"/>
        <v>0</v>
      </c>
      <c r="M7" s="9">
        <f t="shared" si="1"/>
        <v>0</v>
      </c>
      <c r="N7" s="9"/>
      <c r="O7" s="9"/>
      <c r="P7" s="9"/>
      <c r="Q7" s="9"/>
      <c r="R7" s="9"/>
      <c r="S7" s="680">
        <v>0</v>
      </c>
      <c r="T7" s="464">
        <v>0</v>
      </c>
      <c r="U7" s="9"/>
    </row>
    <row r="8" spans="1:23" ht="14.25" customHeight="1" x14ac:dyDescent="0.45">
      <c r="A8" s="9" t="s">
        <v>3380</v>
      </c>
      <c r="B8" s="9" t="s">
        <v>3381</v>
      </c>
      <c r="C8" s="464">
        <v>97</v>
      </c>
      <c r="D8" s="464" t="s">
        <v>715</v>
      </c>
      <c r="E8" s="551" t="s">
        <v>3733</v>
      </c>
      <c r="F8" s="464" t="s">
        <v>710</v>
      </c>
      <c r="G8" s="9" t="s">
        <v>3385</v>
      </c>
      <c r="H8" s="629">
        <v>30</v>
      </c>
      <c r="I8" s="9" t="e">
        <f>#REF!</f>
        <v>#REF!</v>
      </c>
      <c r="J8" s="9"/>
      <c r="K8" s="9"/>
      <c r="L8" s="728">
        <f t="shared" si="0"/>
        <v>0</v>
      </c>
      <c r="M8" s="9">
        <f t="shared" si="1"/>
        <v>0</v>
      </c>
      <c r="N8" s="9"/>
      <c r="O8" s="9"/>
      <c r="P8" s="9"/>
      <c r="Q8" s="9"/>
      <c r="R8" s="465">
        <v>0</v>
      </c>
      <c r="S8" s="464">
        <v>0</v>
      </c>
      <c r="T8" s="465">
        <v>0</v>
      </c>
      <c r="U8" s="9"/>
    </row>
    <row r="9" spans="1:23" ht="14.25" customHeight="1" x14ac:dyDescent="0.45">
      <c r="A9" s="9" t="s">
        <v>3380</v>
      </c>
      <c r="B9" s="9" t="s">
        <v>3381</v>
      </c>
      <c r="C9" s="464">
        <v>243</v>
      </c>
      <c r="D9" s="464" t="s">
        <v>3382</v>
      </c>
      <c r="E9" s="464" t="s">
        <v>1404</v>
      </c>
      <c r="F9" s="464" t="s">
        <v>710</v>
      </c>
      <c r="G9" s="9" t="s">
        <v>3388</v>
      </c>
      <c r="H9" s="629">
        <v>30</v>
      </c>
      <c r="I9" s="9" t="e">
        <f>#REF!</f>
        <v>#REF!</v>
      </c>
      <c r="J9" s="9"/>
      <c r="K9" s="9"/>
      <c r="L9" s="726">
        <f t="shared" si="0"/>
        <v>4</v>
      </c>
      <c r="M9" s="9">
        <f t="shared" si="1"/>
        <v>120</v>
      </c>
      <c r="N9" s="9"/>
      <c r="O9" s="9"/>
      <c r="P9" s="9"/>
      <c r="Q9" s="9"/>
      <c r="R9" s="9"/>
      <c r="S9" s="464">
        <v>1</v>
      </c>
      <c r="T9" s="464">
        <v>2</v>
      </c>
      <c r="U9" s="464">
        <v>1</v>
      </c>
    </row>
    <row r="10" spans="1:23" ht="14.25" customHeight="1" x14ac:dyDescent="0.45">
      <c r="A10" s="9" t="s">
        <v>3380</v>
      </c>
      <c r="B10" s="9" t="s">
        <v>3381</v>
      </c>
      <c r="C10" s="464">
        <v>243</v>
      </c>
      <c r="D10" s="464" t="s">
        <v>3382</v>
      </c>
      <c r="E10" s="464" t="s">
        <v>343</v>
      </c>
      <c r="F10" s="464" t="s">
        <v>710</v>
      </c>
      <c r="G10" s="9" t="s">
        <v>3388</v>
      </c>
      <c r="H10" s="629">
        <v>30</v>
      </c>
      <c r="I10" s="9" t="e">
        <f>#REF!</f>
        <v>#REF!</v>
      </c>
      <c r="J10" s="9"/>
      <c r="K10" s="9"/>
      <c r="L10" s="726">
        <f t="shared" si="0"/>
        <v>2</v>
      </c>
      <c r="M10" s="9">
        <f t="shared" si="1"/>
        <v>60</v>
      </c>
      <c r="N10" s="9"/>
      <c r="O10" s="9"/>
      <c r="P10" s="9"/>
      <c r="Q10" s="9"/>
      <c r="R10" s="9"/>
      <c r="S10" s="553">
        <v>2</v>
      </c>
      <c r="T10" s="465"/>
      <c r="U10" s="465"/>
    </row>
    <row r="11" spans="1:23" ht="14.25" customHeight="1" x14ac:dyDescent="0.45">
      <c r="A11" s="9" t="s">
        <v>3380</v>
      </c>
      <c r="B11" s="9" t="s">
        <v>3381</v>
      </c>
      <c r="C11" s="464">
        <v>397</v>
      </c>
      <c r="D11" s="464" t="s">
        <v>3382</v>
      </c>
      <c r="E11" s="464" t="s">
        <v>178</v>
      </c>
      <c r="F11" s="464" t="s">
        <v>710</v>
      </c>
      <c r="G11" s="9" t="s">
        <v>3390</v>
      </c>
      <c r="H11" s="629">
        <v>30</v>
      </c>
      <c r="I11" s="9" t="e">
        <f>#REF!</f>
        <v>#REF!</v>
      </c>
      <c r="J11" s="9"/>
      <c r="K11" s="9"/>
      <c r="L11" s="726">
        <f t="shared" si="0"/>
        <v>3</v>
      </c>
      <c r="M11" s="9">
        <f t="shared" si="1"/>
        <v>90</v>
      </c>
      <c r="N11" s="9"/>
      <c r="O11" s="9"/>
      <c r="P11" s="9"/>
      <c r="Q11" s="9"/>
      <c r="R11" s="464">
        <v>2</v>
      </c>
      <c r="S11" s="680">
        <v>1</v>
      </c>
      <c r="T11" s="464">
        <v>0</v>
      </c>
      <c r="U11" s="9"/>
    </row>
    <row r="12" spans="1:23" ht="14.25" customHeight="1" x14ac:dyDescent="0.45">
      <c r="A12" s="9" t="s">
        <v>3380</v>
      </c>
      <c r="B12" s="9" t="s">
        <v>3381</v>
      </c>
      <c r="C12" s="464">
        <v>397</v>
      </c>
      <c r="D12" s="464" t="s">
        <v>3382</v>
      </c>
      <c r="E12" s="464" t="s">
        <v>897</v>
      </c>
      <c r="F12" s="464" t="s">
        <v>710</v>
      </c>
      <c r="G12" s="9" t="s">
        <v>3390</v>
      </c>
      <c r="H12" s="629">
        <v>30</v>
      </c>
      <c r="I12" s="9" t="e">
        <f>#REF!</f>
        <v>#REF!</v>
      </c>
      <c r="J12" s="9"/>
      <c r="K12" s="9"/>
      <c r="L12" s="726">
        <f t="shared" si="0"/>
        <v>2</v>
      </c>
      <c r="M12" s="9">
        <f t="shared" si="1"/>
        <v>60</v>
      </c>
      <c r="N12" s="9"/>
      <c r="O12" s="9"/>
      <c r="P12" s="9"/>
      <c r="Q12" s="9"/>
      <c r="R12" s="9"/>
      <c r="S12" s="9"/>
      <c r="T12" s="464">
        <v>2</v>
      </c>
      <c r="U12" s="9"/>
    </row>
    <row r="13" spans="1:23" ht="14.25" customHeight="1" x14ac:dyDescent="0.45">
      <c r="A13" s="9" t="s">
        <v>3380</v>
      </c>
      <c r="B13" s="9" t="s">
        <v>3381</v>
      </c>
      <c r="C13" s="464">
        <v>397</v>
      </c>
      <c r="D13" s="464" t="s">
        <v>3382</v>
      </c>
      <c r="E13" s="464" t="s">
        <v>1081</v>
      </c>
      <c r="F13" s="464" t="s">
        <v>710</v>
      </c>
      <c r="G13" s="9" t="s">
        <v>3390</v>
      </c>
      <c r="H13" s="629">
        <v>30</v>
      </c>
      <c r="I13" s="9" t="e">
        <f>#REF!</f>
        <v>#REF!</v>
      </c>
      <c r="J13" s="9"/>
      <c r="K13" s="9"/>
      <c r="L13" s="728">
        <f t="shared" si="0"/>
        <v>0</v>
      </c>
      <c r="M13" s="9">
        <f t="shared" si="1"/>
        <v>0</v>
      </c>
      <c r="N13" s="9"/>
      <c r="O13" s="9"/>
      <c r="P13" s="9"/>
      <c r="Q13" s="9"/>
      <c r="R13" s="464">
        <v>0</v>
      </c>
      <c r="S13" s="464">
        <v>0</v>
      </c>
      <c r="T13" s="464">
        <v>0</v>
      </c>
      <c r="U13" s="9"/>
    </row>
    <row r="14" spans="1:23" ht="14.25" customHeight="1" x14ac:dyDescent="0.45">
      <c r="A14" s="9" t="s">
        <v>3380</v>
      </c>
      <c r="B14" s="9" t="s">
        <v>3381</v>
      </c>
      <c r="C14" s="464">
        <v>674</v>
      </c>
      <c r="D14" s="464" t="s">
        <v>3382</v>
      </c>
      <c r="E14" s="551" t="s">
        <v>3732</v>
      </c>
      <c r="F14" s="464" t="s">
        <v>3389</v>
      </c>
      <c r="G14" s="9"/>
      <c r="H14" s="629">
        <v>30</v>
      </c>
      <c r="I14" s="9" t="e">
        <f>#REF!</f>
        <v>#REF!</v>
      </c>
      <c r="J14" s="9"/>
      <c r="K14" s="9"/>
      <c r="L14" s="726">
        <f t="shared" si="0"/>
        <v>1</v>
      </c>
      <c r="M14" s="9">
        <f t="shared" si="1"/>
        <v>30</v>
      </c>
      <c r="N14" s="9"/>
      <c r="O14" s="9"/>
      <c r="P14" s="9"/>
      <c r="Q14" s="9"/>
      <c r="R14" s="465">
        <v>0</v>
      </c>
      <c r="S14" s="465">
        <v>0</v>
      </c>
      <c r="T14" s="464">
        <v>0</v>
      </c>
      <c r="U14" s="464">
        <v>1</v>
      </c>
    </row>
    <row r="15" spans="1:23" ht="14.25" customHeight="1" x14ac:dyDescent="0.45">
      <c r="A15" s="9" t="s">
        <v>3380</v>
      </c>
      <c r="B15" s="9" t="s">
        <v>3381</v>
      </c>
      <c r="C15" s="464">
        <v>674</v>
      </c>
      <c r="D15" s="464" t="s">
        <v>3382</v>
      </c>
      <c r="E15" s="551" t="s">
        <v>535</v>
      </c>
      <c r="F15" s="464" t="s">
        <v>3389</v>
      </c>
      <c r="G15" s="9"/>
      <c r="H15" s="629">
        <v>30</v>
      </c>
      <c r="I15" s="9" t="e">
        <f>#REF!</f>
        <v>#REF!</v>
      </c>
      <c r="J15" s="9"/>
      <c r="K15" s="9"/>
      <c r="L15" s="726">
        <f t="shared" si="0"/>
        <v>1</v>
      </c>
      <c r="M15" s="9">
        <f t="shared" si="1"/>
        <v>30</v>
      </c>
      <c r="N15" s="9"/>
      <c r="O15" s="9"/>
      <c r="P15" s="9"/>
      <c r="Q15" s="9"/>
      <c r="R15" s="465">
        <v>0</v>
      </c>
      <c r="S15" s="465">
        <v>0</v>
      </c>
      <c r="T15" s="464">
        <v>0</v>
      </c>
      <c r="U15" s="464">
        <v>1</v>
      </c>
    </row>
    <row r="16" spans="1:23" ht="14.25" customHeight="1" x14ac:dyDescent="0.45">
      <c r="A16" s="9" t="s">
        <v>3380</v>
      </c>
      <c r="B16" s="9" t="s">
        <v>3381</v>
      </c>
      <c r="C16" s="464">
        <v>802</v>
      </c>
      <c r="D16" s="464" t="s">
        <v>3382</v>
      </c>
      <c r="E16" s="464" t="s">
        <v>716</v>
      </c>
      <c r="F16" s="464" t="s">
        <v>710</v>
      </c>
      <c r="G16" s="9"/>
      <c r="H16" s="629">
        <v>30</v>
      </c>
      <c r="I16" s="9" t="e">
        <f>#REF!</f>
        <v>#REF!</v>
      </c>
      <c r="J16" s="9"/>
      <c r="K16" s="9"/>
      <c r="L16" s="726">
        <f t="shared" si="0"/>
        <v>1</v>
      </c>
      <c r="M16" s="9">
        <f t="shared" si="1"/>
        <v>30</v>
      </c>
      <c r="N16" s="9"/>
      <c r="O16" s="9"/>
      <c r="P16" s="9"/>
      <c r="Q16" s="9"/>
      <c r="R16" s="9"/>
      <c r="S16" s="9"/>
      <c r="T16" s="464">
        <v>1</v>
      </c>
      <c r="U16" s="9"/>
    </row>
    <row r="17" spans="1:23" ht="14.25" customHeight="1" x14ac:dyDescent="0.45"/>
    <row r="18" spans="1:23" ht="14.25" customHeight="1" x14ac:dyDescent="0.45"/>
    <row r="19" spans="1:23" ht="14.25" customHeight="1" x14ac:dyDescent="0.45">
      <c r="A19" s="93" t="s">
        <v>3380</v>
      </c>
      <c r="B19" s="93" t="s">
        <v>203</v>
      </c>
      <c r="C19" s="68" t="s">
        <v>3395</v>
      </c>
      <c r="D19" s="68" t="s">
        <v>182</v>
      </c>
      <c r="E19" s="68" t="s">
        <v>3751</v>
      </c>
      <c r="F19" s="68" t="s">
        <v>710</v>
      </c>
      <c r="G19" s="93" t="s">
        <v>3396</v>
      </c>
      <c r="H19" s="93">
        <v>29</v>
      </c>
      <c r="I19" s="93" t="e">
        <f>#REF!</f>
        <v>#REF!</v>
      </c>
      <c r="J19" s="93"/>
      <c r="K19" s="93">
        <f>SUM(Q19:W19)</f>
        <v>6</v>
      </c>
      <c r="L19" s="93"/>
      <c r="M19" s="93">
        <f>L20*H19</f>
        <v>87</v>
      </c>
      <c r="N19" s="93">
        <f>K19-L20</f>
        <v>3</v>
      </c>
      <c r="O19" s="93">
        <f>N19*H19</f>
        <v>87</v>
      </c>
      <c r="P19" s="93"/>
      <c r="Q19" s="93"/>
      <c r="R19" s="93"/>
      <c r="S19" s="93"/>
      <c r="T19" s="93">
        <v>2</v>
      </c>
      <c r="U19" s="93"/>
      <c r="V19" s="412">
        <v>2</v>
      </c>
      <c r="W19" s="412">
        <v>2</v>
      </c>
    </row>
    <row r="20" spans="1:23" ht="14.25" customHeight="1" x14ac:dyDescent="0.45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555">
        <f>SUM(Q20:W20)</f>
        <v>3</v>
      </c>
      <c r="M20" s="38"/>
      <c r="N20" s="38"/>
      <c r="O20" s="38"/>
      <c r="P20" s="38" t="e">
        <f>N19*I19</f>
        <v>#REF!</v>
      </c>
      <c r="Q20" s="38"/>
      <c r="R20" s="38"/>
      <c r="S20" s="38"/>
      <c r="T20" s="58">
        <v>0</v>
      </c>
      <c r="U20" s="38"/>
      <c r="V20" s="539">
        <v>1</v>
      </c>
      <c r="W20" s="132">
        <v>2</v>
      </c>
    </row>
    <row r="21" spans="1:23" ht="14.25" customHeight="1" x14ac:dyDescent="0.45">
      <c r="A21" s="93" t="s">
        <v>3380</v>
      </c>
      <c r="B21" s="93" t="s">
        <v>203</v>
      </c>
      <c r="C21" s="68" t="s">
        <v>3395</v>
      </c>
      <c r="D21" s="68" t="s">
        <v>182</v>
      </c>
      <c r="E21" s="68" t="s">
        <v>3397</v>
      </c>
      <c r="F21" s="68" t="s">
        <v>710</v>
      </c>
      <c r="G21" s="93" t="s">
        <v>3396</v>
      </c>
      <c r="H21" s="93">
        <v>29</v>
      </c>
      <c r="I21" s="93" t="e">
        <f>#REF!</f>
        <v>#REF!</v>
      </c>
      <c r="J21" s="93"/>
      <c r="K21" s="93">
        <f>SUM(Q21:W21)</f>
        <v>6</v>
      </c>
      <c r="L21" s="93"/>
      <c r="M21" s="93">
        <f>L22*H21</f>
        <v>348</v>
      </c>
      <c r="N21" s="93">
        <v>0</v>
      </c>
      <c r="O21" s="93">
        <f>N21*H21</f>
        <v>0</v>
      </c>
      <c r="P21" s="93"/>
      <c r="Q21" s="93"/>
      <c r="R21" s="93"/>
      <c r="S21" s="93"/>
      <c r="T21" s="93">
        <v>2</v>
      </c>
      <c r="U21" s="93"/>
      <c r="V21" s="412">
        <v>2</v>
      </c>
      <c r="W21" s="412">
        <v>2</v>
      </c>
    </row>
    <row r="22" spans="1:23" ht="14.25" customHeight="1" x14ac:dyDescent="0.45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555">
        <f>SUM(Q22:W22)</f>
        <v>12</v>
      </c>
      <c r="M22" s="38"/>
      <c r="N22" s="38"/>
      <c r="O22" s="38"/>
      <c r="P22" s="38" t="e">
        <f>N21*I21</f>
        <v>#REF!</v>
      </c>
      <c r="Q22" s="38"/>
      <c r="R22" s="68">
        <v>1</v>
      </c>
      <c r="S22" s="555">
        <v>3</v>
      </c>
      <c r="T22" s="554">
        <v>5</v>
      </c>
      <c r="U22" s="69"/>
      <c r="V22" s="556">
        <v>1</v>
      </c>
      <c r="W22" s="556">
        <v>2</v>
      </c>
    </row>
    <row r="23" spans="1:23" ht="14.25" customHeight="1" x14ac:dyDescent="0.45">
      <c r="A23" s="93" t="s">
        <v>3380</v>
      </c>
      <c r="B23" s="93" t="s">
        <v>203</v>
      </c>
      <c r="C23" s="68" t="s">
        <v>3395</v>
      </c>
      <c r="D23" s="68" t="s">
        <v>182</v>
      </c>
      <c r="E23" s="68" t="s">
        <v>3397</v>
      </c>
      <c r="F23" s="516" t="s">
        <v>3384</v>
      </c>
      <c r="G23" s="93" t="s">
        <v>3396</v>
      </c>
      <c r="H23" s="93">
        <v>29</v>
      </c>
      <c r="I23" s="93" t="e">
        <f>#REF!</f>
        <v>#REF!</v>
      </c>
      <c r="J23" s="93"/>
      <c r="K23" s="93">
        <f>SUM(Q23:W23)</f>
        <v>4</v>
      </c>
      <c r="L23" s="93"/>
      <c r="M23" s="93">
        <f>L24*H23</f>
        <v>58</v>
      </c>
      <c r="N23" s="93">
        <v>0</v>
      </c>
      <c r="O23" s="93">
        <f>N23*H23</f>
        <v>0</v>
      </c>
      <c r="P23" s="93"/>
      <c r="Q23" s="93"/>
      <c r="R23" s="93"/>
      <c r="S23" s="93"/>
      <c r="T23" s="93">
        <v>2</v>
      </c>
      <c r="U23" s="93"/>
      <c r="V23" s="412"/>
      <c r="W23" s="412">
        <v>2</v>
      </c>
    </row>
    <row r="24" spans="1:23" ht="14.25" customHeight="1" x14ac:dyDescent="0.45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555">
        <f>SUM(Q24:W24)</f>
        <v>2</v>
      </c>
      <c r="M24" s="38"/>
      <c r="N24" s="38"/>
      <c r="O24" s="38"/>
      <c r="P24" s="38" t="e">
        <f>N23*I23</f>
        <v>#REF!</v>
      </c>
      <c r="Q24" s="38"/>
      <c r="R24" s="38"/>
      <c r="S24" s="38"/>
      <c r="T24" s="554">
        <v>2</v>
      </c>
      <c r="U24" s="69"/>
      <c r="V24" s="19"/>
      <c r="W24" s="19"/>
    </row>
    <row r="25" spans="1:23" ht="14.25" customHeight="1" x14ac:dyDescent="0.45">
      <c r="A25" s="93" t="s">
        <v>3380</v>
      </c>
      <c r="B25" s="93" t="s">
        <v>203</v>
      </c>
      <c r="C25" s="68" t="s">
        <v>3395</v>
      </c>
      <c r="D25" s="68" t="s">
        <v>182</v>
      </c>
      <c r="E25" s="68" t="s">
        <v>158</v>
      </c>
      <c r="F25" s="68" t="s">
        <v>710</v>
      </c>
      <c r="G25" s="93" t="s">
        <v>3396</v>
      </c>
      <c r="H25" s="93">
        <v>29</v>
      </c>
      <c r="I25" s="93" t="e">
        <f>#REF!</f>
        <v>#REF!</v>
      </c>
      <c r="J25" s="93"/>
      <c r="K25" s="93">
        <f>SUM(Q25:W25)</f>
        <v>6</v>
      </c>
      <c r="L25" s="93"/>
      <c r="M25" s="93">
        <f>L26*H25</f>
        <v>87</v>
      </c>
      <c r="N25" s="93">
        <f>K25-L26</f>
        <v>3</v>
      </c>
      <c r="O25" s="93">
        <f>N25*H25</f>
        <v>87</v>
      </c>
      <c r="P25" s="93"/>
      <c r="Q25" s="93"/>
      <c r="R25" s="93"/>
      <c r="S25" s="93"/>
      <c r="T25" s="93">
        <v>2</v>
      </c>
      <c r="U25" s="93"/>
      <c r="V25" s="412">
        <v>2</v>
      </c>
      <c r="W25" s="412">
        <v>2</v>
      </c>
    </row>
    <row r="26" spans="1:23" ht="14.25" customHeight="1" x14ac:dyDescent="0.45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555">
        <f>SUM(Q26:W26)</f>
        <v>3</v>
      </c>
      <c r="M26" s="38"/>
      <c r="N26" s="38"/>
      <c r="O26" s="38"/>
      <c r="P26" s="38" t="e">
        <f>N25*I25</f>
        <v>#REF!</v>
      </c>
      <c r="Q26" s="38"/>
      <c r="R26" s="38"/>
      <c r="S26" s="38"/>
      <c r="T26" s="68">
        <v>2</v>
      </c>
      <c r="U26" s="38"/>
      <c r="V26" s="132">
        <v>1</v>
      </c>
      <c r="W26" s="132">
        <v>0</v>
      </c>
    </row>
    <row r="27" spans="1:23" ht="14.25" customHeight="1" x14ac:dyDescent="0.45">
      <c r="A27" s="93" t="s">
        <v>3380</v>
      </c>
      <c r="B27" s="93" t="s">
        <v>203</v>
      </c>
      <c r="C27" s="68" t="s">
        <v>3391</v>
      </c>
      <c r="D27" s="68" t="s">
        <v>3392</v>
      </c>
      <c r="E27" s="68" t="s">
        <v>3393</v>
      </c>
      <c r="F27" s="68" t="s">
        <v>710</v>
      </c>
      <c r="G27" s="93" t="s">
        <v>3394</v>
      </c>
      <c r="H27" s="93">
        <v>29</v>
      </c>
      <c r="I27" s="93" t="e">
        <f>#REF!</f>
        <v>#REF!</v>
      </c>
      <c r="J27" s="93"/>
      <c r="K27" s="93">
        <f>SUM(Q27:W27)</f>
        <v>6</v>
      </c>
      <c r="L27" s="93"/>
      <c r="M27" s="93">
        <f>L28*H27</f>
        <v>29</v>
      </c>
      <c r="N27" s="93">
        <f>K27-L28</f>
        <v>5</v>
      </c>
      <c r="O27" s="93">
        <f>N27*H27</f>
        <v>145</v>
      </c>
      <c r="P27" s="93"/>
      <c r="Q27" s="93"/>
      <c r="R27" s="93"/>
      <c r="S27" s="93">
        <v>2</v>
      </c>
      <c r="T27" s="93"/>
      <c r="U27" s="93">
        <v>2</v>
      </c>
      <c r="V27" s="412">
        <v>2</v>
      </c>
      <c r="W27" s="412"/>
    </row>
    <row r="28" spans="1:23" ht="14.25" customHeight="1" x14ac:dyDescent="0.45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555">
        <f>SUM(Q28:W28)</f>
        <v>1</v>
      </c>
      <c r="M28" s="38"/>
      <c r="N28" s="38"/>
      <c r="O28" s="38"/>
      <c r="P28" s="38" t="e">
        <f>N27*I27</f>
        <v>#REF!</v>
      </c>
      <c r="Q28" s="38"/>
      <c r="R28" s="38"/>
      <c r="S28" s="38"/>
      <c r="T28" s="68">
        <v>0</v>
      </c>
      <c r="U28" s="61">
        <v>0</v>
      </c>
      <c r="V28" s="132">
        <v>1</v>
      </c>
      <c r="W28" s="19"/>
    </row>
    <row r="29" spans="1:23" ht="14.25" customHeight="1" x14ac:dyDescent="0.45">
      <c r="A29" s="93" t="s">
        <v>3380</v>
      </c>
      <c r="B29" s="93" t="s">
        <v>203</v>
      </c>
      <c r="C29" s="68" t="s">
        <v>3391</v>
      </c>
      <c r="D29" s="68" t="s">
        <v>3392</v>
      </c>
      <c r="E29" s="68" t="s">
        <v>158</v>
      </c>
      <c r="F29" s="68" t="s">
        <v>710</v>
      </c>
      <c r="G29" s="93" t="s">
        <v>3394</v>
      </c>
      <c r="H29" s="93">
        <v>29</v>
      </c>
      <c r="I29" s="93" t="e">
        <f>#REF!</f>
        <v>#REF!</v>
      </c>
      <c r="J29" s="93"/>
      <c r="K29" s="93">
        <f>SUM(Q29:W29)</f>
        <v>6</v>
      </c>
      <c r="L29" s="93"/>
      <c r="M29" s="93">
        <f>L30*H29</f>
        <v>29</v>
      </c>
      <c r="N29" s="93">
        <f>K29-L30</f>
        <v>5</v>
      </c>
      <c r="O29" s="93">
        <f>N29*H29</f>
        <v>145</v>
      </c>
      <c r="P29" s="93"/>
      <c r="Q29" s="93"/>
      <c r="R29" s="93"/>
      <c r="S29" s="93">
        <v>2</v>
      </c>
      <c r="T29" s="93"/>
      <c r="U29" s="93">
        <v>2</v>
      </c>
      <c r="V29" s="412">
        <v>2</v>
      </c>
      <c r="W29" s="412"/>
    </row>
    <row r="30" spans="1:23" ht="14.25" customHeight="1" x14ac:dyDescent="0.45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555">
        <f>SUM(Q30:W30)</f>
        <v>1</v>
      </c>
      <c r="M30" s="38"/>
      <c r="N30" s="38"/>
      <c r="O30" s="38"/>
      <c r="P30" s="38" t="e">
        <f>N29*I29</f>
        <v>#REF!</v>
      </c>
      <c r="Q30" s="38"/>
      <c r="R30" s="38"/>
      <c r="S30" s="58">
        <v>0</v>
      </c>
      <c r="T30" s="38"/>
      <c r="U30" s="68">
        <v>1</v>
      </c>
      <c r="V30" s="132">
        <v>0</v>
      </c>
      <c r="W30" s="19"/>
    </row>
    <row r="31" spans="1:23" ht="14.25" customHeight="1" x14ac:dyDescent="0.45">
      <c r="A31" s="93" t="s">
        <v>3380</v>
      </c>
      <c r="B31" s="93" t="s">
        <v>203</v>
      </c>
      <c r="C31" s="68" t="s">
        <v>3391</v>
      </c>
      <c r="D31" s="68" t="s">
        <v>3392</v>
      </c>
      <c r="E31" s="68" t="s">
        <v>178</v>
      </c>
      <c r="F31" s="68" t="s">
        <v>3384</v>
      </c>
      <c r="G31" s="93" t="s">
        <v>3394</v>
      </c>
      <c r="H31" s="93">
        <v>29</v>
      </c>
      <c r="I31" s="93" t="e">
        <f>#REF!</f>
        <v>#REF!</v>
      </c>
      <c r="J31" s="93"/>
      <c r="K31" s="93">
        <f>SUM(Q31:W31)</f>
        <v>6</v>
      </c>
      <c r="L31" s="93"/>
      <c r="M31" s="93">
        <f>L32*H31</f>
        <v>116</v>
      </c>
      <c r="N31" s="93">
        <v>0</v>
      </c>
      <c r="O31" s="93">
        <f>N31*H31</f>
        <v>0</v>
      </c>
      <c r="P31" s="93"/>
      <c r="Q31" s="93"/>
      <c r="R31" s="93"/>
      <c r="S31" s="93">
        <v>2</v>
      </c>
      <c r="T31" s="93"/>
      <c r="U31" s="93">
        <v>2</v>
      </c>
      <c r="V31" s="412">
        <v>2</v>
      </c>
      <c r="W31" s="412"/>
    </row>
    <row r="32" spans="1:23" ht="14.25" customHeight="1" x14ac:dyDescent="0.45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555">
        <f>SUM(Q32:W32)</f>
        <v>4</v>
      </c>
      <c r="M32" s="38"/>
      <c r="N32" s="38"/>
      <c r="O32" s="38"/>
      <c r="P32" s="38" t="e">
        <f>N31*I31</f>
        <v>#REF!</v>
      </c>
      <c r="Q32" s="38"/>
      <c r="R32" s="38"/>
      <c r="S32" s="578">
        <v>1</v>
      </c>
      <c r="T32" s="554">
        <v>0</v>
      </c>
      <c r="U32" s="68">
        <v>2</v>
      </c>
      <c r="V32" s="132">
        <v>1</v>
      </c>
      <c r="W32" s="19"/>
    </row>
    <row r="33" spans="13:13" ht="14.25" customHeight="1" x14ac:dyDescent="0.45"/>
    <row r="34" spans="13:13" ht="14.25" customHeight="1" x14ac:dyDescent="0.45"/>
    <row r="35" spans="13:13" ht="14.25" customHeight="1" x14ac:dyDescent="0.45">
      <c r="M35">
        <f>SUM(M2:M32)</f>
        <v>1414</v>
      </c>
    </row>
    <row r="36" spans="13:13" ht="14.25" customHeight="1" x14ac:dyDescent="0.45"/>
    <row r="37" spans="13:13" ht="14.25" customHeight="1" x14ac:dyDescent="0.45"/>
    <row r="38" spans="13:13" ht="14.25" customHeight="1" x14ac:dyDescent="0.45"/>
    <row r="39" spans="13:13" ht="14.25" customHeight="1" x14ac:dyDescent="0.45"/>
    <row r="40" spans="13:13" ht="14.25" customHeight="1" x14ac:dyDescent="0.45"/>
    <row r="41" spans="13:13" ht="14.25" customHeight="1" x14ac:dyDescent="0.45"/>
    <row r="42" spans="13:13" ht="14.25" customHeight="1" x14ac:dyDescent="0.45"/>
    <row r="43" spans="13:13" ht="14.25" customHeight="1" x14ac:dyDescent="0.45"/>
    <row r="44" spans="13:13" ht="14.25" customHeight="1" x14ac:dyDescent="0.45"/>
    <row r="45" spans="13:13" ht="14.25" customHeight="1" x14ac:dyDescent="0.45"/>
    <row r="46" spans="13:13" ht="14.25" customHeight="1" x14ac:dyDescent="0.45"/>
    <row r="47" spans="13:13" ht="14.25" customHeight="1" x14ac:dyDescent="0.45"/>
    <row r="48" spans="13:13" ht="14.25" customHeight="1" x14ac:dyDescent="0.45"/>
    <row r="49" ht="14.25" customHeight="1" x14ac:dyDescent="0.45"/>
    <row r="50" ht="14.25" customHeight="1" x14ac:dyDescent="0.45"/>
    <row r="51" ht="14.25" customHeight="1" x14ac:dyDescent="0.45"/>
    <row r="52" ht="14.25" customHeight="1" x14ac:dyDescent="0.45"/>
    <row r="53" ht="14.25" customHeight="1" x14ac:dyDescent="0.45"/>
    <row r="54" ht="14.25" customHeight="1" x14ac:dyDescent="0.45"/>
    <row r="55" ht="14.25" customHeight="1" x14ac:dyDescent="0.45"/>
    <row r="56" ht="14.25" customHeight="1" x14ac:dyDescent="0.45"/>
    <row r="57" ht="14.25" customHeight="1" x14ac:dyDescent="0.45"/>
    <row r="58" ht="14.25" customHeight="1" x14ac:dyDescent="0.45"/>
    <row r="59" ht="14.25" customHeight="1" x14ac:dyDescent="0.45"/>
    <row r="60" ht="14.25" customHeight="1" x14ac:dyDescent="0.45"/>
    <row r="61" ht="14.25" customHeight="1" x14ac:dyDescent="0.45"/>
    <row r="62" ht="14.25" customHeight="1" x14ac:dyDescent="0.45"/>
    <row r="63" ht="14.25" customHeight="1" x14ac:dyDescent="0.45"/>
    <row r="64" ht="14.25" customHeight="1" x14ac:dyDescent="0.45"/>
    <row r="65" ht="14.25" customHeight="1" x14ac:dyDescent="0.45"/>
    <row r="66" ht="14.25" customHeight="1" x14ac:dyDescent="0.45"/>
    <row r="67" ht="14.25" customHeight="1" x14ac:dyDescent="0.45"/>
    <row r="68" ht="14.25" customHeight="1" x14ac:dyDescent="0.45"/>
    <row r="69" ht="14.25" customHeight="1" x14ac:dyDescent="0.45"/>
    <row r="70" ht="14.25" customHeight="1" x14ac:dyDescent="0.45"/>
    <row r="71" ht="14.25" customHeight="1" x14ac:dyDescent="0.45"/>
    <row r="72" ht="14.25" customHeight="1" x14ac:dyDescent="0.45"/>
    <row r="73" ht="14.25" customHeight="1" x14ac:dyDescent="0.45"/>
    <row r="74" ht="14.25" customHeight="1" x14ac:dyDescent="0.45"/>
    <row r="75" ht="14.25" customHeight="1" x14ac:dyDescent="0.45"/>
    <row r="76" ht="14.25" customHeight="1" x14ac:dyDescent="0.45"/>
    <row r="77" ht="14.25" customHeight="1" x14ac:dyDescent="0.45"/>
    <row r="78" ht="14.25" customHeight="1" x14ac:dyDescent="0.45"/>
    <row r="79" ht="14.25" customHeight="1" x14ac:dyDescent="0.45"/>
    <row r="80" ht="14.25" customHeight="1" x14ac:dyDescent="0.45"/>
    <row r="81" ht="14.25" customHeight="1" x14ac:dyDescent="0.45"/>
    <row r="82" ht="14.25" customHeight="1" x14ac:dyDescent="0.45"/>
    <row r="83" ht="14.25" customHeight="1" x14ac:dyDescent="0.45"/>
    <row r="84" ht="14.25" customHeight="1" x14ac:dyDescent="0.45"/>
    <row r="85" ht="14.25" customHeight="1" x14ac:dyDescent="0.45"/>
    <row r="86" ht="14.25" customHeight="1" x14ac:dyDescent="0.45"/>
    <row r="87" ht="14.25" customHeight="1" x14ac:dyDescent="0.45"/>
    <row r="88" ht="14.25" customHeight="1" x14ac:dyDescent="0.45"/>
    <row r="89" ht="14.25" customHeight="1" x14ac:dyDescent="0.45"/>
    <row r="90" ht="14.25" customHeight="1" x14ac:dyDescent="0.45"/>
    <row r="91" ht="14.25" customHeight="1" x14ac:dyDescent="0.45"/>
    <row r="92" ht="14.25" customHeight="1" x14ac:dyDescent="0.45"/>
    <row r="93" ht="14.25" customHeight="1" x14ac:dyDescent="0.45"/>
    <row r="94" ht="14.25" customHeight="1" x14ac:dyDescent="0.45"/>
    <row r="95" ht="14.25" customHeight="1" x14ac:dyDescent="0.45"/>
    <row r="96" ht="14.25" customHeight="1" x14ac:dyDescent="0.45"/>
    <row r="97" ht="14.25" customHeight="1" x14ac:dyDescent="0.45"/>
    <row r="98" ht="14.25" customHeight="1" x14ac:dyDescent="0.45"/>
    <row r="99" ht="14.25" customHeight="1" x14ac:dyDescent="0.45"/>
    <row r="100" ht="14.25" customHeight="1" x14ac:dyDescent="0.45"/>
    <row r="101" ht="14.25" customHeight="1" x14ac:dyDescent="0.45"/>
    <row r="102" ht="14.25" customHeight="1" x14ac:dyDescent="0.45"/>
    <row r="103" ht="14.25" customHeight="1" x14ac:dyDescent="0.45"/>
    <row r="104" ht="14.25" customHeight="1" x14ac:dyDescent="0.45"/>
    <row r="105" ht="14.25" customHeight="1" x14ac:dyDescent="0.45"/>
    <row r="106" ht="14.25" customHeight="1" x14ac:dyDescent="0.45"/>
    <row r="107" ht="14.25" customHeight="1" x14ac:dyDescent="0.45"/>
    <row r="108" ht="14.25" customHeight="1" x14ac:dyDescent="0.45"/>
    <row r="109" ht="14.25" customHeight="1" x14ac:dyDescent="0.45"/>
    <row r="110" ht="14.25" customHeight="1" x14ac:dyDescent="0.45"/>
    <row r="111" ht="14.25" customHeight="1" x14ac:dyDescent="0.45"/>
    <row r="11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</sheetData>
  <pageMargins left="0.23622047244094491" right="0.23622047244094491" top="0.74803149606299213" bottom="0.74803149606299213" header="0" footer="0"/>
  <pageSetup paperSize="9" scale="50" orientation="landscape" r:id="rId1"/>
  <headerFooter>
    <oddFooter>&amp;Rpage &amp;P sur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U997"/>
  <sheetViews>
    <sheetView workbookViewId="0"/>
  </sheetViews>
  <sheetFormatPr baseColWidth="10" defaultColWidth="14.3984375" defaultRowHeight="15" customHeight="1" x14ac:dyDescent="0.45"/>
  <cols>
    <col min="1" max="1" width="20.265625" customWidth="1"/>
    <col min="2" max="2" width="11.1328125" customWidth="1"/>
    <col min="3" max="3" width="23.73046875" customWidth="1"/>
    <col min="4" max="6" width="17.1328125" customWidth="1"/>
    <col min="7" max="7" width="19.265625" customWidth="1"/>
    <col min="8" max="26" width="9" customWidth="1"/>
  </cols>
  <sheetData>
    <row r="1" spans="1:21" ht="52.5" customHeight="1" x14ac:dyDescent="0.45">
      <c r="A1" s="32" t="s">
        <v>117</v>
      </c>
      <c r="B1" s="32" t="s">
        <v>118</v>
      </c>
      <c r="C1" s="32" t="s">
        <v>120</v>
      </c>
      <c r="D1" s="32" t="s">
        <v>121</v>
      </c>
      <c r="E1" s="32" t="s">
        <v>122</v>
      </c>
      <c r="F1" s="32" t="s">
        <v>123</v>
      </c>
      <c r="G1" s="32" t="s">
        <v>124</v>
      </c>
      <c r="H1" s="32" t="s">
        <v>125</v>
      </c>
      <c r="I1" s="32" t="s">
        <v>126</v>
      </c>
      <c r="J1" s="32" t="s">
        <v>127</v>
      </c>
      <c r="K1" s="34" t="s">
        <v>128</v>
      </c>
      <c r="L1" s="35" t="s">
        <v>131</v>
      </c>
      <c r="M1" s="33" t="s">
        <v>129</v>
      </c>
      <c r="N1" s="33" t="s">
        <v>133</v>
      </c>
      <c r="O1" s="33" t="s">
        <v>2904</v>
      </c>
      <c r="P1" s="32" t="s">
        <v>143</v>
      </c>
      <c r="Q1" s="32" t="s">
        <v>1378</v>
      </c>
      <c r="R1" s="32" t="s">
        <v>146</v>
      </c>
      <c r="S1" s="32" t="s">
        <v>1379</v>
      </c>
      <c r="T1" s="32" t="s">
        <v>1380</v>
      </c>
    </row>
    <row r="2" spans="1:21" ht="15" customHeight="1" x14ac:dyDescent="0.45">
      <c r="A2" s="36" t="s">
        <v>3398</v>
      </c>
      <c r="B2" s="36"/>
      <c r="C2" s="36">
        <v>25332</v>
      </c>
      <c r="D2" s="36" t="s">
        <v>300</v>
      </c>
      <c r="E2" s="36" t="s">
        <v>176</v>
      </c>
      <c r="F2" s="36" t="s">
        <v>166</v>
      </c>
      <c r="G2" s="36" t="s">
        <v>287</v>
      </c>
      <c r="H2" s="38"/>
      <c r="I2" s="38">
        <v>60</v>
      </c>
      <c r="J2" s="38"/>
      <c r="K2" s="38"/>
      <c r="L2" s="42">
        <f t="shared" ref="L2:L9" si="0">SUM(P2:V2)</f>
        <v>0</v>
      </c>
      <c r="M2" s="38">
        <f t="shared" ref="M2:M9" si="1">H2*L2</f>
        <v>0</v>
      </c>
      <c r="N2" s="38">
        <f t="shared" ref="N2:N5" si="2">K2-L2</f>
        <v>0</v>
      </c>
      <c r="O2" s="38">
        <f t="shared" ref="O2:O5" si="3">H2*N2</f>
        <v>0</v>
      </c>
      <c r="P2" s="38"/>
      <c r="Q2" s="38"/>
      <c r="R2" s="38"/>
      <c r="S2" s="38"/>
      <c r="T2" s="38"/>
    </row>
    <row r="3" spans="1:21" ht="15" customHeight="1" x14ac:dyDescent="0.45">
      <c r="A3" s="36" t="s">
        <v>3398</v>
      </c>
      <c r="B3" s="36"/>
      <c r="C3" s="36" t="s">
        <v>3399</v>
      </c>
      <c r="D3" s="36" t="s">
        <v>3196</v>
      </c>
      <c r="E3" s="36" t="s">
        <v>176</v>
      </c>
      <c r="F3" s="36" t="s">
        <v>186</v>
      </c>
      <c r="G3" s="36"/>
      <c r="H3" s="38">
        <v>125.92</v>
      </c>
      <c r="I3" s="38">
        <v>340</v>
      </c>
      <c r="J3" s="38"/>
      <c r="K3" s="38"/>
      <c r="L3" s="42">
        <f t="shared" si="0"/>
        <v>0</v>
      </c>
      <c r="M3" s="38">
        <f t="shared" si="1"/>
        <v>0</v>
      </c>
      <c r="N3" s="38">
        <f t="shared" si="2"/>
        <v>0</v>
      </c>
      <c r="O3" s="38">
        <f t="shared" si="3"/>
        <v>0</v>
      </c>
      <c r="P3" s="38"/>
      <c r="Q3" s="38"/>
      <c r="R3" s="38"/>
      <c r="S3" s="1003">
        <v>0</v>
      </c>
      <c r="T3" s="38"/>
    </row>
    <row r="4" spans="1:21" ht="15" customHeight="1" x14ac:dyDescent="0.45">
      <c r="A4" s="36" t="s">
        <v>3398</v>
      </c>
      <c r="B4" s="36"/>
      <c r="C4" s="166" t="s">
        <v>3400</v>
      </c>
      <c r="D4" s="36" t="s">
        <v>180</v>
      </c>
      <c r="E4" s="36" t="s">
        <v>176</v>
      </c>
      <c r="F4" s="36" t="s">
        <v>186</v>
      </c>
      <c r="G4" s="36" t="s">
        <v>3401</v>
      </c>
      <c r="H4" s="38">
        <v>64.81</v>
      </c>
      <c r="I4" s="38">
        <v>195</v>
      </c>
      <c r="J4" s="38"/>
      <c r="K4" s="38"/>
      <c r="L4" s="42">
        <f t="shared" si="0"/>
        <v>0</v>
      </c>
      <c r="M4" s="38">
        <f t="shared" si="1"/>
        <v>0</v>
      </c>
      <c r="N4" s="38">
        <f t="shared" si="2"/>
        <v>0</v>
      </c>
      <c r="O4" s="38">
        <f t="shared" si="3"/>
        <v>0</v>
      </c>
      <c r="P4" s="38"/>
      <c r="Q4" s="38"/>
      <c r="R4" s="38"/>
      <c r="S4" s="42">
        <v>0</v>
      </c>
      <c r="T4" s="38"/>
      <c r="U4" s="484"/>
    </row>
    <row r="5" spans="1:21" ht="15" customHeight="1" x14ac:dyDescent="0.45">
      <c r="A5" s="36" t="s">
        <v>3398</v>
      </c>
      <c r="B5" s="36"/>
      <c r="C5" s="467">
        <v>27482</v>
      </c>
      <c r="D5" s="36" t="s">
        <v>508</v>
      </c>
      <c r="E5" s="36" t="s">
        <v>3402</v>
      </c>
      <c r="F5" s="36"/>
      <c r="G5" s="36"/>
      <c r="H5" s="38"/>
      <c r="I5" s="38">
        <v>450</v>
      </c>
      <c r="J5" s="38">
        <v>225</v>
      </c>
      <c r="K5" s="38"/>
      <c r="L5" s="42">
        <f t="shared" si="0"/>
        <v>0</v>
      </c>
      <c r="M5" s="38">
        <f t="shared" si="1"/>
        <v>0</v>
      </c>
      <c r="N5" s="38">
        <f t="shared" si="2"/>
        <v>0</v>
      </c>
      <c r="O5" s="38">
        <f t="shared" si="3"/>
        <v>0</v>
      </c>
      <c r="P5" s="38"/>
      <c r="Q5" s="38"/>
      <c r="R5" s="38"/>
      <c r="S5" s="38"/>
      <c r="T5" s="38"/>
    </row>
    <row r="6" spans="1:21" ht="15" customHeight="1" x14ac:dyDescent="0.45">
      <c r="A6" s="36" t="s">
        <v>3398</v>
      </c>
      <c r="B6" s="36"/>
      <c r="C6" s="36" t="s">
        <v>3403</v>
      </c>
      <c r="D6" s="36" t="s">
        <v>180</v>
      </c>
      <c r="E6" s="36" t="s">
        <v>176</v>
      </c>
      <c r="F6" s="36" t="s">
        <v>186</v>
      </c>
      <c r="G6" s="36" t="s">
        <v>3404</v>
      </c>
      <c r="H6" s="38"/>
      <c r="I6" s="38">
        <v>195</v>
      </c>
      <c r="J6" s="38"/>
      <c r="K6" s="38"/>
      <c r="L6" s="42">
        <f t="shared" si="0"/>
        <v>0</v>
      </c>
      <c r="M6" s="38">
        <f t="shared" si="1"/>
        <v>0</v>
      </c>
      <c r="N6" s="38"/>
      <c r="O6" s="38"/>
      <c r="P6" s="38"/>
      <c r="Q6" s="38"/>
      <c r="R6" s="38"/>
      <c r="S6" s="42">
        <v>0</v>
      </c>
      <c r="T6" s="38"/>
    </row>
    <row r="7" spans="1:21" ht="15" customHeight="1" x14ac:dyDescent="0.45">
      <c r="A7" s="36"/>
      <c r="B7" s="36"/>
      <c r="C7" s="844" t="s">
        <v>3930</v>
      </c>
      <c r="D7" s="36" t="s">
        <v>742</v>
      </c>
      <c r="E7" s="36" t="s">
        <v>158</v>
      </c>
      <c r="F7" s="36" t="s">
        <v>3931</v>
      </c>
      <c r="G7" s="36"/>
      <c r="H7" s="38">
        <v>50</v>
      </c>
      <c r="I7" s="38"/>
      <c r="J7" s="38"/>
      <c r="K7" s="38"/>
      <c r="L7" s="670">
        <f t="shared" si="0"/>
        <v>1</v>
      </c>
      <c r="M7" s="38">
        <f t="shared" si="1"/>
        <v>50</v>
      </c>
      <c r="N7" s="38"/>
      <c r="O7" s="38"/>
      <c r="P7" s="657">
        <v>1</v>
      </c>
      <c r="Q7" s="38"/>
      <c r="R7" s="38"/>
      <c r="S7" s="42"/>
      <c r="T7" s="38"/>
    </row>
    <row r="8" spans="1:21" ht="15" customHeight="1" x14ac:dyDescent="0.45">
      <c r="A8" s="36" t="s">
        <v>3398</v>
      </c>
      <c r="B8" s="36"/>
      <c r="C8" s="844" t="s">
        <v>3405</v>
      </c>
      <c r="D8" s="36" t="s">
        <v>191</v>
      </c>
      <c r="E8" s="36" t="s">
        <v>158</v>
      </c>
      <c r="F8" s="36"/>
      <c r="G8" s="36"/>
      <c r="H8" s="38">
        <v>82.5</v>
      </c>
      <c r="I8" s="38">
        <v>195</v>
      </c>
      <c r="J8" s="39">
        <v>97</v>
      </c>
      <c r="K8" s="38"/>
      <c r="L8" s="670">
        <f t="shared" si="0"/>
        <v>1</v>
      </c>
      <c r="M8" s="38">
        <f t="shared" si="1"/>
        <v>82.5</v>
      </c>
      <c r="N8" s="38"/>
      <c r="O8" s="38"/>
      <c r="P8" s="670">
        <v>1</v>
      </c>
      <c r="Q8" s="38"/>
      <c r="R8" s="68">
        <v>0</v>
      </c>
      <c r="S8" s="38"/>
      <c r="T8" s="38"/>
    </row>
    <row r="9" spans="1:21" ht="15" customHeight="1" x14ac:dyDescent="0.45">
      <c r="A9" s="36" t="s">
        <v>3398</v>
      </c>
      <c r="B9" s="36"/>
      <c r="C9" s="844" t="s">
        <v>3406</v>
      </c>
      <c r="D9" s="36" t="s">
        <v>191</v>
      </c>
      <c r="E9" s="36" t="s">
        <v>158</v>
      </c>
      <c r="F9" s="36"/>
      <c r="G9" s="36"/>
      <c r="H9" s="38">
        <v>73.599999999999994</v>
      </c>
      <c r="I9" s="38">
        <v>110</v>
      </c>
      <c r="J9" s="38"/>
      <c r="K9" s="38"/>
      <c r="L9" s="670">
        <f t="shared" si="0"/>
        <v>1</v>
      </c>
      <c r="M9" s="38">
        <f t="shared" si="1"/>
        <v>73.599999999999994</v>
      </c>
      <c r="N9" s="38"/>
      <c r="O9" s="38"/>
      <c r="P9" s="670">
        <v>1</v>
      </c>
      <c r="Q9" s="38"/>
      <c r="R9" s="38"/>
      <c r="S9" s="38"/>
      <c r="T9" s="38"/>
    </row>
    <row r="10" spans="1:21" ht="34.5" customHeight="1" x14ac:dyDescent="0.45">
      <c r="A10" s="462"/>
      <c r="B10" s="462"/>
      <c r="C10" s="462"/>
      <c r="D10" s="462"/>
      <c r="E10" s="462"/>
      <c r="F10" s="462"/>
      <c r="G10" s="462"/>
      <c r="H10" s="462"/>
      <c r="I10" s="462"/>
      <c r="J10" s="462"/>
      <c r="K10" s="462"/>
      <c r="L10" s="235"/>
      <c r="M10" s="235"/>
      <c r="N10" s="235"/>
      <c r="O10" s="235"/>
      <c r="P10" s="462"/>
      <c r="Q10" s="462"/>
      <c r="R10" s="462"/>
      <c r="S10" s="462"/>
      <c r="T10" s="462"/>
    </row>
    <row r="11" spans="1:21" ht="34.5" customHeight="1" x14ac:dyDescent="0.4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722">
        <f t="shared" ref="L11:M11" si="4">SUM(L2:L10)</f>
        <v>3</v>
      </c>
      <c r="M11" s="722">
        <f t="shared" si="4"/>
        <v>206.1</v>
      </c>
      <c r="N11" s="468"/>
      <c r="O11" s="468"/>
      <c r="P11" s="9"/>
      <c r="Q11" s="9"/>
      <c r="R11" s="9"/>
      <c r="S11" s="9"/>
      <c r="T11" s="9"/>
    </row>
    <row r="12" spans="1:21" ht="34.5" customHeight="1" x14ac:dyDescent="0.4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469" t="s">
        <v>972</v>
      </c>
      <c r="M12" s="9">
        <v>256.27999999999997</v>
      </c>
      <c r="N12" s="9"/>
      <c r="O12" s="9"/>
      <c r="P12" s="9"/>
      <c r="Q12" s="9"/>
      <c r="R12" s="9"/>
      <c r="S12" s="9"/>
      <c r="T12" s="9"/>
    </row>
    <row r="13" spans="1:21" ht="34.5" customHeight="1" x14ac:dyDescent="0.4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463">
        <v>250</v>
      </c>
      <c r="N13" s="9"/>
      <c r="O13" s="9"/>
      <c r="P13" s="9"/>
      <c r="Q13" s="9"/>
      <c r="R13" s="9"/>
      <c r="S13" s="9"/>
      <c r="T13" s="9"/>
    </row>
    <row r="14" spans="1:21" ht="34.5" customHeight="1" x14ac:dyDescent="0.45">
      <c r="L14" s="9"/>
      <c r="M14" s="9">
        <v>320.35000000000002</v>
      </c>
    </row>
    <row r="15" spans="1:21" ht="14.25" customHeight="1" x14ac:dyDescent="0.45"/>
    <row r="16" spans="1:21" ht="14.25" customHeight="1" x14ac:dyDescent="0.45"/>
    <row r="17" ht="14.25" customHeight="1" x14ac:dyDescent="0.45"/>
    <row r="18" ht="14.25" customHeight="1" x14ac:dyDescent="0.45"/>
    <row r="19" ht="14.25" customHeight="1" x14ac:dyDescent="0.45"/>
    <row r="20" ht="14.25" customHeight="1" x14ac:dyDescent="0.45"/>
    <row r="21" ht="14.25" customHeight="1" x14ac:dyDescent="0.45"/>
    <row r="22" ht="14.25" customHeight="1" x14ac:dyDescent="0.45"/>
    <row r="23" ht="14.25" customHeight="1" x14ac:dyDescent="0.45"/>
    <row r="24" ht="14.25" customHeight="1" x14ac:dyDescent="0.45"/>
    <row r="25" ht="14.25" customHeight="1" x14ac:dyDescent="0.45"/>
    <row r="26" ht="14.25" customHeight="1" x14ac:dyDescent="0.45"/>
    <row r="27" ht="14.25" customHeight="1" x14ac:dyDescent="0.45"/>
    <row r="28" ht="14.25" customHeight="1" x14ac:dyDescent="0.45"/>
    <row r="29" ht="14.25" customHeight="1" x14ac:dyDescent="0.45"/>
    <row r="30" ht="14.25" customHeight="1" x14ac:dyDescent="0.45"/>
    <row r="31" ht="14.25" customHeight="1" x14ac:dyDescent="0.45"/>
    <row r="32" ht="14.25" customHeight="1" x14ac:dyDescent="0.45"/>
    <row r="33" ht="14.25" customHeight="1" x14ac:dyDescent="0.45"/>
    <row r="34" ht="14.25" customHeight="1" x14ac:dyDescent="0.45"/>
    <row r="35" ht="14.25" customHeight="1" x14ac:dyDescent="0.45"/>
    <row r="36" ht="14.25" customHeight="1" x14ac:dyDescent="0.45"/>
    <row r="37" ht="14.25" customHeight="1" x14ac:dyDescent="0.45"/>
    <row r="38" ht="14.25" customHeight="1" x14ac:dyDescent="0.45"/>
    <row r="39" ht="14.25" customHeight="1" x14ac:dyDescent="0.45"/>
    <row r="40" ht="14.25" customHeight="1" x14ac:dyDescent="0.45"/>
    <row r="41" ht="14.25" customHeight="1" x14ac:dyDescent="0.45"/>
    <row r="42" ht="14.25" customHeight="1" x14ac:dyDescent="0.45"/>
    <row r="43" ht="14.25" customHeight="1" x14ac:dyDescent="0.45"/>
    <row r="44" ht="14.25" customHeight="1" x14ac:dyDescent="0.45"/>
    <row r="45" ht="14.25" customHeight="1" x14ac:dyDescent="0.45"/>
    <row r="46" ht="14.25" customHeight="1" x14ac:dyDescent="0.45"/>
    <row r="47" ht="14.25" customHeight="1" x14ac:dyDescent="0.45"/>
    <row r="48" ht="14.25" customHeight="1" x14ac:dyDescent="0.45"/>
    <row r="49" ht="14.25" customHeight="1" x14ac:dyDescent="0.45"/>
    <row r="50" ht="14.25" customHeight="1" x14ac:dyDescent="0.45"/>
    <row r="51" ht="14.25" customHeight="1" x14ac:dyDescent="0.45"/>
    <row r="52" ht="14.25" customHeight="1" x14ac:dyDescent="0.45"/>
    <row r="53" ht="14.25" customHeight="1" x14ac:dyDescent="0.45"/>
    <row r="54" ht="14.25" customHeight="1" x14ac:dyDescent="0.45"/>
    <row r="55" ht="14.25" customHeight="1" x14ac:dyDescent="0.45"/>
    <row r="56" ht="14.25" customHeight="1" x14ac:dyDescent="0.45"/>
    <row r="57" ht="14.25" customHeight="1" x14ac:dyDescent="0.45"/>
    <row r="58" ht="14.25" customHeight="1" x14ac:dyDescent="0.45"/>
    <row r="59" ht="14.25" customHeight="1" x14ac:dyDescent="0.45"/>
    <row r="60" ht="14.25" customHeight="1" x14ac:dyDescent="0.45"/>
    <row r="61" ht="14.25" customHeight="1" x14ac:dyDescent="0.45"/>
    <row r="62" ht="14.25" customHeight="1" x14ac:dyDescent="0.45"/>
    <row r="63" ht="14.25" customHeight="1" x14ac:dyDescent="0.45"/>
    <row r="64" ht="14.25" customHeight="1" x14ac:dyDescent="0.45"/>
    <row r="65" ht="14.25" customHeight="1" x14ac:dyDescent="0.45"/>
    <row r="66" ht="14.25" customHeight="1" x14ac:dyDescent="0.45"/>
    <row r="67" ht="14.25" customHeight="1" x14ac:dyDescent="0.45"/>
    <row r="68" ht="14.25" customHeight="1" x14ac:dyDescent="0.45"/>
    <row r="69" ht="14.25" customHeight="1" x14ac:dyDescent="0.45"/>
    <row r="70" ht="14.25" customHeight="1" x14ac:dyDescent="0.45"/>
    <row r="71" ht="14.25" customHeight="1" x14ac:dyDescent="0.45"/>
    <row r="72" ht="14.25" customHeight="1" x14ac:dyDescent="0.45"/>
    <row r="73" ht="14.25" customHeight="1" x14ac:dyDescent="0.45"/>
    <row r="74" ht="14.25" customHeight="1" x14ac:dyDescent="0.45"/>
    <row r="75" ht="14.25" customHeight="1" x14ac:dyDescent="0.45"/>
    <row r="76" ht="14.25" customHeight="1" x14ac:dyDescent="0.45"/>
    <row r="77" ht="14.25" customHeight="1" x14ac:dyDescent="0.45"/>
    <row r="78" ht="14.25" customHeight="1" x14ac:dyDescent="0.45"/>
    <row r="79" ht="14.25" customHeight="1" x14ac:dyDescent="0.45"/>
    <row r="80" ht="14.25" customHeight="1" x14ac:dyDescent="0.45"/>
    <row r="81" ht="14.25" customHeight="1" x14ac:dyDescent="0.45"/>
    <row r="82" ht="14.25" customHeight="1" x14ac:dyDescent="0.45"/>
    <row r="83" ht="14.25" customHeight="1" x14ac:dyDescent="0.45"/>
    <row r="84" ht="14.25" customHeight="1" x14ac:dyDescent="0.45"/>
    <row r="85" ht="14.25" customHeight="1" x14ac:dyDescent="0.45"/>
    <row r="86" ht="14.25" customHeight="1" x14ac:dyDescent="0.45"/>
    <row r="87" ht="14.25" customHeight="1" x14ac:dyDescent="0.45"/>
    <row r="88" ht="14.25" customHeight="1" x14ac:dyDescent="0.45"/>
    <row r="89" ht="14.25" customHeight="1" x14ac:dyDescent="0.45"/>
    <row r="90" ht="14.25" customHeight="1" x14ac:dyDescent="0.45"/>
    <row r="91" ht="14.25" customHeight="1" x14ac:dyDescent="0.45"/>
    <row r="92" ht="14.25" customHeight="1" x14ac:dyDescent="0.45"/>
    <row r="93" ht="14.25" customHeight="1" x14ac:dyDescent="0.45"/>
    <row r="94" ht="14.25" customHeight="1" x14ac:dyDescent="0.45"/>
    <row r="95" ht="14.25" customHeight="1" x14ac:dyDescent="0.45"/>
    <row r="96" ht="14.25" customHeight="1" x14ac:dyDescent="0.45"/>
    <row r="97" ht="14.25" customHeight="1" x14ac:dyDescent="0.45"/>
    <row r="98" ht="14.25" customHeight="1" x14ac:dyDescent="0.45"/>
    <row r="99" ht="14.25" customHeight="1" x14ac:dyDescent="0.45"/>
    <row r="100" ht="14.25" customHeight="1" x14ac:dyDescent="0.45"/>
    <row r="101" ht="14.25" customHeight="1" x14ac:dyDescent="0.45"/>
    <row r="102" ht="14.25" customHeight="1" x14ac:dyDescent="0.45"/>
    <row r="103" ht="14.25" customHeight="1" x14ac:dyDescent="0.45"/>
    <row r="104" ht="14.25" customHeight="1" x14ac:dyDescent="0.45"/>
    <row r="105" ht="14.25" customHeight="1" x14ac:dyDescent="0.45"/>
    <row r="106" ht="14.25" customHeight="1" x14ac:dyDescent="0.45"/>
    <row r="107" ht="14.25" customHeight="1" x14ac:dyDescent="0.45"/>
    <row r="108" ht="14.25" customHeight="1" x14ac:dyDescent="0.45"/>
    <row r="109" ht="14.25" customHeight="1" x14ac:dyDescent="0.45"/>
    <row r="110" ht="14.25" customHeight="1" x14ac:dyDescent="0.45"/>
    <row r="111" ht="14.25" customHeight="1" x14ac:dyDescent="0.45"/>
    <row r="11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  <row r="997" ht="14.25" customHeight="1" x14ac:dyDescent="0.45"/>
  </sheetData>
  <pageMargins left="0.23622047244094491" right="0.23622047244094491" top="0.74803149606299213" bottom="0.74803149606299213" header="0" footer="0"/>
  <pageSetup paperSize="9" scale="60" orientation="landscape" r:id="rId1"/>
  <headerFooter>
    <oddFooter>&amp;Rpage &amp;P sur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W996"/>
  <sheetViews>
    <sheetView topLeftCell="J1" workbookViewId="0">
      <pane ySplit="1" topLeftCell="A2" activePane="bottomLeft" state="frozen"/>
      <selection activeCell="M12" sqref="M12"/>
      <selection pane="bottomLeft" activeCell="AH11" sqref="AH11"/>
    </sheetView>
  </sheetViews>
  <sheetFormatPr baseColWidth="10" defaultColWidth="14.3984375" defaultRowHeight="15" customHeight="1" x14ac:dyDescent="0.45"/>
  <cols>
    <col min="1" max="1" width="25" customWidth="1"/>
    <col min="2" max="2" width="11.1328125" customWidth="1"/>
    <col min="3" max="4" width="23.73046875" customWidth="1"/>
    <col min="5" max="7" width="17.1328125" customWidth="1"/>
    <col min="8" max="8" width="19.265625" customWidth="1"/>
    <col min="9" max="17" width="9" customWidth="1"/>
    <col min="18" max="23" width="5.53125" customWidth="1"/>
    <col min="24" max="26" width="9" customWidth="1"/>
  </cols>
  <sheetData>
    <row r="1" spans="1:23" ht="52.5" customHeight="1" x14ac:dyDescent="0.45">
      <c r="A1" s="32" t="s">
        <v>117</v>
      </c>
      <c r="B1" s="32" t="s">
        <v>118</v>
      </c>
      <c r="C1" s="32" t="s">
        <v>120</v>
      </c>
      <c r="D1" s="32" t="s">
        <v>1373</v>
      </c>
      <c r="E1" s="32" t="s">
        <v>121</v>
      </c>
      <c r="F1" s="32" t="s">
        <v>122</v>
      </c>
      <c r="G1" s="32" t="s">
        <v>123</v>
      </c>
      <c r="H1" s="32" t="s">
        <v>124</v>
      </c>
      <c r="I1" s="32" t="s">
        <v>125</v>
      </c>
      <c r="J1" s="32" t="s">
        <v>126</v>
      </c>
      <c r="K1" s="33" t="s">
        <v>2015</v>
      </c>
      <c r="L1" s="34" t="s">
        <v>128</v>
      </c>
      <c r="M1" s="35" t="s">
        <v>131</v>
      </c>
      <c r="N1" s="33" t="s">
        <v>129</v>
      </c>
      <c r="O1" s="33" t="s">
        <v>133</v>
      </c>
      <c r="P1" s="33" t="s">
        <v>2904</v>
      </c>
      <c r="Q1" s="32" t="s">
        <v>127</v>
      </c>
      <c r="R1" s="32" t="s">
        <v>1377</v>
      </c>
      <c r="S1" s="32" t="s">
        <v>3407</v>
      </c>
      <c r="T1" s="32" t="s">
        <v>1378</v>
      </c>
      <c r="U1" s="32" t="s">
        <v>3408</v>
      </c>
      <c r="V1" s="32" t="s">
        <v>1379</v>
      </c>
      <c r="W1" s="32"/>
    </row>
    <row r="2" spans="1:23" ht="15" customHeight="1" x14ac:dyDescent="0.45">
      <c r="A2" s="54" t="s">
        <v>3409</v>
      </c>
      <c r="B2" s="426" t="s">
        <v>3410</v>
      </c>
      <c r="C2" s="54" t="s">
        <v>3411</v>
      </c>
      <c r="D2" s="54"/>
      <c r="E2" s="54"/>
      <c r="F2" s="54" t="s">
        <v>381</v>
      </c>
      <c r="G2" s="54"/>
      <c r="H2" s="54"/>
      <c r="I2" s="56">
        <v>59.25</v>
      </c>
      <c r="J2" s="56">
        <v>160</v>
      </c>
      <c r="K2" s="39">
        <v>119</v>
      </c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3" ht="15" customHeight="1" x14ac:dyDescent="0.45">
      <c r="A3" s="36"/>
      <c r="B3" s="36"/>
      <c r="C3" s="36"/>
      <c r="D3" s="36"/>
      <c r="E3" s="36"/>
      <c r="F3" s="36"/>
      <c r="G3" s="36"/>
      <c r="H3" s="36"/>
      <c r="I3" s="38"/>
      <c r="J3" s="38"/>
      <c r="K3" s="38"/>
      <c r="L3" s="38"/>
      <c r="M3" s="58">
        <f>SUM(R3:AA3)</f>
        <v>0</v>
      </c>
      <c r="N3" s="38">
        <f>I2*M3</f>
        <v>0</v>
      </c>
      <c r="O3" s="38">
        <f>L2-M3</f>
        <v>0</v>
      </c>
      <c r="P3" s="38">
        <f>I2*O3</f>
        <v>0</v>
      </c>
      <c r="Q3" s="38"/>
      <c r="R3" s="38">
        <v>0</v>
      </c>
      <c r="S3" s="38"/>
      <c r="T3" s="38"/>
      <c r="U3" s="38"/>
      <c r="V3" s="38"/>
      <c r="W3" s="38"/>
    </row>
    <row r="4" spans="1:23" ht="15" customHeight="1" x14ac:dyDescent="0.45">
      <c r="A4" s="54" t="s">
        <v>3409</v>
      </c>
      <c r="B4" s="426" t="s">
        <v>3410</v>
      </c>
      <c r="C4" s="54" t="s">
        <v>3412</v>
      </c>
      <c r="D4" s="54"/>
      <c r="E4" s="54"/>
      <c r="F4" s="54" t="s">
        <v>381</v>
      </c>
      <c r="G4" s="54"/>
      <c r="H4" s="54"/>
      <c r="I4" s="56">
        <v>70</v>
      </c>
      <c r="J4" s="56">
        <v>160</v>
      </c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</row>
    <row r="5" spans="1:23" ht="15" customHeight="1" x14ac:dyDescent="0.45">
      <c r="A5" s="36"/>
      <c r="B5" s="36"/>
      <c r="C5" s="36"/>
      <c r="D5" s="36"/>
      <c r="E5" s="36"/>
      <c r="F5" s="36"/>
      <c r="G5" s="36"/>
      <c r="H5" s="36"/>
      <c r="I5" s="48"/>
      <c r="J5" s="38"/>
      <c r="K5" s="38"/>
      <c r="L5" s="38"/>
      <c r="M5" s="58">
        <f>SUM(R5:AA5)</f>
        <v>0</v>
      </c>
      <c r="N5" s="38">
        <f>I4*M5</f>
        <v>0</v>
      </c>
      <c r="O5" s="38">
        <f>L4-M5</f>
        <v>0</v>
      </c>
      <c r="P5" s="38">
        <f>I4*O5</f>
        <v>0</v>
      </c>
      <c r="Q5" s="38"/>
      <c r="R5" s="38"/>
      <c r="S5" s="38"/>
      <c r="T5" s="38"/>
      <c r="U5" s="38">
        <v>0</v>
      </c>
      <c r="V5" s="69"/>
      <c r="W5" s="38"/>
    </row>
    <row r="6" spans="1:23" ht="15" customHeight="1" x14ac:dyDescent="0.45">
      <c r="A6" s="54" t="s">
        <v>3409</v>
      </c>
      <c r="B6" s="426" t="s">
        <v>3410</v>
      </c>
      <c r="C6" s="661" t="s">
        <v>3413</v>
      </c>
      <c r="D6" s="54"/>
      <c r="E6" s="54"/>
      <c r="F6" s="54" t="s">
        <v>381</v>
      </c>
      <c r="G6" s="54"/>
      <c r="H6" s="54"/>
      <c r="I6" s="256">
        <v>89</v>
      </c>
      <c r="J6" s="56">
        <v>189</v>
      </c>
      <c r="K6" s="39">
        <v>95</v>
      </c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</row>
    <row r="7" spans="1:23" ht="15" customHeight="1" x14ac:dyDescent="0.45">
      <c r="A7" s="36"/>
      <c r="B7" s="36"/>
      <c r="C7" s="36"/>
      <c r="D7" s="36"/>
      <c r="E7" s="36"/>
      <c r="F7" s="36"/>
      <c r="G7" s="36"/>
      <c r="H7" s="36"/>
      <c r="I7" s="48"/>
      <c r="J7" s="38"/>
      <c r="K7" s="38"/>
      <c r="L7" s="38"/>
      <c r="M7" s="698">
        <f>SUM(R7:AA7)</f>
        <v>1</v>
      </c>
      <c r="N7" s="38">
        <f>I6*M7</f>
        <v>89</v>
      </c>
      <c r="O7" s="38">
        <f>L6-M7</f>
        <v>-1</v>
      </c>
      <c r="P7" s="38">
        <f>I6*O7</f>
        <v>-89</v>
      </c>
      <c r="Q7" s="38"/>
      <c r="R7" s="698">
        <v>1</v>
      </c>
      <c r="S7" s="58">
        <v>0</v>
      </c>
      <c r="T7" s="38"/>
      <c r="U7" s="38"/>
      <c r="V7" s="38"/>
      <c r="W7" s="38"/>
    </row>
    <row r="8" spans="1:23" ht="15" customHeight="1" x14ac:dyDescent="0.45">
      <c r="A8" s="54" t="s">
        <v>3409</v>
      </c>
      <c r="B8" s="426" t="s">
        <v>3410</v>
      </c>
      <c r="C8" s="661" t="s">
        <v>3414</v>
      </c>
      <c r="D8" s="54"/>
      <c r="E8" s="54"/>
      <c r="F8" s="54" t="s">
        <v>381</v>
      </c>
      <c r="G8" s="54"/>
      <c r="H8" s="54"/>
      <c r="I8" s="256">
        <v>85</v>
      </c>
      <c r="J8" s="56">
        <v>175</v>
      </c>
      <c r="K8" s="39">
        <v>95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</row>
    <row r="9" spans="1:23" ht="15" customHeight="1" x14ac:dyDescent="0.45">
      <c r="A9" s="36"/>
      <c r="B9" s="36"/>
      <c r="C9" s="36"/>
      <c r="D9" s="36"/>
      <c r="E9" s="36"/>
      <c r="F9" s="36"/>
      <c r="G9" s="36"/>
      <c r="H9" s="36"/>
      <c r="I9" s="48"/>
      <c r="J9" s="38"/>
      <c r="K9" s="38"/>
      <c r="L9" s="38"/>
      <c r="M9" s="698">
        <f>SUM(R9:AA9)</f>
        <v>1</v>
      </c>
      <c r="N9" s="38">
        <f>I8*M9</f>
        <v>85</v>
      </c>
      <c r="O9" s="38">
        <f>L8-M9</f>
        <v>-1</v>
      </c>
      <c r="P9" s="38">
        <f>I8*O9</f>
        <v>-85</v>
      </c>
      <c r="Q9" s="38"/>
      <c r="R9" s="698">
        <v>1</v>
      </c>
      <c r="S9" s="58">
        <v>0</v>
      </c>
      <c r="T9" s="38"/>
      <c r="U9" s="38"/>
      <c r="V9" s="38"/>
      <c r="W9" s="38"/>
    </row>
    <row r="10" spans="1:23" ht="15" customHeight="1" x14ac:dyDescent="0.45">
      <c r="A10" s="54" t="s">
        <v>3409</v>
      </c>
      <c r="B10" s="426" t="s">
        <v>3410</v>
      </c>
      <c r="C10" s="54"/>
      <c r="D10" s="54"/>
      <c r="E10" s="54"/>
      <c r="F10" s="54"/>
      <c r="G10" s="54"/>
      <c r="H10" s="54"/>
      <c r="I10" s="2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</row>
    <row r="11" spans="1:23" ht="15" customHeight="1" x14ac:dyDescent="0.45">
      <c r="A11" s="36"/>
      <c r="B11" s="36"/>
      <c r="C11" s="36"/>
      <c r="D11" s="36"/>
      <c r="E11" s="36"/>
      <c r="F11" s="36"/>
      <c r="G11" s="36"/>
      <c r="H11" s="36"/>
      <c r="I11" s="48"/>
      <c r="J11" s="38"/>
      <c r="K11" s="38"/>
      <c r="L11" s="38"/>
      <c r="M11" s="38">
        <f>SUM(R11:AA11)</f>
        <v>0</v>
      </c>
      <c r="N11" s="38">
        <f>I10*M11</f>
        <v>0</v>
      </c>
      <c r="O11" s="38">
        <f>L10-M11</f>
        <v>0</v>
      </c>
      <c r="P11" s="38">
        <f>I10*O11</f>
        <v>0</v>
      </c>
      <c r="Q11" s="38"/>
      <c r="R11" s="38"/>
      <c r="S11" s="38"/>
      <c r="T11" s="69"/>
      <c r="U11" s="38"/>
      <c r="V11" s="38"/>
      <c r="W11" s="38"/>
    </row>
    <row r="12" spans="1:23" ht="15" customHeight="1" x14ac:dyDescent="0.45">
      <c r="A12" s="36"/>
      <c r="B12" s="36"/>
      <c r="C12" s="36"/>
      <c r="D12" s="36"/>
      <c r="E12" s="36"/>
      <c r="F12" s="36"/>
      <c r="G12" s="36"/>
      <c r="H12" s="36"/>
      <c r="I12" s="4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</row>
    <row r="13" spans="1:23" ht="15" customHeight="1" x14ac:dyDescent="0.45">
      <c r="A13" s="36"/>
      <c r="B13" s="36"/>
      <c r="C13" s="36"/>
      <c r="D13" s="36"/>
      <c r="E13" s="36"/>
      <c r="F13" s="36"/>
      <c r="G13" s="36"/>
      <c r="H13" s="36"/>
      <c r="I13" s="48"/>
      <c r="J13" s="38"/>
      <c r="K13" s="38"/>
      <c r="L13" s="38"/>
      <c r="M13" s="708">
        <f t="shared" ref="M13:P13" si="0">SUM(M2:M11)</f>
        <v>2</v>
      </c>
      <c r="N13" s="708">
        <f t="shared" si="0"/>
        <v>174</v>
      </c>
      <c r="O13" s="49">
        <f t="shared" si="0"/>
        <v>-2</v>
      </c>
      <c r="P13" s="49">
        <f t="shared" si="0"/>
        <v>-174</v>
      </c>
      <c r="Q13" s="38"/>
      <c r="R13" s="38"/>
      <c r="S13" s="38"/>
      <c r="T13" s="38"/>
      <c r="U13" s="38"/>
      <c r="V13" s="38"/>
      <c r="W13" s="38"/>
    </row>
    <row r="14" spans="1:23" ht="15" customHeight="1" x14ac:dyDescent="0.45">
      <c r="A14" s="36"/>
      <c r="B14" s="36"/>
      <c r="C14" s="36"/>
      <c r="D14" s="36"/>
      <c r="E14" s="36"/>
      <c r="F14" s="36"/>
      <c r="G14" s="36"/>
      <c r="H14" s="36"/>
      <c r="I14" s="48"/>
      <c r="J14" s="38"/>
      <c r="K14" s="38"/>
      <c r="L14" s="38"/>
      <c r="M14" s="195" t="s">
        <v>972</v>
      </c>
      <c r="N14" s="38">
        <v>444.2</v>
      </c>
      <c r="O14" s="38"/>
      <c r="P14" s="38"/>
      <c r="Q14" s="38"/>
      <c r="R14" s="38"/>
      <c r="S14" s="38"/>
      <c r="T14" s="38"/>
      <c r="U14" s="38"/>
      <c r="V14" s="38"/>
      <c r="W14" s="38"/>
    </row>
    <row r="15" spans="1:23" ht="15" customHeight="1" x14ac:dyDescent="0.45">
      <c r="A15" s="36"/>
      <c r="B15" s="36"/>
      <c r="C15" s="36"/>
      <c r="D15" s="36"/>
      <c r="E15" s="36"/>
      <c r="F15" s="36"/>
      <c r="G15" s="36"/>
      <c r="H15" s="36"/>
      <c r="I15" s="48"/>
      <c r="J15" s="38"/>
      <c r="K15" s="38"/>
      <c r="L15" s="38"/>
      <c r="M15" s="38"/>
      <c r="N15" s="39">
        <v>440</v>
      </c>
      <c r="O15" s="38"/>
      <c r="P15" s="38"/>
      <c r="Q15" s="38"/>
      <c r="R15" s="38"/>
      <c r="S15" s="38"/>
      <c r="T15" s="38"/>
      <c r="U15" s="38"/>
      <c r="V15" s="38"/>
      <c r="W15" s="38"/>
    </row>
    <row r="16" spans="1:23" ht="15" customHeight="1" x14ac:dyDescent="0.45">
      <c r="A16" s="36"/>
      <c r="B16" s="36"/>
      <c r="C16" s="36"/>
      <c r="D16" s="36"/>
      <c r="E16" s="36"/>
      <c r="F16" s="36"/>
      <c r="G16" s="36"/>
      <c r="H16" s="36"/>
      <c r="I16" s="4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</row>
    <row r="17" spans="1:23" ht="15" customHeight="1" x14ac:dyDescent="0.45">
      <c r="A17" s="36"/>
      <c r="B17" s="36"/>
      <c r="C17" s="36"/>
      <c r="D17" s="36"/>
      <c r="E17" s="36"/>
      <c r="F17" s="36"/>
      <c r="G17" s="36"/>
      <c r="H17" s="36"/>
      <c r="I17" s="4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</row>
    <row r="18" spans="1:23" ht="15" customHeight="1" x14ac:dyDescent="0.45">
      <c r="A18" s="36"/>
      <c r="B18" s="36"/>
      <c r="C18" s="36"/>
      <c r="D18" s="36"/>
      <c r="E18" s="36"/>
      <c r="F18" s="36"/>
      <c r="G18" s="36"/>
      <c r="H18" s="36"/>
      <c r="I18" s="4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</row>
    <row r="19" spans="1:23" ht="15" customHeight="1" x14ac:dyDescent="0.45">
      <c r="A19" s="36"/>
      <c r="B19" s="36"/>
      <c r="C19" s="36"/>
      <c r="D19" s="36"/>
      <c r="E19" s="36"/>
      <c r="F19" s="36"/>
      <c r="G19" s="36"/>
      <c r="H19" s="36"/>
      <c r="I19" s="4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</row>
    <row r="20" spans="1:23" ht="15" customHeight="1" x14ac:dyDescent="0.45">
      <c r="A20" s="36"/>
      <c r="B20" s="36"/>
      <c r="C20" s="36"/>
      <c r="D20" s="36"/>
      <c r="E20" s="36"/>
      <c r="F20" s="36"/>
      <c r="G20" s="36"/>
      <c r="H20" s="36"/>
      <c r="I20" s="4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</row>
    <row r="21" spans="1:23" ht="15" customHeight="1" x14ac:dyDescent="0.45">
      <c r="A21" s="36"/>
      <c r="B21" s="36"/>
      <c r="C21" s="36"/>
      <c r="D21" s="36"/>
      <c r="E21" s="36"/>
      <c r="F21" s="36"/>
      <c r="G21" s="36"/>
      <c r="H21" s="36"/>
      <c r="I21" s="4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</row>
    <row r="22" spans="1:23" ht="15" customHeight="1" x14ac:dyDescent="0.45">
      <c r="A22" s="36"/>
      <c r="B22" s="36"/>
      <c r="C22" s="36"/>
      <c r="D22" s="36"/>
      <c r="E22" s="36"/>
      <c r="F22" s="36"/>
      <c r="G22" s="36"/>
      <c r="H22" s="36"/>
      <c r="I22" s="4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</row>
    <row r="23" spans="1:23" ht="15" customHeight="1" x14ac:dyDescent="0.45">
      <c r="A23" s="36"/>
      <c r="B23" s="36"/>
      <c r="C23" s="36"/>
      <c r="D23" s="36"/>
      <c r="E23" s="36"/>
      <c r="F23" s="36"/>
      <c r="G23" s="36"/>
      <c r="H23" s="36"/>
      <c r="I23" s="4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</row>
    <row r="24" spans="1:23" ht="15" customHeight="1" x14ac:dyDescent="0.45">
      <c r="A24" s="36"/>
      <c r="B24" s="36"/>
      <c r="C24" s="36"/>
      <c r="D24" s="36"/>
      <c r="E24" s="36"/>
      <c r="F24" s="36"/>
      <c r="G24" s="36"/>
      <c r="H24" s="36"/>
      <c r="I24" s="4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</row>
    <row r="25" spans="1:23" ht="15" customHeight="1" x14ac:dyDescent="0.45">
      <c r="A25" s="36"/>
      <c r="B25" s="36"/>
      <c r="C25" s="36"/>
      <c r="D25" s="36"/>
      <c r="E25" s="36"/>
      <c r="F25" s="36"/>
      <c r="G25" s="36"/>
      <c r="H25" s="36"/>
      <c r="I25" s="4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</row>
    <row r="26" spans="1:23" ht="15" customHeight="1" x14ac:dyDescent="0.45">
      <c r="A26" s="36"/>
      <c r="B26" s="36"/>
      <c r="C26" s="36"/>
      <c r="D26" s="36"/>
      <c r="E26" s="36"/>
      <c r="F26" s="36"/>
      <c r="G26" s="36"/>
      <c r="H26" s="36"/>
      <c r="I26" s="4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</row>
    <row r="27" spans="1:23" ht="15" customHeight="1" x14ac:dyDescent="0.45">
      <c r="A27" s="36"/>
      <c r="B27" s="36"/>
      <c r="C27" s="36"/>
      <c r="D27" s="36"/>
      <c r="E27" s="36"/>
      <c r="F27" s="36"/>
      <c r="G27" s="36"/>
      <c r="H27" s="36"/>
      <c r="I27" s="4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</row>
    <row r="28" spans="1:23" ht="15" customHeight="1" x14ac:dyDescent="0.45">
      <c r="A28" s="36"/>
      <c r="B28" s="36"/>
      <c r="C28" s="36"/>
      <c r="D28" s="36"/>
      <c r="E28" s="36"/>
      <c r="F28" s="36"/>
      <c r="G28" s="36"/>
      <c r="H28" s="36"/>
      <c r="I28" s="4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</row>
    <row r="29" spans="1:23" ht="15" customHeight="1" x14ac:dyDescent="0.45">
      <c r="A29" s="36"/>
      <c r="B29" s="36"/>
      <c r="C29" s="36"/>
      <c r="D29" s="36"/>
      <c r="E29" s="36"/>
      <c r="F29" s="36"/>
      <c r="G29" s="36"/>
      <c r="H29" s="36"/>
      <c r="I29" s="4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</row>
    <row r="30" spans="1:23" ht="15" customHeight="1" x14ac:dyDescent="0.45">
      <c r="A30" s="36"/>
      <c r="B30" s="36"/>
      <c r="C30" s="36"/>
      <c r="D30" s="36"/>
      <c r="E30" s="36"/>
      <c r="F30" s="36"/>
      <c r="G30" s="36"/>
      <c r="H30" s="36"/>
      <c r="I30" s="4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</row>
    <row r="31" spans="1:23" ht="15" customHeight="1" x14ac:dyDescent="0.45">
      <c r="A31" s="36"/>
      <c r="B31" s="36"/>
      <c r="C31" s="36"/>
      <c r="D31" s="36"/>
      <c r="E31" s="36"/>
      <c r="F31" s="36"/>
      <c r="G31" s="36"/>
      <c r="H31" s="36"/>
      <c r="I31" s="4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</row>
    <row r="32" spans="1:23" ht="15" customHeight="1" x14ac:dyDescent="0.45">
      <c r="A32" s="36"/>
      <c r="B32" s="36"/>
      <c r="C32" s="36"/>
      <c r="D32" s="36"/>
      <c r="E32" s="36"/>
      <c r="F32" s="36"/>
      <c r="G32" s="36"/>
      <c r="H32" s="36"/>
      <c r="I32" s="4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</row>
    <row r="33" spans="1:23" ht="15" customHeight="1" x14ac:dyDescent="0.45">
      <c r="A33" s="36"/>
      <c r="B33" s="36"/>
      <c r="C33" s="36"/>
      <c r="D33" s="36"/>
      <c r="E33" s="36"/>
      <c r="F33" s="36"/>
      <c r="G33" s="36"/>
      <c r="H33" s="36"/>
      <c r="I33" s="4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</row>
    <row r="34" spans="1:23" ht="15" customHeight="1" x14ac:dyDescent="0.45">
      <c r="A34" s="36"/>
      <c r="B34" s="36"/>
      <c r="C34" s="36"/>
      <c r="D34" s="36"/>
      <c r="E34" s="36"/>
      <c r="F34" s="36"/>
      <c r="G34" s="36"/>
      <c r="H34" s="36"/>
      <c r="I34" s="4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</row>
    <row r="35" spans="1:23" ht="15" customHeight="1" x14ac:dyDescent="0.45">
      <c r="A35" s="36"/>
      <c r="B35" s="36"/>
      <c r="C35" s="36"/>
      <c r="D35" s="36"/>
      <c r="E35" s="36"/>
      <c r="F35" s="36"/>
      <c r="G35" s="36"/>
      <c r="H35" s="36"/>
      <c r="I35" s="4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</row>
    <row r="36" spans="1:23" ht="15" customHeight="1" x14ac:dyDescent="0.45">
      <c r="A36" s="36"/>
      <c r="B36" s="108"/>
      <c r="C36" s="108"/>
      <c r="D36" s="108"/>
      <c r="E36" s="108"/>
      <c r="F36" s="108"/>
      <c r="G36" s="108"/>
      <c r="H36" s="10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</row>
    <row r="37" spans="1:23" ht="34.5" customHeight="1" x14ac:dyDescent="0.45">
      <c r="A37" s="95"/>
      <c r="B37" s="92"/>
      <c r="C37" s="92"/>
      <c r="D37" s="92"/>
      <c r="E37" s="92"/>
      <c r="F37" s="92"/>
      <c r="G37" s="92"/>
      <c r="H37" s="92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</row>
    <row r="38" spans="1:23" ht="34.5" customHeight="1" x14ac:dyDescent="0.45">
      <c r="A38" s="95"/>
      <c r="B38" s="95"/>
      <c r="C38" s="95"/>
      <c r="D38" s="95"/>
      <c r="E38" s="95"/>
      <c r="F38" s="95"/>
      <c r="G38" s="95"/>
      <c r="H38" s="95"/>
      <c r="I38" s="9" t="e">
        <f>#REF!/2.7</f>
        <v>#REF!</v>
      </c>
      <c r="J38" s="9"/>
      <c r="K38" s="9"/>
      <c r="L38" s="9"/>
      <c r="M38" s="9" t="e">
        <f>I38/#REF!</f>
        <v>#REF!</v>
      </c>
      <c r="N38" s="9" t="s">
        <v>3415</v>
      </c>
      <c r="O38" s="9"/>
      <c r="P38" s="9"/>
      <c r="Q38" s="9"/>
      <c r="R38" s="9"/>
      <c r="S38" s="9"/>
      <c r="T38" s="9"/>
      <c r="U38" s="9"/>
      <c r="V38" s="9"/>
      <c r="W38" s="9"/>
    </row>
    <row r="39" spans="1:23" ht="34.5" customHeight="1" x14ac:dyDescent="0.45">
      <c r="A39" s="95"/>
      <c r="B39" s="95"/>
      <c r="C39" s="95"/>
      <c r="D39" s="95"/>
      <c r="E39" s="95"/>
      <c r="F39" s="95"/>
      <c r="G39" s="95"/>
      <c r="H39" s="95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</row>
    <row r="40" spans="1:23" ht="34.5" customHeight="1" x14ac:dyDescent="0.45">
      <c r="A40" s="95"/>
      <c r="B40" s="95"/>
      <c r="C40" s="95"/>
      <c r="D40" s="95"/>
      <c r="E40" s="95"/>
      <c r="F40" s="95"/>
      <c r="G40" s="95"/>
      <c r="H40" s="95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</row>
    <row r="41" spans="1:23" ht="34.5" customHeight="1" x14ac:dyDescent="0.45">
      <c r="A41" s="95"/>
      <c r="B41" s="95"/>
      <c r="C41" s="95"/>
      <c r="D41" s="95"/>
      <c r="E41" s="95"/>
      <c r="F41" s="95"/>
      <c r="G41" s="95"/>
      <c r="H41" s="95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</row>
    <row r="42" spans="1:23" ht="14.25" customHeight="1" x14ac:dyDescent="0.45"/>
    <row r="43" spans="1:23" ht="14.25" customHeight="1" x14ac:dyDescent="0.45"/>
    <row r="44" spans="1:23" ht="14.25" customHeight="1" x14ac:dyDescent="0.45"/>
    <row r="45" spans="1:23" ht="14.25" customHeight="1" x14ac:dyDescent="0.45"/>
    <row r="46" spans="1:23" ht="14.25" customHeight="1" x14ac:dyDescent="0.45"/>
    <row r="47" spans="1:23" ht="14.25" customHeight="1" x14ac:dyDescent="0.45"/>
    <row r="48" spans="1:23" ht="14.25" customHeight="1" x14ac:dyDescent="0.45"/>
    <row r="49" ht="14.25" customHeight="1" x14ac:dyDescent="0.45"/>
    <row r="50" ht="14.25" customHeight="1" x14ac:dyDescent="0.45"/>
    <row r="51" ht="14.25" customHeight="1" x14ac:dyDescent="0.45"/>
    <row r="52" ht="14.25" customHeight="1" x14ac:dyDescent="0.45"/>
    <row r="53" ht="14.25" customHeight="1" x14ac:dyDescent="0.45"/>
    <row r="54" ht="14.25" customHeight="1" x14ac:dyDescent="0.45"/>
    <row r="55" ht="14.25" customHeight="1" x14ac:dyDescent="0.45"/>
    <row r="56" ht="14.25" customHeight="1" x14ac:dyDescent="0.45"/>
    <row r="57" ht="14.25" customHeight="1" x14ac:dyDescent="0.45"/>
    <row r="58" ht="14.25" customHeight="1" x14ac:dyDescent="0.45"/>
    <row r="59" ht="14.25" customHeight="1" x14ac:dyDescent="0.45"/>
    <row r="60" ht="14.25" customHeight="1" x14ac:dyDescent="0.45"/>
    <row r="61" ht="14.25" customHeight="1" x14ac:dyDescent="0.45"/>
    <row r="62" ht="14.25" customHeight="1" x14ac:dyDescent="0.45"/>
    <row r="63" ht="14.25" customHeight="1" x14ac:dyDescent="0.45"/>
    <row r="64" ht="14.25" customHeight="1" x14ac:dyDescent="0.45"/>
    <row r="65" ht="14.25" customHeight="1" x14ac:dyDescent="0.45"/>
    <row r="66" ht="14.25" customHeight="1" x14ac:dyDescent="0.45"/>
    <row r="67" ht="14.25" customHeight="1" x14ac:dyDescent="0.45"/>
    <row r="68" ht="14.25" customHeight="1" x14ac:dyDescent="0.45"/>
    <row r="69" ht="14.25" customHeight="1" x14ac:dyDescent="0.45"/>
    <row r="70" ht="14.25" customHeight="1" x14ac:dyDescent="0.45"/>
    <row r="71" ht="14.25" customHeight="1" x14ac:dyDescent="0.45"/>
    <row r="72" ht="14.25" customHeight="1" x14ac:dyDescent="0.45"/>
    <row r="73" ht="14.25" customHeight="1" x14ac:dyDescent="0.45"/>
    <row r="74" ht="14.25" customHeight="1" x14ac:dyDescent="0.45"/>
    <row r="75" ht="14.25" customHeight="1" x14ac:dyDescent="0.45"/>
    <row r="76" ht="14.25" customHeight="1" x14ac:dyDescent="0.45"/>
    <row r="77" ht="14.25" customHeight="1" x14ac:dyDescent="0.45"/>
    <row r="78" ht="14.25" customHeight="1" x14ac:dyDescent="0.45"/>
    <row r="79" ht="14.25" customHeight="1" x14ac:dyDescent="0.45"/>
    <row r="80" ht="14.25" customHeight="1" x14ac:dyDescent="0.45"/>
    <row r="81" ht="14.25" customHeight="1" x14ac:dyDescent="0.45"/>
    <row r="82" ht="14.25" customHeight="1" x14ac:dyDescent="0.45"/>
    <row r="83" ht="14.25" customHeight="1" x14ac:dyDescent="0.45"/>
    <row r="84" ht="14.25" customHeight="1" x14ac:dyDescent="0.45"/>
    <row r="85" ht="14.25" customHeight="1" x14ac:dyDescent="0.45"/>
    <row r="86" ht="14.25" customHeight="1" x14ac:dyDescent="0.45"/>
    <row r="87" ht="14.25" customHeight="1" x14ac:dyDescent="0.45"/>
    <row r="88" ht="14.25" customHeight="1" x14ac:dyDescent="0.45"/>
    <row r="89" ht="14.25" customHeight="1" x14ac:dyDescent="0.45"/>
    <row r="90" ht="14.25" customHeight="1" x14ac:dyDescent="0.45"/>
    <row r="91" ht="14.25" customHeight="1" x14ac:dyDescent="0.45"/>
    <row r="92" ht="14.25" customHeight="1" x14ac:dyDescent="0.45"/>
    <row r="93" ht="14.25" customHeight="1" x14ac:dyDescent="0.45"/>
    <row r="94" ht="14.25" customHeight="1" x14ac:dyDescent="0.45"/>
    <row r="95" ht="14.25" customHeight="1" x14ac:dyDescent="0.45"/>
    <row r="96" ht="14.25" customHeight="1" x14ac:dyDescent="0.45"/>
    <row r="97" ht="14.25" customHeight="1" x14ac:dyDescent="0.45"/>
    <row r="98" ht="14.25" customHeight="1" x14ac:dyDescent="0.45"/>
    <row r="99" ht="14.25" customHeight="1" x14ac:dyDescent="0.45"/>
    <row r="100" ht="14.25" customHeight="1" x14ac:dyDescent="0.45"/>
    <row r="101" ht="14.25" customHeight="1" x14ac:dyDescent="0.45"/>
    <row r="102" ht="14.25" customHeight="1" x14ac:dyDescent="0.45"/>
    <row r="103" ht="14.25" customHeight="1" x14ac:dyDescent="0.45"/>
    <row r="104" ht="14.25" customHeight="1" x14ac:dyDescent="0.45"/>
    <row r="105" ht="14.25" customHeight="1" x14ac:dyDescent="0.45"/>
    <row r="106" ht="14.25" customHeight="1" x14ac:dyDescent="0.45"/>
    <row r="107" ht="14.25" customHeight="1" x14ac:dyDescent="0.45"/>
    <row r="108" ht="14.25" customHeight="1" x14ac:dyDescent="0.45"/>
    <row r="109" ht="14.25" customHeight="1" x14ac:dyDescent="0.45"/>
    <row r="110" ht="14.25" customHeight="1" x14ac:dyDescent="0.45"/>
    <row r="111" ht="14.25" customHeight="1" x14ac:dyDescent="0.45"/>
    <row r="11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</sheetData>
  <pageMargins left="0.23622047244094491" right="0.23622047244094491" top="0.74803149606299213" bottom="0.74803149606299213" header="0" footer="0"/>
  <pageSetup paperSize="9" orientation="landscape" r:id="rId1"/>
  <headerFooter>
    <oddFooter>&amp;Rpage &amp;P sur</oddFooter>
  </headerFooter>
  <rowBreaks count="1" manualBreakCount="1">
    <brk id="41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F996"/>
  <sheetViews>
    <sheetView zoomScale="70" zoomScaleNormal="70" workbookViewId="0">
      <pane ySplit="1" topLeftCell="A2" activePane="bottomLeft" state="frozen"/>
      <selection activeCell="M12" sqref="M12"/>
      <selection pane="bottomLeft" activeCell="A2" sqref="A2"/>
    </sheetView>
  </sheetViews>
  <sheetFormatPr baseColWidth="10" defaultColWidth="14.3984375" defaultRowHeight="15" customHeight="1" x14ac:dyDescent="0.45"/>
  <cols>
    <col min="1" max="1" width="20.265625" customWidth="1"/>
    <col min="2" max="2" width="11.1328125" customWidth="1"/>
    <col min="3" max="3" width="13.3984375" customWidth="1"/>
    <col min="4" max="5" width="23.73046875" customWidth="1"/>
    <col min="6" max="8" width="17.1328125" customWidth="1"/>
    <col min="9" max="9" width="19.265625" customWidth="1"/>
    <col min="10" max="32" width="9" customWidth="1"/>
  </cols>
  <sheetData>
    <row r="1" spans="1:28" ht="52.5" customHeight="1" x14ac:dyDescent="0.45">
      <c r="A1" s="32" t="s">
        <v>117</v>
      </c>
      <c r="B1" s="32" t="s">
        <v>118</v>
      </c>
      <c r="C1" s="32"/>
      <c r="D1" s="32" t="s">
        <v>120</v>
      </c>
      <c r="E1" s="32" t="s">
        <v>1373</v>
      </c>
      <c r="F1" s="32" t="s">
        <v>121</v>
      </c>
      <c r="G1" s="32" t="s">
        <v>122</v>
      </c>
      <c r="H1" s="32" t="s">
        <v>123</v>
      </c>
      <c r="I1" s="32" t="s">
        <v>124</v>
      </c>
      <c r="J1" s="32" t="s">
        <v>125</v>
      </c>
      <c r="K1" s="32" t="s">
        <v>126</v>
      </c>
      <c r="L1" s="162" t="s">
        <v>706</v>
      </c>
      <c r="M1" s="33" t="s">
        <v>1374</v>
      </c>
      <c r="N1" s="34" t="s">
        <v>128</v>
      </c>
      <c r="O1" s="33" t="s">
        <v>129</v>
      </c>
      <c r="P1" s="33" t="s">
        <v>130</v>
      </c>
      <c r="Q1" s="35" t="s">
        <v>131</v>
      </c>
      <c r="R1" s="829" t="s">
        <v>132</v>
      </c>
      <c r="S1" s="828"/>
      <c r="T1" s="33" t="s">
        <v>133</v>
      </c>
      <c r="U1" s="830" t="s">
        <v>1375</v>
      </c>
      <c r="V1" s="827"/>
      <c r="W1" s="828"/>
      <c r="X1" s="32" t="s">
        <v>1376</v>
      </c>
      <c r="Y1" s="32" t="s">
        <v>1377</v>
      </c>
      <c r="Z1" s="32" t="s">
        <v>1378</v>
      </c>
      <c r="AA1" s="32" t="s">
        <v>1379</v>
      </c>
      <c r="AB1" s="32" t="s">
        <v>1380</v>
      </c>
    </row>
    <row r="2" spans="1:28" ht="15" customHeight="1" x14ac:dyDescent="0.45">
      <c r="A2" s="36" t="s">
        <v>1381</v>
      </c>
      <c r="B2" s="36"/>
      <c r="C2" s="36"/>
      <c r="D2" s="36" t="s">
        <v>1382</v>
      </c>
      <c r="E2" s="36" t="s">
        <v>1383</v>
      </c>
      <c r="F2" s="36" t="s">
        <v>278</v>
      </c>
      <c r="G2" s="36" t="s">
        <v>1384</v>
      </c>
      <c r="H2" s="36" t="s">
        <v>166</v>
      </c>
      <c r="I2" s="36"/>
      <c r="J2" s="38"/>
      <c r="K2" s="38">
        <v>219</v>
      </c>
      <c r="L2" s="38"/>
      <c r="M2" s="38"/>
      <c r="N2" s="38"/>
      <c r="O2" s="38"/>
      <c r="P2" s="38"/>
      <c r="Q2" s="58">
        <f t="shared" ref="Q2:Q8" si="0">SUM(X2:AB2)</f>
        <v>0</v>
      </c>
      <c r="R2" s="38"/>
      <c r="S2" s="38"/>
      <c r="T2" s="38"/>
      <c r="U2" s="38"/>
      <c r="V2" s="38"/>
      <c r="W2" s="38"/>
      <c r="X2" s="38"/>
      <c r="Y2" s="38"/>
      <c r="Z2" s="38"/>
      <c r="AA2" s="38"/>
      <c r="AB2" s="19"/>
    </row>
    <row r="3" spans="1:28" ht="15" customHeight="1" x14ac:dyDescent="0.45">
      <c r="A3" s="36" t="s">
        <v>1381</v>
      </c>
      <c r="B3" s="36"/>
      <c r="C3" s="36"/>
      <c r="D3" s="36" t="s">
        <v>1385</v>
      </c>
      <c r="E3" s="36" t="s">
        <v>1386</v>
      </c>
      <c r="F3" s="36" t="s">
        <v>164</v>
      </c>
      <c r="G3" s="36" t="s">
        <v>1387</v>
      </c>
      <c r="H3" s="36" t="s">
        <v>166</v>
      </c>
      <c r="I3" s="36"/>
      <c r="J3" s="38"/>
      <c r="K3" s="38">
        <v>229</v>
      </c>
      <c r="L3" s="38"/>
      <c r="M3" s="38"/>
      <c r="N3" s="38"/>
      <c r="O3" s="38"/>
      <c r="P3" s="38"/>
      <c r="Q3" s="58">
        <f t="shared" si="0"/>
        <v>0</v>
      </c>
      <c r="R3" s="38"/>
      <c r="S3" s="38"/>
      <c r="T3" s="38"/>
      <c r="U3" s="38"/>
      <c r="V3" s="38"/>
      <c r="W3" s="38"/>
      <c r="X3" s="38"/>
      <c r="Y3" s="38"/>
      <c r="Z3" s="38"/>
      <c r="AA3" s="38"/>
      <c r="AB3" s="19"/>
    </row>
    <row r="4" spans="1:28" ht="15" customHeight="1" x14ac:dyDescent="0.45">
      <c r="A4" s="36" t="s">
        <v>1381</v>
      </c>
      <c r="B4" s="36"/>
      <c r="C4" s="36"/>
      <c r="D4" s="36" t="s">
        <v>1388</v>
      </c>
      <c r="E4" s="36" t="s">
        <v>1389</v>
      </c>
      <c r="F4" s="36" t="s">
        <v>180</v>
      </c>
      <c r="G4" s="36" t="s">
        <v>158</v>
      </c>
      <c r="H4" s="36" t="s">
        <v>756</v>
      </c>
      <c r="I4" s="36"/>
      <c r="J4" s="38"/>
      <c r="K4" s="38">
        <v>699</v>
      </c>
      <c r="L4" s="38"/>
      <c r="M4" s="38"/>
      <c r="N4" s="38"/>
      <c r="O4" s="38"/>
      <c r="P4" s="38"/>
      <c r="Q4" s="58">
        <f t="shared" si="0"/>
        <v>0</v>
      </c>
      <c r="R4" s="38"/>
      <c r="S4" s="38"/>
      <c r="T4" s="38"/>
      <c r="U4" s="38"/>
      <c r="V4" s="38"/>
      <c r="W4" s="38"/>
      <c r="X4" s="38"/>
      <c r="Y4" s="38"/>
      <c r="Z4" s="38"/>
      <c r="AA4" s="38"/>
      <c r="AB4" s="19"/>
    </row>
    <row r="5" spans="1:28" ht="15" customHeight="1" x14ac:dyDescent="0.45">
      <c r="A5" s="36" t="s">
        <v>1381</v>
      </c>
      <c r="B5" s="36"/>
      <c r="C5" s="36"/>
      <c r="D5" s="36" t="s">
        <v>1390</v>
      </c>
      <c r="E5" s="36" t="s">
        <v>1391</v>
      </c>
      <c r="F5" s="36" t="s">
        <v>278</v>
      </c>
      <c r="G5" s="37" t="s">
        <v>1392</v>
      </c>
      <c r="H5" s="36" t="s">
        <v>166</v>
      </c>
      <c r="I5" s="37" t="s">
        <v>1393</v>
      </c>
      <c r="J5" s="38">
        <v>88.51</v>
      </c>
      <c r="K5" s="38">
        <v>239</v>
      </c>
      <c r="L5" s="38"/>
      <c r="M5" s="39">
        <v>190</v>
      </c>
      <c r="N5" s="38"/>
      <c r="O5" s="38"/>
      <c r="P5" s="38"/>
      <c r="Q5" s="58">
        <f t="shared" si="0"/>
        <v>0</v>
      </c>
      <c r="R5" s="38"/>
      <c r="S5" s="38"/>
      <c r="T5" s="38"/>
      <c r="U5" s="38"/>
      <c r="V5" s="38"/>
      <c r="W5" s="38"/>
      <c r="X5" s="38"/>
      <c r="Y5" s="38"/>
      <c r="Z5" s="38">
        <v>0</v>
      </c>
      <c r="AA5" s="38"/>
      <c r="AB5" s="19"/>
    </row>
    <row r="6" spans="1:28" ht="15" customHeight="1" x14ac:dyDescent="0.45">
      <c r="A6" s="36" t="s">
        <v>1381</v>
      </c>
      <c r="B6" s="36"/>
      <c r="C6" s="36"/>
      <c r="D6" s="36" t="s">
        <v>1394</v>
      </c>
      <c r="E6" s="36" t="s">
        <v>1395</v>
      </c>
      <c r="F6" s="36" t="s">
        <v>194</v>
      </c>
      <c r="G6" s="36" t="s">
        <v>716</v>
      </c>
      <c r="H6" s="36" t="s">
        <v>1396</v>
      </c>
      <c r="I6" s="36"/>
      <c r="J6" s="38"/>
      <c r="K6" s="38">
        <v>1200</v>
      </c>
      <c r="L6" s="38"/>
      <c r="M6" s="38"/>
      <c r="N6" s="38"/>
      <c r="O6" s="38"/>
      <c r="P6" s="38"/>
      <c r="Q6" s="58">
        <f t="shared" si="0"/>
        <v>0</v>
      </c>
      <c r="R6" s="38"/>
      <c r="S6" s="38"/>
      <c r="T6" s="38"/>
      <c r="U6" s="38"/>
      <c r="V6" s="38"/>
      <c r="W6" s="38"/>
      <c r="X6" s="38"/>
      <c r="Y6" s="38"/>
      <c r="Z6" s="38"/>
      <c r="AA6" s="38"/>
      <c r="AB6" s="19"/>
    </row>
    <row r="7" spans="1:28" ht="15" customHeight="1" x14ac:dyDescent="0.45">
      <c r="A7" s="36" t="s">
        <v>1381</v>
      </c>
      <c r="B7" s="36"/>
      <c r="C7" s="36"/>
      <c r="D7" s="36" t="s">
        <v>1397</v>
      </c>
      <c r="E7" s="36" t="s">
        <v>1398</v>
      </c>
      <c r="F7" s="36" t="s">
        <v>157</v>
      </c>
      <c r="G7" s="36" t="s">
        <v>716</v>
      </c>
      <c r="H7" s="36" t="s">
        <v>186</v>
      </c>
      <c r="I7" s="36"/>
      <c r="J7" s="38"/>
      <c r="K7" s="38">
        <v>355</v>
      </c>
      <c r="L7" s="38"/>
      <c r="M7" s="38"/>
      <c r="N7" s="38"/>
      <c r="O7" s="38"/>
      <c r="P7" s="38"/>
      <c r="Q7" s="58">
        <f t="shared" si="0"/>
        <v>0</v>
      </c>
      <c r="R7" s="38"/>
      <c r="S7" s="38"/>
      <c r="T7" s="38"/>
      <c r="U7" s="38"/>
      <c r="V7" s="38"/>
      <c r="W7" s="38"/>
      <c r="X7" s="38"/>
      <c r="Y7" s="38"/>
      <c r="Z7" s="38"/>
      <c r="AA7" s="38"/>
      <c r="AB7" s="19"/>
    </row>
    <row r="8" spans="1:28" ht="15" customHeight="1" x14ac:dyDescent="0.45">
      <c r="A8" s="36" t="s">
        <v>1381</v>
      </c>
      <c r="B8" s="36"/>
      <c r="C8" s="36"/>
      <c r="D8" s="36" t="s">
        <v>1399</v>
      </c>
      <c r="E8" s="36" t="s">
        <v>1400</v>
      </c>
      <c r="F8" s="36" t="s">
        <v>278</v>
      </c>
      <c r="G8" s="37" t="s">
        <v>1401</v>
      </c>
      <c r="H8" s="36" t="s">
        <v>166</v>
      </c>
      <c r="I8" s="36"/>
      <c r="J8" s="38"/>
      <c r="K8" s="38">
        <v>235</v>
      </c>
      <c r="L8" s="38"/>
      <c r="M8" s="38"/>
      <c r="N8" s="38"/>
      <c r="O8" s="38"/>
      <c r="P8" s="38"/>
      <c r="Q8" s="58">
        <f t="shared" si="0"/>
        <v>0</v>
      </c>
      <c r="R8" s="38"/>
      <c r="S8" s="38"/>
      <c r="T8" s="38"/>
      <c r="U8" s="38"/>
      <c r="V8" s="38"/>
      <c r="W8" s="38"/>
      <c r="X8" s="38"/>
      <c r="Y8" s="38"/>
      <c r="Z8" s="38"/>
      <c r="AA8" s="38"/>
      <c r="AB8" s="19"/>
    </row>
    <row r="9" spans="1:28" ht="15" customHeight="1" x14ac:dyDescent="0.45">
      <c r="A9" s="36"/>
      <c r="B9" s="36"/>
      <c r="C9" s="36"/>
      <c r="D9" s="36"/>
      <c r="E9" s="36"/>
      <c r="F9" s="36"/>
      <c r="G9" s="37"/>
      <c r="H9" s="36"/>
      <c r="I9" s="36"/>
      <c r="J9" s="38"/>
      <c r="K9" s="38"/>
      <c r="L9" s="38"/>
      <c r="M9" s="38"/>
      <c r="N9" s="38"/>
      <c r="O9" s="49">
        <f t="shared" ref="O9:Q9" si="1">SUM(O2:O8)</f>
        <v>0</v>
      </c>
      <c r="P9" s="49">
        <f t="shared" si="1"/>
        <v>0</v>
      </c>
      <c r="Q9" s="49">
        <f t="shared" si="1"/>
        <v>0</v>
      </c>
      <c r="R9" s="49"/>
      <c r="S9" s="49"/>
      <c r="T9" s="49"/>
      <c r="U9" s="49"/>
      <c r="V9" s="49"/>
      <c r="W9" s="38"/>
      <c r="X9" s="38"/>
      <c r="Y9" s="38"/>
      <c r="Z9" s="38"/>
      <c r="AA9" s="38"/>
      <c r="AB9" s="19"/>
    </row>
    <row r="10" spans="1:28" ht="15" customHeight="1" x14ac:dyDescent="0.45">
      <c r="A10" s="36"/>
      <c r="B10" s="36"/>
      <c r="C10" s="36"/>
      <c r="D10" s="36"/>
      <c r="E10" s="36"/>
      <c r="F10" s="36"/>
      <c r="G10" s="37"/>
      <c r="H10" s="36"/>
      <c r="I10" s="36"/>
      <c r="J10" s="38"/>
      <c r="K10" s="38"/>
      <c r="L10" s="38"/>
      <c r="M10" s="38"/>
      <c r="N10" s="38"/>
      <c r="O10" s="38">
        <v>70.81</v>
      </c>
      <c r="P10" s="38">
        <v>70.81</v>
      </c>
      <c r="Q10" s="195" t="s">
        <v>972</v>
      </c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19"/>
    </row>
    <row r="11" spans="1:28" ht="15" customHeight="1" x14ac:dyDescent="0.45">
      <c r="A11" s="36"/>
      <c r="B11" s="36"/>
      <c r="C11" s="36"/>
      <c r="D11" s="36"/>
      <c r="E11" s="36"/>
      <c r="F11" s="36"/>
      <c r="G11" s="37"/>
      <c r="H11" s="36"/>
      <c r="I11" s="36"/>
      <c r="J11" s="38"/>
      <c r="K11" s="38"/>
      <c r="L11" s="38"/>
      <c r="M11" s="38"/>
      <c r="N11" s="38"/>
      <c r="O11" s="39">
        <v>70</v>
      </c>
      <c r="P11" s="39">
        <v>70</v>
      </c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19"/>
    </row>
    <row r="12" spans="1:28" ht="15" customHeight="1" x14ac:dyDescent="0.45">
      <c r="A12" s="36"/>
      <c r="B12" s="36"/>
      <c r="C12" s="36"/>
      <c r="D12" s="36"/>
      <c r="E12" s="36"/>
      <c r="F12" s="36"/>
      <c r="G12" s="37"/>
      <c r="H12" s="36"/>
      <c r="I12" s="36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19"/>
    </row>
    <row r="13" spans="1:28" ht="15" customHeight="1" x14ac:dyDescent="0.45">
      <c r="A13" s="36"/>
      <c r="B13" s="36"/>
      <c r="C13" s="36"/>
      <c r="D13" s="36"/>
      <c r="E13" s="36"/>
      <c r="F13" s="36"/>
      <c r="G13" s="37"/>
      <c r="H13" s="36"/>
      <c r="I13" s="36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19"/>
    </row>
    <row r="14" spans="1:28" ht="44.25" customHeight="1" x14ac:dyDescent="0.45">
      <c r="A14" s="32" t="s">
        <v>117</v>
      </c>
      <c r="B14" s="32" t="s">
        <v>118</v>
      </c>
      <c r="C14" s="32"/>
      <c r="D14" s="32" t="s">
        <v>120</v>
      </c>
      <c r="E14" s="32" t="s">
        <v>1373</v>
      </c>
      <c r="F14" s="32" t="s">
        <v>121</v>
      </c>
      <c r="G14" s="32" t="s">
        <v>122</v>
      </c>
      <c r="H14" s="32" t="s">
        <v>123</v>
      </c>
      <c r="I14" s="32" t="s">
        <v>124</v>
      </c>
      <c r="J14" s="32" t="s">
        <v>125</v>
      </c>
      <c r="K14" s="32" t="s">
        <v>126</v>
      </c>
      <c r="L14" s="32"/>
      <c r="M14" s="33" t="s">
        <v>1374</v>
      </c>
      <c r="N14" s="34" t="s">
        <v>128</v>
      </c>
      <c r="O14" s="33" t="s">
        <v>129</v>
      </c>
      <c r="P14" s="33" t="s">
        <v>130</v>
      </c>
      <c r="Q14" s="52" t="s">
        <v>131</v>
      </c>
      <c r="R14" s="829" t="s">
        <v>132</v>
      </c>
      <c r="S14" s="828"/>
      <c r="T14" s="33" t="s">
        <v>133</v>
      </c>
      <c r="U14" s="830" t="s">
        <v>1375</v>
      </c>
      <c r="V14" s="827"/>
      <c r="W14" s="828"/>
      <c r="X14" s="32" t="s">
        <v>1376</v>
      </c>
      <c r="Y14" s="32" t="s">
        <v>1377</v>
      </c>
      <c r="Z14" s="32" t="s">
        <v>1378</v>
      </c>
      <c r="AA14" s="32" t="s">
        <v>1379</v>
      </c>
      <c r="AB14" s="32" t="s">
        <v>1380</v>
      </c>
    </row>
    <row r="15" spans="1:28" ht="15" customHeight="1" x14ac:dyDescent="0.45">
      <c r="A15" s="54" t="s">
        <v>1381</v>
      </c>
      <c r="B15" s="54" t="s">
        <v>203</v>
      </c>
      <c r="C15" s="54"/>
      <c r="D15" s="54" t="s">
        <v>1402</v>
      </c>
      <c r="E15" s="54" t="s">
        <v>1403</v>
      </c>
      <c r="F15" s="54" t="s">
        <v>214</v>
      </c>
      <c r="G15" s="54" t="s">
        <v>1404</v>
      </c>
      <c r="H15" s="54" t="s">
        <v>166</v>
      </c>
      <c r="I15" s="54" t="s">
        <v>212</v>
      </c>
      <c r="J15" s="49">
        <v>135</v>
      </c>
      <c r="K15" s="56">
        <v>399</v>
      </c>
      <c r="L15" s="56"/>
      <c r="M15" s="39">
        <v>199</v>
      </c>
      <c r="N15" s="56">
        <f>SUM(X15:AB15)</f>
        <v>3</v>
      </c>
      <c r="O15" s="56">
        <f>N15*J15</f>
        <v>405</v>
      </c>
      <c r="P15" s="56"/>
      <c r="Q15" s="39"/>
      <c r="R15" s="56">
        <f>Q16*J15</f>
        <v>0</v>
      </c>
      <c r="S15" s="56"/>
      <c r="T15" s="56"/>
      <c r="U15" s="56">
        <f>T16*J15</f>
        <v>405</v>
      </c>
      <c r="V15" s="56"/>
      <c r="W15" s="56"/>
      <c r="X15" s="56">
        <v>2</v>
      </c>
      <c r="Y15" s="56">
        <v>1</v>
      </c>
      <c r="Z15" s="56"/>
      <c r="AA15" s="56"/>
      <c r="AB15" s="19"/>
    </row>
    <row r="16" spans="1:28" ht="15" customHeight="1" x14ac:dyDescent="0.45">
      <c r="A16" s="36"/>
      <c r="B16" s="36"/>
      <c r="C16" s="36"/>
      <c r="D16" s="46"/>
      <c r="E16" s="36"/>
      <c r="F16" s="36"/>
      <c r="G16" s="36"/>
      <c r="H16" s="36"/>
      <c r="I16" s="36"/>
      <c r="J16" s="38"/>
      <c r="K16" s="38"/>
      <c r="L16" s="38"/>
      <c r="M16" s="38"/>
      <c r="N16" s="38"/>
      <c r="O16" s="38"/>
      <c r="P16" s="38">
        <f>N15*K15</f>
        <v>1197</v>
      </c>
      <c r="Q16" s="42">
        <f>SUM(X16:AB16)</f>
        <v>0</v>
      </c>
      <c r="R16" s="38"/>
      <c r="S16" s="38">
        <f>Q16*K15</f>
        <v>0</v>
      </c>
      <c r="T16" s="38">
        <f>N15-Q16</f>
        <v>3</v>
      </c>
      <c r="U16" s="38"/>
      <c r="V16" s="38">
        <f>T16*K15</f>
        <v>1197</v>
      </c>
      <c r="W16" s="32"/>
      <c r="X16" s="42">
        <v>0</v>
      </c>
      <c r="Y16" s="42">
        <v>0</v>
      </c>
      <c r="Z16" s="38"/>
      <c r="AA16" s="38"/>
      <c r="AB16" s="19"/>
    </row>
    <row r="17" spans="1:28" ht="15" customHeight="1" x14ac:dyDescent="0.45">
      <c r="A17" s="54" t="s">
        <v>1381</v>
      </c>
      <c r="B17" s="54" t="s">
        <v>203</v>
      </c>
      <c r="C17" s="54"/>
      <c r="D17" s="54" t="s">
        <v>1405</v>
      </c>
      <c r="E17" s="54" t="s">
        <v>1406</v>
      </c>
      <c r="F17" s="54" t="s">
        <v>214</v>
      </c>
      <c r="G17" s="54" t="s">
        <v>165</v>
      </c>
      <c r="H17" s="54" t="s">
        <v>166</v>
      </c>
      <c r="I17" s="54" t="s">
        <v>212</v>
      </c>
      <c r="J17" s="49">
        <v>124</v>
      </c>
      <c r="K17" s="56">
        <v>369</v>
      </c>
      <c r="L17" s="56"/>
      <c r="M17" s="39">
        <v>184</v>
      </c>
      <c r="N17" s="56">
        <f>SUM(X17:AB17)</f>
        <v>3</v>
      </c>
      <c r="O17" s="56">
        <f>N17*J17</f>
        <v>372</v>
      </c>
      <c r="P17" s="56"/>
      <c r="Q17" s="39"/>
      <c r="R17" s="56">
        <f>Q18*J17</f>
        <v>0</v>
      </c>
      <c r="S17" s="56"/>
      <c r="T17" s="56"/>
      <c r="U17" s="56">
        <f>T18*J17</f>
        <v>372</v>
      </c>
      <c r="V17" s="56"/>
      <c r="W17" s="56"/>
      <c r="X17" s="56">
        <v>2</v>
      </c>
      <c r="Y17" s="56">
        <v>1</v>
      </c>
      <c r="Z17" s="56"/>
      <c r="AA17" s="56"/>
      <c r="AB17" s="19"/>
    </row>
    <row r="18" spans="1:28" ht="15" customHeight="1" x14ac:dyDescent="0.45">
      <c r="A18" s="36"/>
      <c r="B18" s="36"/>
      <c r="C18" s="36"/>
      <c r="D18" s="36"/>
      <c r="E18" s="36"/>
      <c r="F18" s="36"/>
      <c r="G18" s="36"/>
      <c r="H18" s="36"/>
      <c r="I18" s="36"/>
      <c r="J18" s="38"/>
      <c r="K18" s="38"/>
      <c r="L18" s="38"/>
      <c r="M18" s="38"/>
      <c r="N18" s="38"/>
      <c r="O18" s="38"/>
      <c r="P18" s="38">
        <f>N17*K17</f>
        <v>1107</v>
      </c>
      <c r="Q18" s="42">
        <f>SUM(X18:AB18)</f>
        <v>0</v>
      </c>
      <c r="R18" s="38"/>
      <c r="S18" s="38">
        <f>Q18*K17</f>
        <v>0</v>
      </c>
      <c r="T18" s="38">
        <f>N17-Q18</f>
        <v>3</v>
      </c>
      <c r="U18" s="38"/>
      <c r="V18" s="38">
        <f>T18*K17</f>
        <v>1107</v>
      </c>
      <c r="W18" s="32"/>
      <c r="X18" s="42">
        <v>0</v>
      </c>
      <c r="Y18" s="42">
        <v>0</v>
      </c>
      <c r="Z18" s="38"/>
      <c r="AA18" s="38"/>
      <c r="AB18" s="19"/>
    </row>
    <row r="19" spans="1:28" ht="15" customHeight="1" x14ac:dyDescent="0.45">
      <c r="A19" s="54" t="s">
        <v>1381</v>
      </c>
      <c r="B19" s="54" t="s">
        <v>203</v>
      </c>
      <c r="C19" s="54"/>
      <c r="D19" s="230" t="s">
        <v>1407</v>
      </c>
      <c r="E19" s="54" t="s">
        <v>1408</v>
      </c>
      <c r="F19" s="54" t="s">
        <v>278</v>
      </c>
      <c r="G19" s="59" t="s">
        <v>1409</v>
      </c>
      <c r="H19" s="54" t="s">
        <v>166</v>
      </c>
      <c r="I19" s="54" t="s">
        <v>1410</v>
      </c>
      <c r="J19" s="49">
        <v>93</v>
      </c>
      <c r="K19" s="56">
        <v>249</v>
      </c>
      <c r="L19" s="56"/>
      <c r="M19" s="39">
        <v>199</v>
      </c>
      <c r="N19" s="56">
        <f>SUM(X19:AB19)</f>
        <v>4</v>
      </c>
      <c r="O19" s="56">
        <f>N19*J19</f>
        <v>372</v>
      </c>
      <c r="P19" s="56"/>
      <c r="Q19" s="39"/>
      <c r="R19" s="56">
        <f>Q20*J19</f>
        <v>0</v>
      </c>
      <c r="S19" s="56"/>
      <c r="T19" s="56"/>
      <c r="U19" s="56">
        <f>T20*J19</f>
        <v>372</v>
      </c>
      <c r="V19" s="56"/>
      <c r="W19" s="56"/>
      <c r="X19" s="56"/>
      <c r="Y19" s="56">
        <v>2</v>
      </c>
      <c r="Z19" s="56">
        <v>2</v>
      </c>
      <c r="AA19" s="56"/>
      <c r="AB19" s="19"/>
    </row>
    <row r="20" spans="1:28" ht="15" customHeight="1" x14ac:dyDescent="0.45">
      <c r="A20" s="36"/>
      <c r="B20" s="36"/>
      <c r="C20" s="36"/>
      <c r="D20" s="36"/>
      <c r="E20" s="36"/>
      <c r="F20" s="36"/>
      <c r="G20" s="36"/>
      <c r="H20" s="36"/>
      <c r="I20" s="36"/>
      <c r="J20" s="38"/>
      <c r="K20" s="38"/>
      <c r="L20" s="38"/>
      <c r="M20" s="38"/>
      <c r="N20" s="38"/>
      <c r="O20" s="38"/>
      <c r="P20" s="38">
        <f>N19*K19</f>
        <v>996</v>
      </c>
      <c r="Q20" s="58">
        <f>SUM(X20:AB20)</f>
        <v>0</v>
      </c>
      <c r="R20" s="38"/>
      <c r="S20" s="38">
        <f>Q20*K19</f>
        <v>0</v>
      </c>
      <c r="T20" s="38">
        <f>N19-Q20</f>
        <v>4</v>
      </c>
      <c r="U20" s="38"/>
      <c r="V20" s="38">
        <f>T20*K19</f>
        <v>996</v>
      </c>
      <c r="W20" s="32"/>
      <c r="X20" s="38"/>
      <c r="Y20" s="58">
        <v>0</v>
      </c>
      <c r="Z20" s="58">
        <v>0</v>
      </c>
      <c r="AA20" s="38"/>
      <c r="AB20" s="19"/>
    </row>
    <row r="21" spans="1:28" ht="15" customHeight="1" x14ac:dyDescent="0.45">
      <c r="A21" s="54" t="s">
        <v>1381</v>
      </c>
      <c r="B21" s="54" t="s">
        <v>203</v>
      </c>
      <c r="C21" s="54"/>
      <c r="D21" s="54" t="s">
        <v>1411</v>
      </c>
      <c r="E21" s="54" t="s">
        <v>1412</v>
      </c>
      <c r="F21" s="54" t="s">
        <v>278</v>
      </c>
      <c r="G21" s="54" t="s">
        <v>1413</v>
      </c>
      <c r="H21" s="54" t="s">
        <v>166</v>
      </c>
      <c r="I21" s="54" t="s">
        <v>661</v>
      </c>
      <c r="J21" s="49">
        <v>93</v>
      </c>
      <c r="K21" s="56">
        <v>250</v>
      </c>
      <c r="L21" s="56"/>
      <c r="M21" s="56"/>
      <c r="N21" s="56">
        <f>SUM(X21:AB21)</f>
        <v>5</v>
      </c>
      <c r="O21" s="56">
        <f>N21*J21</f>
        <v>465</v>
      </c>
      <c r="P21" s="56"/>
      <c r="Q21" s="39"/>
      <c r="R21" s="56">
        <f>Q22*J21</f>
        <v>0</v>
      </c>
      <c r="S21" s="56"/>
      <c r="T21" s="56"/>
      <c r="U21" s="56">
        <f>T22*J21</f>
        <v>465</v>
      </c>
      <c r="V21" s="56"/>
      <c r="W21" s="56"/>
      <c r="X21" s="56">
        <v>2</v>
      </c>
      <c r="Y21" s="56">
        <v>2</v>
      </c>
      <c r="Z21" s="56">
        <v>1</v>
      </c>
      <c r="AA21" s="56"/>
      <c r="AB21" s="19"/>
    </row>
    <row r="22" spans="1:28" ht="15" customHeight="1" x14ac:dyDescent="0.45">
      <c r="A22" s="36"/>
      <c r="B22" s="36"/>
      <c r="C22" s="36"/>
      <c r="D22" s="36"/>
      <c r="E22" s="36"/>
      <c r="F22" s="36"/>
      <c r="G22" s="36"/>
      <c r="H22" s="36"/>
      <c r="I22" s="36"/>
      <c r="J22" s="38"/>
      <c r="K22" s="38"/>
      <c r="L22" s="38"/>
      <c r="M22" s="38"/>
      <c r="N22" s="38"/>
      <c r="O22" s="38"/>
      <c r="P22" s="38">
        <f>N21*K21</f>
        <v>1250</v>
      </c>
      <c r="Q22" s="58">
        <f>SUM(X22:AB22)</f>
        <v>0</v>
      </c>
      <c r="R22" s="38"/>
      <c r="S22" s="38">
        <f>Q22*K21</f>
        <v>0</v>
      </c>
      <c r="T22" s="38">
        <f>N21-Q22</f>
        <v>5</v>
      </c>
      <c r="U22" s="38"/>
      <c r="V22" s="38">
        <f>T22*K21</f>
        <v>1250</v>
      </c>
      <c r="W22" s="231"/>
      <c r="X22" s="58">
        <v>0</v>
      </c>
      <c r="Y22" s="58">
        <v>0</v>
      </c>
      <c r="Z22" s="58">
        <v>0</v>
      </c>
      <c r="AA22" s="38"/>
      <c r="AB22" s="19"/>
    </row>
    <row r="23" spans="1:28" ht="15" customHeight="1" x14ac:dyDescent="0.45">
      <c r="A23" s="54" t="s">
        <v>1381</v>
      </c>
      <c r="B23" s="54" t="s">
        <v>203</v>
      </c>
      <c r="C23" s="54"/>
      <c r="D23" s="54" t="s">
        <v>1414</v>
      </c>
      <c r="E23" s="54" t="s">
        <v>1415</v>
      </c>
      <c r="F23" s="54" t="s">
        <v>278</v>
      </c>
      <c r="G23" s="54" t="s">
        <v>1416</v>
      </c>
      <c r="H23" s="54" t="s">
        <v>166</v>
      </c>
      <c r="I23" s="54" t="s">
        <v>661</v>
      </c>
      <c r="J23" s="49">
        <v>100</v>
      </c>
      <c r="K23" s="56">
        <v>270</v>
      </c>
      <c r="L23" s="56"/>
      <c r="M23" s="39">
        <v>224</v>
      </c>
      <c r="N23" s="56">
        <f>SUM(X23:AB23)</f>
        <v>4</v>
      </c>
      <c r="O23" s="56">
        <f>N23*J23</f>
        <v>400</v>
      </c>
      <c r="P23" s="56"/>
      <c r="Q23" s="39"/>
      <c r="R23" s="56">
        <f>Q24*J23</f>
        <v>0</v>
      </c>
      <c r="S23" s="56"/>
      <c r="T23" s="56"/>
      <c r="U23" s="56">
        <f>T24*J23</f>
        <v>400</v>
      </c>
      <c r="V23" s="56"/>
      <c r="W23" s="56"/>
      <c r="X23" s="56">
        <v>2</v>
      </c>
      <c r="Y23" s="56">
        <v>2</v>
      </c>
      <c r="Z23" s="56"/>
      <c r="AA23" s="56"/>
      <c r="AB23" s="19"/>
    </row>
    <row r="24" spans="1:28" ht="15" customHeight="1" x14ac:dyDescent="0.45">
      <c r="A24" s="36"/>
      <c r="B24" s="36"/>
      <c r="C24" s="36"/>
      <c r="D24" s="36"/>
      <c r="E24" s="36"/>
      <c r="F24" s="36"/>
      <c r="G24" s="36"/>
      <c r="H24" s="36"/>
      <c r="I24" s="36"/>
      <c r="J24" s="38"/>
      <c r="K24" s="38"/>
      <c r="L24" s="38"/>
      <c r="M24" s="38"/>
      <c r="N24" s="38"/>
      <c r="O24" s="38"/>
      <c r="P24" s="38">
        <f>N23*K23</f>
        <v>1080</v>
      </c>
      <c r="Q24" s="58">
        <f>SUM(X24:AB24)</f>
        <v>0</v>
      </c>
      <c r="R24" s="38"/>
      <c r="S24" s="38">
        <f>Q24*K23</f>
        <v>0</v>
      </c>
      <c r="T24" s="38">
        <f>N23-Q24</f>
        <v>4</v>
      </c>
      <c r="U24" s="38"/>
      <c r="V24" s="38">
        <f>T24*K23</f>
        <v>1080</v>
      </c>
      <c r="W24" s="32"/>
      <c r="X24" s="58">
        <v>0</v>
      </c>
      <c r="Y24" s="58">
        <v>0</v>
      </c>
      <c r="Z24" s="38"/>
      <c r="AA24" s="38"/>
      <c r="AB24" s="19"/>
    </row>
    <row r="25" spans="1:28" ht="15" customHeight="1" x14ac:dyDescent="0.45">
      <c r="A25" s="54" t="s">
        <v>1381</v>
      </c>
      <c r="B25" s="54" t="s">
        <v>203</v>
      </c>
      <c r="C25" s="54"/>
      <c r="D25" s="54" t="s">
        <v>1417</v>
      </c>
      <c r="E25" s="54" t="s">
        <v>1418</v>
      </c>
      <c r="F25" s="54" t="s">
        <v>278</v>
      </c>
      <c r="G25" s="54" t="s">
        <v>1419</v>
      </c>
      <c r="H25" s="54" t="s">
        <v>166</v>
      </c>
      <c r="I25" s="54"/>
      <c r="J25" s="49">
        <v>74</v>
      </c>
      <c r="K25" s="56">
        <v>219</v>
      </c>
      <c r="L25" s="56"/>
      <c r="M25" s="39">
        <v>175</v>
      </c>
      <c r="N25" s="56">
        <f>SUM(X25:AB25)</f>
        <v>6</v>
      </c>
      <c r="O25" s="56">
        <f>N25*J25</f>
        <v>444</v>
      </c>
      <c r="P25" s="56"/>
      <c r="Q25" s="39"/>
      <c r="R25" s="56">
        <f>Q26*J25</f>
        <v>0</v>
      </c>
      <c r="S25" s="56"/>
      <c r="T25" s="56"/>
      <c r="U25" s="56">
        <f>T26*J25</f>
        <v>444</v>
      </c>
      <c r="V25" s="56"/>
      <c r="W25" s="56"/>
      <c r="X25" s="56">
        <v>2</v>
      </c>
      <c r="Y25" s="56">
        <v>2</v>
      </c>
      <c r="Z25" s="56">
        <v>2</v>
      </c>
      <c r="AA25" s="56"/>
      <c r="AB25" s="19"/>
    </row>
    <row r="26" spans="1:28" ht="15" customHeight="1" x14ac:dyDescent="0.45">
      <c r="A26" s="36"/>
      <c r="B26" s="36"/>
      <c r="C26" s="36"/>
      <c r="D26" s="36"/>
      <c r="E26" s="36"/>
      <c r="F26" s="36"/>
      <c r="G26" s="36"/>
      <c r="H26" s="36"/>
      <c r="I26" s="36"/>
      <c r="J26" s="38"/>
      <c r="K26" s="38"/>
      <c r="L26" s="38"/>
      <c r="M26" s="38"/>
      <c r="N26" s="38"/>
      <c r="O26" s="38"/>
      <c r="P26" s="38">
        <f>N25*K25</f>
        <v>1314</v>
      </c>
      <c r="Q26" s="58">
        <f>SUM(X26:AB26)</f>
        <v>0</v>
      </c>
      <c r="R26" s="38"/>
      <c r="S26" s="38">
        <f>Q26*K25</f>
        <v>0</v>
      </c>
      <c r="T26" s="38">
        <f>N25-Q26</f>
        <v>6</v>
      </c>
      <c r="U26" s="38"/>
      <c r="V26" s="38">
        <f>T26*K25</f>
        <v>1314</v>
      </c>
      <c r="W26" s="32"/>
      <c r="X26" s="58">
        <v>0</v>
      </c>
      <c r="Y26" s="58">
        <v>0</v>
      </c>
      <c r="Z26" s="58">
        <v>0</v>
      </c>
      <c r="AA26" s="38"/>
      <c r="AB26" s="19"/>
    </row>
    <row r="27" spans="1:28" ht="15" customHeight="1" x14ac:dyDescent="0.45">
      <c r="A27" s="54" t="s">
        <v>1381</v>
      </c>
      <c r="B27" s="54" t="s">
        <v>203</v>
      </c>
      <c r="C27" s="54"/>
      <c r="D27" s="152" t="s">
        <v>1420</v>
      </c>
      <c r="E27" s="54" t="s">
        <v>1421</v>
      </c>
      <c r="F27" s="54" t="s">
        <v>164</v>
      </c>
      <c r="G27" s="54" t="s">
        <v>1422</v>
      </c>
      <c r="H27" s="54" t="s">
        <v>166</v>
      </c>
      <c r="I27" s="54" t="s">
        <v>1423</v>
      </c>
      <c r="J27" s="49">
        <v>85</v>
      </c>
      <c r="K27" s="56">
        <v>249</v>
      </c>
      <c r="L27" s="56"/>
      <c r="M27" s="56"/>
      <c r="N27" s="56">
        <f>SUM(X27:AB27)</f>
        <v>3</v>
      </c>
      <c r="O27" s="56">
        <f>N27*J27</f>
        <v>255</v>
      </c>
      <c r="P27" s="56"/>
      <c r="Q27" s="39"/>
      <c r="R27" s="56">
        <f>Q28*J27</f>
        <v>0</v>
      </c>
      <c r="S27" s="56"/>
      <c r="T27" s="56"/>
      <c r="U27" s="56">
        <f>T28*J27</f>
        <v>255</v>
      </c>
      <c r="V27" s="56"/>
      <c r="W27" s="56"/>
      <c r="X27" s="56">
        <v>3</v>
      </c>
      <c r="Y27" s="56"/>
      <c r="Z27" s="56"/>
      <c r="AA27" s="56"/>
      <c r="AB27" s="19"/>
    </row>
    <row r="28" spans="1:28" ht="15" customHeight="1" x14ac:dyDescent="0.45">
      <c r="A28" s="36"/>
      <c r="B28" s="36"/>
      <c r="C28" s="36"/>
      <c r="D28" s="36"/>
      <c r="E28" s="36"/>
      <c r="F28" s="36"/>
      <c r="G28" s="36"/>
      <c r="H28" s="36"/>
      <c r="I28" s="36"/>
      <c r="J28" s="38"/>
      <c r="K28" s="38"/>
      <c r="L28" s="38"/>
      <c r="M28" s="38"/>
      <c r="N28" s="38"/>
      <c r="O28" s="38"/>
      <c r="P28" s="38">
        <f>N27*K27</f>
        <v>747</v>
      </c>
      <c r="Q28" s="58">
        <f>SUM(X28:AB28)</f>
        <v>0</v>
      </c>
      <c r="R28" s="38"/>
      <c r="S28" s="38">
        <f>Q28*K27</f>
        <v>0</v>
      </c>
      <c r="T28" s="38">
        <f>N27-Q28</f>
        <v>3</v>
      </c>
      <c r="U28" s="38"/>
      <c r="V28" s="38">
        <f>T28*K27</f>
        <v>747</v>
      </c>
      <c r="W28" s="32"/>
      <c r="X28" s="845">
        <v>0</v>
      </c>
      <c r="Y28" s="38"/>
      <c r="Z28" s="38"/>
      <c r="AA28" s="38"/>
      <c r="AB28" s="19"/>
    </row>
    <row r="29" spans="1:28" ht="15" customHeight="1" x14ac:dyDescent="0.45">
      <c r="A29" s="54" t="s">
        <v>1381</v>
      </c>
      <c r="B29" s="54" t="s">
        <v>203</v>
      </c>
      <c r="C29" s="54"/>
      <c r="D29" s="54" t="s">
        <v>1424</v>
      </c>
      <c r="E29" s="54" t="s">
        <v>1425</v>
      </c>
      <c r="F29" s="54" t="s">
        <v>214</v>
      </c>
      <c r="G29" s="54" t="s">
        <v>1426</v>
      </c>
      <c r="H29" s="54" t="s">
        <v>166</v>
      </c>
      <c r="I29" s="54" t="s">
        <v>1427</v>
      </c>
      <c r="J29" s="49">
        <v>108</v>
      </c>
      <c r="K29" s="56">
        <v>309</v>
      </c>
      <c r="L29" s="56"/>
      <c r="M29" s="39">
        <v>154</v>
      </c>
      <c r="N29" s="56">
        <f>SUM(X29:AB29)</f>
        <v>3</v>
      </c>
      <c r="O29" s="56">
        <f>N29*J29</f>
        <v>324</v>
      </c>
      <c r="P29" s="56"/>
      <c r="Q29" s="39"/>
      <c r="R29" s="56">
        <f>Q30*J29</f>
        <v>0</v>
      </c>
      <c r="S29" s="56"/>
      <c r="T29" s="56"/>
      <c r="U29" s="56">
        <f>T30*J29</f>
        <v>324</v>
      </c>
      <c r="V29" s="56"/>
      <c r="W29" s="56"/>
      <c r="X29" s="56"/>
      <c r="Y29" s="56">
        <v>1</v>
      </c>
      <c r="Z29" s="56">
        <v>1</v>
      </c>
      <c r="AA29" s="56">
        <v>1</v>
      </c>
      <c r="AB29" s="19"/>
    </row>
    <row r="30" spans="1:28" ht="15" customHeight="1" x14ac:dyDescent="0.45">
      <c r="A30" s="36"/>
      <c r="B30" s="36"/>
      <c r="C30" s="36"/>
      <c r="D30" s="46"/>
      <c r="E30" s="36"/>
      <c r="F30" s="36"/>
      <c r="G30" s="36"/>
      <c r="H30" s="36"/>
      <c r="I30" s="36"/>
      <c r="J30" s="38"/>
      <c r="K30" s="38"/>
      <c r="L30" s="38"/>
      <c r="M30" s="38"/>
      <c r="N30" s="38"/>
      <c r="O30" s="38"/>
      <c r="P30" s="38">
        <f>N29*K29</f>
        <v>927</v>
      </c>
      <c r="Q30" s="42">
        <f>SUM(X30:AB30)</f>
        <v>0</v>
      </c>
      <c r="R30" s="38"/>
      <c r="S30" s="38">
        <f>Q30*K29</f>
        <v>0</v>
      </c>
      <c r="T30" s="38">
        <f>N29-Q30</f>
        <v>3</v>
      </c>
      <c r="U30" s="38"/>
      <c r="V30" s="38">
        <f>T30*K29</f>
        <v>927</v>
      </c>
      <c r="W30" s="32"/>
      <c r="X30" s="38"/>
      <c r="Y30" s="42">
        <v>0</v>
      </c>
      <c r="Z30" s="42">
        <v>0</v>
      </c>
      <c r="AA30" s="42">
        <v>0</v>
      </c>
      <c r="AB30" s="19"/>
    </row>
    <row r="31" spans="1:28" ht="15" customHeight="1" x14ac:dyDescent="0.45">
      <c r="A31" s="54" t="s">
        <v>1381</v>
      </c>
      <c r="B31" s="54" t="s">
        <v>203</v>
      </c>
      <c r="C31" s="54"/>
      <c r="D31" s="54" t="s">
        <v>1428</v>
      </c>
      <c r="E31" s="54" t="s">
        <v>1429</v>
      </c>
      <c r="F31" s="54" t="s">
        <v>214</v>
      </c>
      <c r="G31" s="54" t="s">
        <v>1426</v>
      </c>
      <c r="H31" s="54" t="s">
        <v>166</v>
      </c>
      <c r="I31" s="54" t="s">
        <v>1430</v>
      </c>
      <c r="J31" s="49">
        <v>97</v>
      </c>
      <c r="K31" s="56">
        <v>279</v>
      </c>
      <c r="L31" s="56"/>
      <c r="M31" s="39">
        <v>167</v>
      </c>
      <c r="N31" s="56">
        <f>SUM(X31:AB31)</f>
        <v>6</v>
      </c>
      <c r="O31" s="56">
        <f>N31*J31</f>
        <v>582</v>
      </c>
      <c r="P31" s="56"/>
      <c r="Q31" s="39"/>
      <c r="R31" s="56">
        <f>Q32*J31</f>
        <v>0</v>
      </c>
      <c r="S31" s="56"/>
      <c r="T31" s="56"/>
      <c r="U31" s="56">
        <f>T32*J31</f>
        <v>582</v>
      </c>
      <c r="V31" s="56"/>
      <c r="W31" s="56"/>
      <c r="X31" s="56">
        <v>2</v>
      </c>
      <c r="Y31" s="56">
        <v>2</v>
      </c>
      <c r="Z31" s="56">
        <v>2</v>
      </c>
      <c r="AA31" s="56"/>
      <c r="AB31" s="19"/>
    </row>
    <row r="32" spans="1:28" ht="15" customHeight="1" x14ac:dyDescent="0.45">
      <c r="A32" s="36"/>
      <c r="B32" s="36"/>
      <c r="C32" s="36"/>
      <c r="D32" s="46"/>
      <c r="E32" s="36"/>
      <c r="F32" s="36"/>
      <c r="G32" s="36"/>
      <c r="H32" s="36"/>
      <c r="I32" s="36"/>
      <c r="J32" s="38"/>
      <c r="K32" s="38"/>
      <c r="L32" s="38"/>
      <c r="M32" s="38"/>
      <c r="N32" s="38"/>
      <c r="O32" s="38"/>
      <c r="P32" s="38">
        <f>N31*K31</f>
        <v>1674</v>
      </c>
      <c r="Q32" s="58">
        <f>SUM(X32:AB32)</f>
        <v>0</v>
      </c>
      <c r="R32" s="38"/>
      <c r="S32" s="38">
        <f>Q32*K31</f>
        <v>0</v>
      </c>
      <c r="T32" s="38">
        <f>N31-Q32</f>
        <v>6</v>
      </c>
      <c r="U32" s="38"/>
      <c r="V32" s="38">
        <f>T32*K31</f>
        <v>1674</v>
      </c>
      <c r="W32" s="32"/>
      <c r="X32" s="58">
        <v>0</v>
      </c>
      <c r="Y32" s="58">
        <v>0</v>
      </c>
      <c r="Z32" s="58">
        <v>0</v>
      </c>
      <c r="AA32" s="38"/>
      <c r="AB32" s="19"/>
    </row>
    <row r="33" spans="1:29" ht="15" customHeight="1" x14ac:dyDescent="0.45">
      <c r="A33" s="54" t="s">
        <v>1381</v>
      </c>
      <c r="B33" s="54" t="s">
        <v>203</v>
      </c>
      <c r="C33" s="54"/>
      <c r="D33" s="152" t="s">
        <v>1431</v>
      </c>
      <c r="E33" s="54" t="s">
        <v>1432</v>
      </c>
      <c r="F33" s="54" t="s">
        <v>164</v>
      </c>
      <c r="G33" s="54" t="s">
        <v>1426</v>
      </c>
      <c r="H33" s="54" t="s">
        <v>166</v>
      </c>
      <c r="I33" s="54" t="s">
        <v>486</v>
      </c>
      <c r="J33" s="49">
        <v>77</v>
      </c>
      <c r="K33" s="56">
        <v>229</v>
      </c>
      <c r="L33" s="56"/>
      <c r="M33" s="56"/>
      <c r="N33" s="56">
        <f>SUM(X33:AB33)</f>
        <v>6</v>
      </c>
      <c r="O33" s="56">
        <f>N33*J33</f>
        <v>462</v>
      </c>
      <c r="P33" s="56"/>
      <c r="Q33" s="39"/>
      <c r="R33" s="56">
        <f>Q34*J33</f>
        <v>0</v>
      </c>
      <c r="S33" s="56"/>
      <c r="T33" s="56"/>
      <c r="U33" s="56">
        <f>T34*J33</f>
        <v>462</v>
      </c>
      <c r="V33" s="56"/>
      <c r="W33" s="56"/>
      <c r="X33" s="56">
        <v>3</v>
      </c>
      <c r="Y33" s="56">
        <v>3</v>
      </c>
      <c r="Z33" s="56"/>
      <c r="AA33" s="56"/>
      <c r="AB33" s="19"/>
    </row>
    <row r="34" spans="1:29" ht="15" customHeight="1" x14ac:dyDescent="0.45">
      <c r="A34" s="36"/>
      <c r="B34" s="36"/>
      <c r="C34" s="36"/>
      <c r="D34" s="36"/>
      <c r="E34" s="36"/>
      <c r="F34" s="36"/>
      <c r="G34" s="36"/>
      <c r="H34" s="36"/>
      <c r="I34" s="36"/>
      <c r="J34" s="38"/>
      <c r="K34" s="38"/>
      <c r="L34" s="38"/>
      <c r="M34" s="38"/>
      <c r="N34" s="38"/>
      <c r="O34" s="38"/>
      <c r="P34" s="38">
        <f>N33*K33</f>
        <v>1374</v>
      </c>
      <c r="Q34" s="58">
        <f>SUM(X34:AB34)</f>
        <v>0</v>
      </c>
      <c r="R34" s="38"/>
      <c r="S34" s="38">
        <f>Q34*K33</f>
        <v>0</v>
      </c>
      <c r="T34" s="38">
        <f>N33-Q34</f>
        <v>6</v>
      </c>
      <c r="U34" s="38"/>
      <c r="V34" s="38">
        <f>T34*K33</f>
        <v>1374</v>
      </c>
      <c r="W34" s="32"/>
      <c r="X34" s="58">
        <v>0</v>
      </c>
      <c r="Y34" s="845">
        <v>0</v>
      </c>
      <c r="Z34" s="38"/>
      <c r="AA34" s="38"/>
      <c r="AB34" s="19"/>
    </row>
    <row r="35" spans="1:29" ht="15" customHeight="1" x14ac:dyDescent="0.45">
      <c r="A35" s="54" t="s">
        <v>1381</v>
      </c>
      <c r="B35" s="54" t="s">
        <v>203</v>
      </c>
      <c r="C35" s="54"/>
      <c r="D35" s="54" t="s">
        <v>1433</v>
      </c>
      <c r="E35" s="54" t="s">
        <v>1434</v>
      </c>
      <c r="F35" s="54" t="s">
        <v>307</v>
      </c>
      <c r="G35" s="54" t="s">
        <v>206</v>
      </c>
      <c r="H35" s="54" t="s">
        <v>1435</v>
      </c>
      <c r="I35" s="54" t="s">
        <v>276</v>
      </c>
      <c r="J35" s="49">
        <v>74</v>
      </c>
      <c r="K35" s="56">
        <v>210</v>
      </c>
      <c r="L35" s="56"/>
      <c r="M35" s="39">
        <v>168</v>
      </c>
      <c r="N35" s="56">
        <f>SUM(X35:AB35)</f>
        <v>4</v>
      </c>
      <c r="O35" s="56">
        <f>N35*J35</f>
        <v>296</v>
      </c>
      <c r="P35" s="56"/>
      <c r="Q35" s="39"/>
      <c r="R35" s="56">
        <f>Q36*J35</f>
        <v>0</v>
      </c>
      <c r="S35" s="56"/>
      <c r="T35" s="56"/>
      <c r="U35" s="56">
        <f>T36*J35</f>
        <v>296</v>
      </c>
      <c r="V35" s="56"/>
      <c r="W35" s="56"/>
      <c r="X35" s="56"/>
      <c r="Y35" s="56">
        <v>1</v>
      </c>
      <c r="Z35" s="56">
        <v>2</v>
      </c>
      <c r="AA35" s="56">
        <v>1</v>
      </c>
      <c r="AB35" s="19"/>
    </row>
    <row r="36" spans="1:29" ht="15" customHeight="1" x14ac:dyDescent="0.45">
      <c r="A36" s="36"/>
      <c r="B36" s="36"/>
      <c r="C36" s="36"/>
      <c r="D36" s="36"/>
      <c r="E36" s="36"/>
      <c r="F36" s="36"/>
      <c r="G36" s="36"/>
      <c r="H36" s="36"/>
      <c r="I36" s="36"/>
      <c r="J36" s="38"/>
      <c r="K36" s="38"/>
      <c r="L36" s="38"/>
      <c r="M36" s="38"/>
      <c r="N36" s="38"/>
      <c r="O36" s="38"/>
      <c r="P36" s="38">
        <f>N35*K35</f>
        <v>840</v>
      </c>
      <c r="Q36" s="64">
        <f>SUM(X36:AB36)</f>
        <v>0</v>
      </c>
      <c r="R36" s="38"/>
      <c r="S36" s="38">
        <f>Q36*K35</f>
        <v>0</v>
      </c>
      <c r="T36" s="38">
        <f>N35-Q36</f>
        <v>4</v>
      </c>
      <c r="U36" s="38"/>
      <c r="V36" s="38">
        <f>T36*K35</f>
        <v>840</v>
      </c>
      <c r="W36" s="32"/>
      <c r="X36" s="38"/>
      <c r="Y36" s="64">
        <v>1</v>
      </c>
      <c r="Z36" s="64">
        <v>-1</v>
      </c>
      <c r="AA36" s="58">
        <v>0</v>
      </c>
      <c r="AB36" s="19"/>
    </row>
    <row r="37" spans="1:29" ht="15" customHeight="1" x14ac:dyDescent="0.45">
      <c r="A37" s="54" t="s">
        <v>1381</v>
      </c>
      <c r="B37" s="54" t="s">
        <v>203</v>
      </c>
      <c r="C37" s="54"/>
      <c r="D37" s="230" t="s">
        <v>1407</v>
      </c>
      <c r="E37" s="54" t="s">
        <v>1436</v>
      </c>
      <c r="F37" s="54" t="s">
        <v>278</v>
      </c>
      <c r="G37" s="54" t="s">
        <v>1437</v>
      </c>
      <c r="H37" s="54" t="s">
        <v>166</v>
      </c>
      <c r="I37" s="54" t="s">
        <v>1423</v>
      </c>
      <c r="J37" s="49">
        <v>97</v>
      </c>
      <c r="K37" s="56">
        <v>289</v>
      </c>
      <c r="L37" s="56"/>
      <c r="M37" s="39">
        <v>229</v>
      </c>
      <c r="N37" s="56">
        <f>SUM(X37:AB37)</f>
        <v>5</v>
      </c>
      <c r="O37" s="56">
        <f>N37*J37</f>
        <v>485</v>
      </c>
      <c r="P37" s="56"/>
      <c r="Q37" s="39"/>
      <c r="R37" s="56">
        <f>Q38*J37</f>
        <v>0</v>
      </c>
      <c r="S37" s="56"/>
      <c r="T37" s="56"/>
      <c r="U37" s="56">
        <f>T38*J37</f>
        <v>485</v>
      </c>
      <c r="V37" s="56"/>
      <c r="W37" s="56"/>
      <c r="X37" s="56">
        <v>3</v>
      </c>
      <c r="Y37" s="56">
        <v>2</v>
      </c>
      <c r="Z37" s="56"/>
      <c r="AA37" s="56"/>
      <c r="AB37" s="19"/>
    </row>
    <row r="38" spans="1:29" ht="15" customHeight="1" x14ac:dyDescent="0.45">
      <c r="A38" s="36"/>
      <c r="B38" s="36"/>
      <c r="C38" s="36"/>
      <c r="D38" s="36"/>
      <c r="E38" s="36"/>
      <c r="F38" s="36"/>
      <c r="G38" s="36"/>
      <c r="H38" s="36"/>
      <c r="I38" s="36"/>
      <c r="J38" s="38"/>
      <c r="K38" s="38"/>
      <c r="L38" s="38"/>
      <c r="M38" s="38"/>
      <c r="N38" s="38"/>
      <c r="O38" s="38"/>
      <c r="P38" s="38">
        <f>N37*K37</f>
        <v>1445</v>
      </c>
      <c r="Q38" s="64">
        <f>SUM(X38:AB38)</f>
        <v>0</v>
      </c>
      <c r="R38" s="38"/>
      <c r="S38" s="38">
        <f>Q38*K37</f>
        <v>0</v>
      </c>
      <c r="T38" s="38">
        <f>N37-Q38</f>
        <v>5</v>
      </c>
      <c r="U38" s="38"/>
      <c r="V38" s="38">
        <f>T38*K37</f>
        <v>1445</v>
      </c>
      <c r="W38" s="32"/>
      <c r="X38" s="58">
        <v>0</v>
      </c>
      <c r="Y38" s="64">
        <v>0</v>
      </c>
      <c r="Z38" s="38"/>
      <c r="AA38" s="38"/>
      <c r="AB38" s="19"/>
      <c r="AC38" s="164" t="s">
        <v>1438</v>
      </c>
    </row>
    <row r="39" spans="1:29" ht="15" customHeight="1" x14ac:dyDescent="0.45">
      <c r="A39" s="54" t="s">
        <v>1381</v>
      </c>
      <c r="B39" s="54" t="s">
        <v>203</v>
      </c>
      <c r="C39" s="54"/>
      <c r="D39" s="54" t="s">
        <v>1439</v>
      </c>
      <c r="E39" s="54" t="s">
        <v>1440</v>
      </c>
      <c r="F39" s="54" t="s">
        <v>164</v>
      </c>
      <c r="G39" s="54" t="s">
        <v>1441</v>
      </c>
      <c r="H39" s="54" t="s">
        <v>154</v>
      </c>
      <c r="I39" s="54"/>
      <c r="J39" s="49">
        <v>89</v>
      </c>
      <c r="K39" s="56">
        <v>249</v>
      </c>
      <c r="L39" s="56"/>
      <c r="M39" s="39">
        <v>124</v>
      </c>
      <c r="N39" s="56">
        <f>SUM(X39:AB39)</f>
        <v>4</v>
      </c>
      <c r="O39" s="56">
        <f>N39*J39</f>
        <v>356</v>
      </c>
      <c r="P39" s="56"/>
      <c r="Q39" s="39"/>
      <c r="R39" s="56">
        <f>Q40*J39</f>
        <v>0</v>
      </c>
      <c r="S39" s="56"/>
      <c r="T39" s="56"/>
      <c r="U39" s="56">
        <f>T40*J39</f>
        <v>356</v>
      </c>
      <c r="V39" s="56"/>
      <c r="W39" s="56"/>
      <c r="X39" s="56"/>
      <c r="Y39" s="56">
        <v>1</v>
      </c>
      <c r="Z39" s="56">
        <v>2</v>
      </c>
      <c r="AA39" s="56">
        <v>1</v>
      </c>
      <c r="AB39" s="19"/>
    </row>
    <row r="40" spans="1:29" ht="15" customHeight="1" x14ac:dyDescent="0.45">
      <c r="A40" s="36"/>
      <c r="B40" s="36"/>
      <c r="C40" s="36"/>
      <c r="D40" s="36"/>
      <c r="E40" s="36"/>
      <c r="F40" s="36"/>
      <c r="G40" s="36"/>
      <c r="H40" s="36"/>
      <c r="I40" s="36"/>
      <c r="J40" s="38"/>
      <c r="K40" s="38"/>
      <c r="L40" s="38"/>
      <c r="M40" s="38"/>
      <c r="N40" s="38"/>
      <c r="O40" s="38"/>
      <c r="P40" s="38">
        <f>N39*K39</f>
        <v>996</v>
      </c>
      <c r="Q40" s="64">
        <f>SUM(X40:AB40)</f>
        <v>0</v>
      </c>
      <c r="R40" s="38"/>
      <c r="S40" s="38">
        <f>Q40*K39</f>
        <v>0</v>
      </c>
      <c r="T40" s="38">
        <f>N39-Q40</f>
        <v>4</v>
      </c>
      <c r="U40" s="38"/>
      <c r="V40" s="38">
        <f>T40*K39</f>
        <v>996</v>
      </c>
      <c r="W40" s="32"/>
      <c r="X40" s="38"/>
      <c r="Y40" s="58">
        <v>0</v>
      </c>
      <c r="Z40" s="64">
        <v>0</v>
      </c>
      <c r="AA40" s="58">
        <v>0</v>
      </c>
      <c r="AB40" s="19"/>
      <c r="AC40" s="164" t="s">
        <v>1442</v>
      </c>
    </row>
    <row r="41" spans="1:29" ht="15" customHeight="1" x14ac:dyDescent="0.45">
      <c r="A41" s="54" t="s">
        <v>1381</v>
      </c>
      <c r="B41" s="54" t="s">
        <v>203</v>
      </c>
      <c r="C41" s="54"/>
      <c r="D41" s="54" t="s">
        <v>1443</v>
      </c>
      <c r="E41" s="54" t="s">
        <v>1444</v>
      </c>
      <c r="F41" s="54" t="s">
        <v>180</v>
      </c>
      <c r="G41" s="54" t="s">
        <v>1441</v>
      </c>
      <c r="H41" s="54" t="s">
        <v>154</v>
      </c>
      <c r="I41" s="54" t="s">
        <v>1445</v>
      </c>
      <c r="J41" s="49">
        <v>93</v>
      </c>
      <c r="K41" s="56">
        <v>259</v>
      </c>
      <c r="L41" s="56"/>
      <c r="M41" s="39">
        <v>129</v>
      </c>
      <c r="N41" s="56">
        <f>SUM(X41:AB41)</f>
        <v>3</v>
      </c>
      <c r="O41" s="56">
        <f>N41*J41</f>
        <v>279</v>
      </c>
      <c r="P41" s="56"/>
      <c r="Q41" s="39"/>
      <c r="R41" s="56">
        <f>Q42*J41</f>
        <v>0</v>
      </c>
      <c r="S41" s="56"/>
      <c r="T41" s="56"/>
      <c r="U41" s="56">
        <f>T42*J41</f>
        <v>279</v>
      </c>
      <c r="V41" s="56"/>
      <c r="W41" s="56"/>
      <c r="X41" s="56">
        <v>1</v>
      </c>
      <c r="Y41" s="56">
        <v>1</v>
      </c>
      <c r="Z41" s="56">
        <v>1</v>
      </c>
      <c r="AA41" s="56"/>
      <c r="AB41" s="19"/>
    </row>
    <row r="42" spans="1:29" ht="15" customHeight="1" x14ac:dyDescent="0.45">
      <c r="A42" s="36"/>
      <c r="B42" s="36"/>
      <c r="C42" s="36"/>
      <c r="D42" s="46"/>
      <c r="E42" s="36"/>
      <c r="F42" s="36"/>
      <c r="G42" s="36"/>
      <c r="H42" s="36"/>
      <c r="I42" s="36"/>
      <c r="J42" s="38"/>
      <c r="K42" s="38"/>
      <c r="L42" s="38"/>
      <c r="M42" s="38"/>
      <c r="N42" s="38"/>
      <c r="O42" s="38"/>
      <c r="P42" s="38">
        <f>N41*K41</f>
        <v>777</v>
      </c>
      <c r="Q42" s="42">
        <f>SUM(X42:AB42)</f>
        <v>0</v>
      </c>
      <c r="R42" s="38"/>
      <c r="S42" s="38">
        <f>Q42*K41</f>
        <v>0</v>
      </c>
      <c r="T42" s="38">
        <f>N41-Q42</f>
        <v>3</v>
      </c>
      <c r="U42" s="38"/>
      <c r="V42" s="38">
        <f>T42*K41</f>
        <v>777</v>
      </c>
      <c r="W42" s="32"/>
      <c r="X42" s="42">
        <v>0</v>
      </c>
      <c r="Y42" s="42">
        <v>0</v>
      </c>
      <c r="Z42" s="42">
        <v>0</v>
      </c>
      <c r="AA42" s="38"/>
      <c r="AB42" s="19"/>
    </row>
    <row r="43" spans="1:29" ht="15" customHeight="1" x14ac:dyDescent="0.45">
      <c r="A43" s="54" t="s">
        <v>1381</v>
      </c>
      <c r="B43" s="54" t="s">
        <v>203</v>
      </c>
      <c r="C43" s="54"/>
      <c r="D43" s="54" t="s">
        <v>1446</v>
      </c>
      <c r="E43" s="54" t="s">
        <v>1447</v>
      </c>
      <c r="F43" s="54" t="s">
        <v>300</v>
      </c>
      <c r="G43" s="54" t="s">
        <v>310</v>
      </c>
      <c r="H43" s="54" t="s">
        <v>166</v>
      </c>
      <c r="I43" s="54"/>
      <c r="J43" s="49">
        <v>58</v>
      </c>
      <c r="K43" s="56">
        <v>169</v>
      </c>
      <c r="L43" s="56"/>
      <c r="M43" s="39">
        <v>99</v>
      </c>
      <c r="N43" s="56">
        <f>SUM(X43:AB43)</f>
        <v>4</v>
      </c>
      <c r="O43" s="56">
        <f>N43*J43</f>
        <v>232</v>
      </c>
      <c r="P43" s="56"/>
      <c r="Q43" s="39"/>
      <c r="R43" s="56">
        <f>Q44*J43</f>
        <v>0</v>
      </c>
      <c r="S43" s="56"/>
      <c r="T43" s="56"/>
      <c r="U43" s="56">
        <f>T44*J43</f>
        <v>232</v>
      </c>
      <c r="V43" s="56"/>
      <c r="W43" s="56"/>
      <c r="X43" s="56">
        <v>1</v>
      </c>
      <c r="Y43" s="56">
        <v>2</v>
      </c>
      <c r="Z43" s="56">
        <v>1</v>
      </c>
      <c r="AA43" s="56"/>
      <c r="AB43" s="19"/>
    </row>
    <row r="44" spans="1:29" ht="15" customHeight="1" x14ac:dyDescent="0.45">
      <c r="A44" s="36"/>
      <c r="B44" s="36"/>
      <c r="C44" s="36"/>
      <c r="D44" s="36"/>
      <c r="E44" s="36"/>
      <c r="F44" s="36"/>
      <c r="G44" s="36"/>
      <c r="H44" s="36"/>
      <c r="I44" s="36"/>
      <c r="J44" s="38"/>
      <c r="K44" s="38"/>
      <c r="L44" s="38"/>
      <c r="M44" s="38"/>
      <c r="N44" s="38"/>
      <c r="O44" s="38"/>
      <c r="P44" s="38">
        <f>N43*K43</f>
        <v>676</v>
      </c>
      <c r="Q44" s="58">
        <f>SUM(X44:AB44)</f>
        <v>0</v>
      </c>
      <c r="R44" s="38"/>
      <c r="S44" s="38">
        <f>Q44*K43</f>
        <v>0</v>
      </c>
      <c r="T44" s="38">
        <f>N43-Q44</f>
        <v>4</v>
      </c>
      <c r="U44" s="38"/>
      <c r="V44" s="38">
        <f>T44*K43</f>
        <v>676</v>
      </c>
      <c r="W44" s="32"/>
      <c r="X44" s="58">
        <v>0</v>
      </c>
      <c r="Y44" s="58">
        <v>0</v>
      </c>
      <c r="Z44" s="58">
        <v>0</v>
      </c>
      <c r="AA44" s="38"/>
      <c r="AB44" s="19"/>
    </row>
    <row r="45" spans="1:29" ht="15" customHeight="1" x14ac:dyDescent="0.45">
      <c r="A45" s="54" t="s">
        <v>1381</v>
      </c>
      <c r="B45" s="54" t="s">
        <v>203</v>
      </c>
      <c r="C45" s="54"/>
      <c r="D45" s="54" t="s">
        <v>1448</v>
      </c>
      <c r="E45" s="54" t="s">
        <v>1449</v>
      </c>
      <c r="F45" s="54" t="s">
        <v>214</v>
      </c>
      <c r="G45" s="54" t="s">
        <v>314</v>
      </c>
      <c r="H45" s="54" t="s">
        <v>166</v>
      </c>
      <c r="I45" s="54" t="s">
        <v>1450</v>
      </c>
      <c r="J45" s="49">
        <v>135</v>
      </c>
      <c r="K45" s="56">
        <v>355</v>
      </c>
      <c r="L45" s="56"/>
      <c r="M45" s="56"/>
      <c r="N45" s="56">
        <f>SUM(X45:AB45)</f>
        <v>3</v>
      </c>
      <c r="O45" s="56">
        <f>N45*J45</f>
        <v>405</v>
      </c>
      <c r="P45" s="56"/>
      <c r="Q45" s="39"/>
      <c r="R45" s="56">
        <f>Q46*J45</f>
        <v>0</v>
      </c>
      <c r="S45" s="56"/>
      <c r="T45" s="56"/>
      <c r="U45" s="56">
        <f>T46*J45</f>
        <v>405</v>
      </c>
      <c r="V45" s="56"/>
      <c r="W45" s="56"/>
      <c r="X45" s="56">
        <v>3</v>
      </c>
      <c r="Y45" s="56"/>
      <c r="Z45" s="56"/>
      <c r="AA45" s="56"/>
      <c r="AB45" s="19"/>
    </row>
    <row r="46" spans="1:29" ht="15" customHeight="1" x14ac:dyDescent="0.45">
      <c r="A46" s="36"/>
      <c r="B46" s="36"/>
      <c r="C46" s="36"/>
      <c r="D46" s="36"/>
      <c r="E46" s="36"/>
      <c r="F46" s="36"/>
      <c r="G46" s="36"/>
      <c r="H46" s="36"/>
      <c r="I46" s="36"/>
      <c r="J46" s="38"/>
      <c r="K46" s="38"/>
      <c r="L46" s="38"/>
      <c r="M46" s="38"/>
      <c r="N46" s="38"/>
      <c r="O46" s="38"/>
      <c r="P46" s="38">
        <f>N45*K45</f>
        <v>1065</v>
      </c>
      <c r="Q46" s="64">
        <f>SUM(X46:AB46)</f>
        <v>0</v>
      </c>
      <c r="R46" s="38"/>
      <c r="S46" s="38">
        <f>Q46*K45</f>
        <v>0</v>
      </c>
      <c r="T46" s="38">
        <f>N45-Q46</f>
        <v>3</v>
      </c>
      <c r="U46" s="38"/>
      <c r="V46" s="38">
        <f>T46*K45</f>
        <v>1065</v>
      </c>
      <c r="W46" s="32"/>
      <c r="X46" s="935">
        <v>0</v>
      </c>
      <c r="Y46" s="38"/>
      <c r="Z46" s="38"/>
      <c r="AA46" s="38"/>
      <c r="AB46" s="19"/>
      <c r="AC46" s="164" t="s">
        <v>1451</v>
      </c>
    </row>
    <row r="47" spans="1:29" ht="15" customHeight="1" x14ac:dyDescent="0.45">
      <c r="A47" s="54" t="s">
        <v>1381</v>
      </c>
      <c r="B47" s="54" t="s">
        <v>203</v>
      </c>
      <c r="C47" s="54"/>
      <c r="D47" s="54" t="s">
        <v>1452</v>
      </c>
      <c r="E47" s="54" t="s">
        <v>1453</v>
      </c>
      <c r="F47" s="54" t="s">
        <v>1146</v>
      </c>
      <c r="G47" s="54" t="s">
        <v>314</v>
      </c>
      <c r="H47" s="54" t="s">
        <v>1454</v>
      </c>
      <c r="I47" s="54" t="s">
        <v>212</v>
      </c>
      <c r="J47" s="49">
        <v>85</v>
      </c>
      <c r="K47" s="56">
        <v>229</v>
      </c>
      <c r="L47" s="56"/>
      <c r="M47" s="39">
        <v>160</v>
      </c>
      <c r="N47" s="56">
        <f>SUM(X47:AB47)</f>
        <v>3</v>
      </c>
      <c r="O47" s="56">
        <f>N47*J47</f>
        <v>255</v>
      </c>
      <c r="P47" s="56"/>
      <c r="Q47" s="39"/>
      <c r="R47" s="56">
        <f>Q48*J47</f>
        <v>0</v>
      </c>
      <c r="S47" s="56"/>
      <c r="T47" s="56"/>
      <c r="U47" s="56">
        <f>T48*J47</f>
        <v>255</v>
      </c>
      <c r="V47" s="56"/>
      <c r="W47" s="56"/>
      <c r="X47" s="56"/>
      <c r="Y47" s="56">
        <v>2</v>
      </c>
      <c r="Z47" s="56">
        <v>1</v>
      </c>
      <c r="AA47" s="56"/>
      <c r="AB47" s="19"/>
    </row>
    <row r="48" spans="1:29" ht="15" customHeight="1" x14ac:dyDescent="0.45">
      <c r="A48" s="36"/>
      <c r="B48" s="36"/>
      <c r="C48" s="36"/>
      <c r="D48" s="36"/>
      <c r="E48" s="36"/>
      <c r="F48" s="36"/>
      <c r="G48" s="36"/>
      <c r="H48" s="36"/>
      <c r="I48" s="36"/>
      <c r="J48" s="38"/>
      <c r="K48" s="38"/>
      <c r="L48" s="38"/>
      <c r="M48" s="38"/>
      <c r="N48" s="38"/>
      <c r="O48" s="38"/>
      <c r="P48" s="38">
        <f>N47*K47</f>
        <v>687</v>
      </c>
      <c r="Q48" s="58">
        <f>SUM(X48:AB48)</f>
        <v>0</v>
      </c>
      <c r="R48" s="38"/>
      <c r="S48" s="38">
        <f>Q48*K47</f>
        <v>0</v>
      </c>
      <c r="T48" s="38">
        <f>N47-Q48</f>
        <v>3</v>
      </c>
      <c r="U48" s="38"/>
      <c r="V48" s="38">
        <f>T48*K47</f>
        <v>687</v>
      </c>
      <c r="W48" s="32"/>
      <c r="X48" s="38"/>
      <c r="Y48" s="58">
        <v>0</v>
      </c>
      <c r="Z48" s="58">
        <v>0</v>
      </c>
      <c r="AA48" s="38"/>
      <c r="AB48" s="19"/>
    </row>
    <row r="49" spans="1:29" ht="15" customHeight="1" x14ac:dyDescent="0.45">
      <c r="A49" s="54" t="s">
        <v>1381</v>
      </c>
      <c r="B49" s="54" t="s">
        <v>203</v>
      </c>
      <c r="C49" s="54"/>
      <c r="D49" s="54" t="s">
        <v>1455</v>
      </c>
      <c r="E49" s="54" t="s">
        <v>1456</v>
      </c>
      <c r="F49" s="54" t="s">
        <v>205</v>
      </c>
      <c r="G49" s="54" t="s">
        <v>1457</v>
      </c>
      <c r="H49" s="54" t="s">
        <v>166</v>
      </c>
      <c r="I49" s="54" t="s">
        <v>1458</v>
      </c>
      <c r="J49" s="49">
        <v>35</v>
      </c>
      <c r="K49" s="56">
        <v>105</v>
      </c>
      <c r="L49" s="56"/>
      <c r="M49" s="56"/>
      <c r="N49" s="56">
        <f>SUM(X49:AB49)</f>
        <v>4</v>
      </c>
      <c r="O49" s="56">
        <f>N49*J49</f>
        <v>140</v>
      </c>
      <c r="P49" s="56"/>
      <c r="Q49" s="39"/>
      <c r="R49" s="56">
        <f>Q50*J49</f>
        <v>0</v>
      </c>
      <c r="S49" s="56"/>
      <c r="T49" s="56"/>
      <c r="U49" s="56">
        <f>T50*J49</f>
        <v>140</v>
      </c>
      <c r="V49" s="56"/>
      <c r="W49" s="56"/>
      <c r="X49" s="56"/>
      <c r="Y49" s="56">
        <v>1</v>
      </c>
      <c r="Z49" s="56">
        <v>2</v>
      </c>
      <c r="AA49" s="56">
        <v>1</v>
      </c>
      <c r="AB49" s="19"/>
    </row>
    <row r="50" spans="1:29" ht="15" customHeight="1" x14ac:dyDescent="0.45">
      <c r="A50" s="36"/>
      <c r="B50" s="36"/>
      <c r="C50" s="36"/>
      <c r="D50" s="36"/>
      <c r="E50" s="36"/>
      <c r="F50" s="36"/>
      <c r="G50" s="36"/>
      <c r="H50" s="36"/>
      <c r="I50" s="36"/>
      <c r="J50" s="38"/>
      <c r="K50" s="38"/>
      <c r="L50" s="38"/>
      <c r="M50" s="38"/>
      <c r="N50" s="38"/>
      <c r="O50" s="38"/>
      <c r="P50" s="38">
        <f>N49*K49</f>
        <v>420</v>
      </c>
      <c r="Q50" s="58">
        <f>SUM(X50:AB50)</f>
        <v>0</v>
      </c>
      <c r="R50" s="38"/>
      <c r="S50" s="38">
        <f>Q50*K49</f>
        <v>0</v>
      </c>
      <c r="T50" s="38">
        <f>N49-Q50</f>
        <v>4</v>
      </c>
      <c r="U50" s="38"/>
      <c r="V50" s="38">
        <f>T50*K49</f>
        <v>420</v>
      </c>
      <c r="W50" s="32"/>
      <c r="X50" s="38"/>
      <c r="Y50" s="58">
        <v>0</v>
      </c>
      <c r="Z50" s="58">
        <v>0</v>
      </c>
      <c r="AA50" s="58">
        <v>0</v>
      </c>
      <c r="AB50" s="19"/>
    </row>
    <row r="51" spans="1:29" ht="15" customHeight="1" x14ac:dyDescent="0.45">
      <c r="A51" s="36"/>
      <c r="B51" s="36"/>
      <c r="C51" s="36"/>
      <c r="D51" s="36"/>
      <c r="E51" s="36"/>
      <c r="F51" s="36"/>
      <c r="G51" s="36"/>
      <c r="H51" s="36"/>
      <c r="I51" s="36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19"/>
    </row>
    <row r="52" spans="1:29" ht="15" customHeight="1" x14ac:dyDescent="0.45">
      <c r="A52" s="36"/>
      <c r="B52" s="36"/>
      <c r="C52" s="36"/>
      <c r="D52" s="36"/>
      <c r="E52" s="36"/>
      <c r="F52" s="36"/>
      <c r="G52" s="36"/>
      <c r="H52" s="36"/>
      <c r="I52" s="36"/>
      <c r="J52" s="38"/>
      <c r="K52" s="38"/>
      <c r="L52" s="38"/>
      <c r="M52" s="38"/>
      <c r="N52" s="71">
        <f t="shared" ref="N52:V52" si="2">SUM(N15:N50)</f>
        <v>73</v>
      </c>
      <c r="O52" s="71">
        <f t="shared" si="2"/>
        <v>6529</v>
      </c>
      <c r="P52" s="71">
        <f t="shared" si="2"/>
        <v>18572</v>
      </c>
      <c r="Q52" s="71">
        <f t="shared" si="2"/>
        <v>0</v>
      </c>
      <c r="R52" s="71">
        <f t="shared" si="2"/>
        <v>0</v>
      </c>
      <c r="S52" s="71">
        <f t="shared" si="2"/>
        <v>0</v>
      </c>
      <c r="T52" s="71">
        <f t="shared" si="2"/>
        <v>73</v>
      </c>
      <c r="U52" s="71">
        <f t="shared" si="2"/>
        <v>6529</v>
      </c>
      <c r="V52" s="71">
        <f t="shared" si="2"/>
        <v>18572</v>
      </c>
      <c r="W52" s="38"/>
      <c r="X52" s="38"/>
      <c r="Y52" s="38"/>
      <c r="Z52" s="38"/>
      <c r="AA52" s="38"/>
      <c r="AB52" s="19"/>
    </row>
    <row r="53" spans="1:29" ht="15" customHeight="1" x14ac:dyDescent="0.45">
      <c r="A53" s="36"/>
      <c r="B53" s="36"/>
      <c r="C53" s="36"/>
      <c r="D53" s="36"/>
      <c r="E53" s="36"/>
      <c r="F53" s="36"/>
      <c r="G53" s="36"/>
      <c r="H53" s="36"/>
      <c r="I53" s="36"/>
      <c r="J53" s="38"/>
      <c r="K53" s="38"/>
      <c r="L53" s="38"/>
      <c r="M53" s="38" t="s">
        <v>323</v>
      </c>
      <c r="N53" s="72">
        <f t="shared" ref="N53:P53" si="3">Q52+T52</f>
        <v>73</v>
      </c>
      <c r="O53" s="72">
        <f t="shared" si="3"/>
        <v>6529</v>
      </c>
      <c r="P53" s="72">
        <f t="shared" si="3"/>
        <v>18572</v>
      </c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19"/>
    </row>
    <row r="54" spans="1:29" ht="15" customHeight="1" x14ac:dyDescent="0.45">
      <c r="A54" s="36"/>
      <c r="B54" s="36"/>
      <c r="C54" s="36"/>
      <c r="D54" s="36"/>
      <c r="E54" s="36"/>
      <c r="F54" s="36"/>
      <c r="G54" s="36"/>
      <c r="H54" s="36"/>
      <c r="I54" s="36"/>
      <c r="J54" s="38"/>
      <c r="K54" s="38"/>
      <c r="L54" s="38"/>
      <c r="M54" s="38" t="s">
        <v>324</v>
      </c>
      <c r="N54" s="38"/>
      <c r="O54" s="38"/>
      <c r="P54" s="38"/>
      <c r="Q54" s="38"/>
      <c r="R54" s="75">
        <f>R52/O52</f>
        <v>0</v>
      </c>
      <c r="S54" s="38"/>
      <c r="T54" s="38"/>
      <c r="U54" s="75">
        <f>U52/O52</f>
        <v>1</v>
      </c>
      <c r="V54" s="38"/>
      <c r="W54" s="38"/>
      <c r="X54" s="38"/>
      <c r="Y54" s="38"/>
      <c r="Z54" s="38"/>
      <c r="AA54" s="38"/>
      <c r="AB54" s="19"/>
    </row>
    <row r="55" spans="1:29" ht="15" customHeight="1" x14ac:dyDescent="0.45">
      <c r="A55" s="36"/>
      <c r="B55" s="36"/>
      <c r="C55" s="36"/>
      <c r="D55" s="36"/>
      <c r="E55" s="36"/>
      <c r="F55" s="36"/>
      <c r="G55" s="36"/>
      <c r="H55" s="36"/>
      <c r="I55" s="36"/>
      <c r="J55" s="38"/>
      <c r="K55" s="38"/>
      <c r="L55" s="38"/>
      <c r="M55" s="38" t="s">
        <v>325</v>
      </c>
      <c r="N55" s="38"/>
      <c r="O55" s="38"/>
      <c r="P55" s="38"/>
      <c r="Q55" s="38"/>
      <c r="R55" s="38"/>
      <c r="S55" s="38"/>
      <c r="T55" s="38"/>
      <c r="U55" s="38"/>
      <c r="V55" s="76">
        <f>V52/U52</f>
        <v>2.8445397457497319</v>
      </c>
      <c r="W55" s="38"/>
      <c r="X55" s="38"/>
      <c r="Y55" s="38"/>
      <c r="Z55" s="38"/>
      <c r="AA55" s="38"/>
      <c r="AB55" s="19"/>
    </row>
    <row r="56" spans="1:29" ht="15" customHeight="1" x14ac:dyDescent="0.45">
      <c r="A56" s="36"/>
      <c r="B56" s="36"/>
      <c r="C56" s="36"/>
      <c r="D56" s="36"/>
      <c r="E56" s="36"/>
      <c r="F56" s="36"/>
      <c r="G56" s="36"/>
      <c r="H56" s="36"/>
      <c r="I56" s="36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19"/>
    </row>
    <row r="57" spans="1:29" ht="15" customHeight="1" x14ac:dyDescent="0.45">
      <c r="A57" s="36"/>
      <c r="B57" s="36"/>
      <c r="C57" s="36"/>
      <c r="D57" s="36"/>
      <c r="E57" s="36"/>
      <c r="F57" s="36"/>
      <c r="G57" s="36"/>
      <c r="H57" s="36"/>
      <c r="I57" s="36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19"/>
    </row>
    <row r="58" spans="1:29" ht="44.25" customHeight="1" x14ac:dyDescent="0.45">
      <c r="A58" s="32" t="s">
        <v>117</v>
      </c>
      <c r="B58" s="32" t="s">
        <v>118</v>
      </c>
      <c r="C58" s="32"/>
      <c r="D58" s="32" t="s">
        <v>120</v>
      </c>
      <c r="E58" s="32" t="s">
        <v>1373</v>
      </c>
      <c r="F58" s="32" t="s">
        <v>121</v>
      </c>
      <c r="G58" s="32" t="s">
        <v>122</v>
      </c>
      <c r="H58" s="32" t="s">
        <v>123</v>
      </c>
      <c r="I58" s="32" t="s">
        <v>124</v>
      </c>
      <c r="J58" s="32" t="s">
        <v>125</v>
      </c>
      <c r="K58" s="32" t="s">
        <v>126</v>
      </c>
      <c r="L58" s="32"/>
      <c r="M58" s="33" t="s">
        <v>1374</v>
      </c>
      <c r="N58" s="34" t="s">
        <v>128</v>
      </c>
      <c r="O58" s="33" t="s">
        <v>129</v>
      </c>
      <c r="P58" s="33" t="s">
        <v>130</v>
      </c>
      <c r="Q58" s="52" t="s">
        <v>131</v>
      </c>
      <c r="R58" s="829" t="s">
        <v>132</v>
      </c>
      <c r="S58" s="828"/>
      <c r="T58" s="33" t="s">
        <v>133</v>
      </c>
      <c r="U58" s="830" t="s">
        <v>1375</v>
      </c>
      <c r="V58" s="827"/>
      <c r="W58" s="828"/>
      <c r="X58" s="32" t="s">
        <v>1376</v>
      </c>
      <c r="Y58" s="32" t="s">
        <v>1377</v>
      </c>
      <c r="Z58" s="32" t="s">
        <v>1378</v>
      </c>
      <c r="AA58" s="32" t="s">
        <v>1379</v>
      </c>
      <c r="AB58" s="32" t="s">
        <v>1380</v>
      </c>
    </row>
    <row r="59" spans="1:29" ht="15" customHeight="1" x14ac:dyDescent="0.45">
      <c r="A59" s="77" t="s">
        <v>1381</v>
      </c>
      <c r="B59" s="77" t="s">
        <v>8</v>
      </c>
      <c r="C59" s="77"/>
      <c r="D59" s="77" t="s">
        <v>1459</v>
      </c>
      <c r="E59" s="105" t="s">
        <v>1460</v>
      </c>
      <c r="F59" s="77" t="s">
        <v>1461</v>
      </c>
      <c r="G59" s="77" t="s">
        <v>1462</v>
      </c>
      <c r="H59" s="77" t="s">
        <v>166</v>
      </c>
      <c r="I59" s="77" t="s">
        <v>1463</v>
      </c>
      <c r="J59" s="81">
        <v>227</v>
      </c>
      <c r="K59" s="81">
        <v>649</v>
      </c>
      <c r="L59" s="81"/>
      <c r="M59" s="39">
        <v>259.60000000000002</v>
      </c>
      <c r="N59" s="81">
        <f>SUM(X59:AB59)</f>
        <v>3</v>
      </c>
      <c r="O59" s="81">
        <f>N59*J59</f>
        <v>681</v>
      </c>
      <c r="P59" s="81"/>
      <c r="Q59" s="39"/>
      <c r="R59" s="81">
        <f>Q60*J59</f>
        <v>0</v>
      </c>
      <c r="S59" s="81"/>
      <c r="T59" s="81">
        <f>N59-Q60</f>
        <v>3</v>
      </c>
      <c r="U59" s="81">
        <f>T59*J59</f>
        <v>681</v>
      </c>
      <c r="V59" s="81"/>
      <c r="W59" s="81"/>
      <c r="X59" s="81"/>
      <c r="Y59" s="81">
        <v>1</v>
      </c>
      <c r="Z59" s="81">
        <v>2</v>
      </c>
      <c r="AA59" s="81"/>
      <c r="AB59" s="131"/>
    </row>
    <row r="60" spans="1:29" ht="15" customHeight="1" x14ac:dyDescent="0.45">
      <c r="A60" s="36"/>
      <c r="B60" s="36"/>
      <c r="C60" s="36"/>
      <c r="D60" s="485"/>
      <c r="E60" s="36"/>
      <c r="F60" s="36"/>
      <c r="G60" s="36"/>
      <c r="H60" s="36"/>
      <c r="I60" s="36"/>
      <c r="J60" s="38"/>
      <c r="K60" s="38"/>
      <c r="L60" s="38"/>
      <c r="M60" s="38"/>
      <c r="N60" s="38"/>
      <c r="O60" s="38"/>
      <c r="P60" s="38">
        <f>N59*K59</f>
        <v>1947</v>
      </c>
      <c r="Q60" s="68">
        <f>SUM(X60:AB60)</f>
        <v>0</v>
      </c>
      <c r="R60" s="38"/>
      <c r="S60" s="38">
        <f>Q60*K59</f>
        <v>0</v>
      </c>
      <c r="T60" s="38"/>
      <c r="U60" s="38"/>
      <c r="V60" s="38">
        <f>T59*K59</f>
        <v>1947</v>
      </c>
      <c r="W60" s="38">
        <f>T59*M59</f>
        <v>778.80000000000007</v>
      </c>
      <c r="X60" s="38"/>
      <c r="Y60" s="68">
        <v>0</v>
      </c>
      <c r="Z60" s="68">
        <v>0</v>
      </c>
      <c r="AA60" s="38"/>
      <c r="AB60" s="19"/>
    </row>
    <row r="61" spans="1:29" ht="15" customHeight="1" x14ac:dyDescent="0.45">
      <c r="A61" s="36"/>
      <c r="B61" s="36"/>
      <c r="C61" s="36"/>
      <c r="D61" s="36"/>
      <c r="E61" s="36"/>
      <c r="F61" s="36"/>
      <c r="G61" s="36"/>
      <c r="H61" s="36"/>
      <c r="I61" s="36"/>
      <c r="J61" s="38"/>
      <c r="K61" s="38"/>
      <c r="L61" s="38"/>
      <c r="M61" s="38"/>
      <c r="N61" s="38"/>
      <c r="O61" s="38"/>
      <c r="P61" s="38"/>
      <c r="Q61" s="39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19"/>
    </row>
    <row r="62" spans="1:29" ht="15" customHeight="1" x14ac:dyDescent="0.45">
      <c r="A62" s="54" t="s">
        <v>1381</v>
      </c>
      <c r="B62" s="77" t="s">
        <v>8</v>
      </c>
      <c r="C62" s="77"/>
      <c r="D62" s="77" t="s">
        <v>1464</v>
      </c>
      <c r="E62" s="77" t="s">
        <v>1465</v>
      </c>
      <c r="F62" s="86" t="s">
        <v>1466</v>
      </c>
      <c r="G62" s="77" t="s">
        <v>176</v>
      </c>
      <c r="H62" s="77" t="s">
        <v>1467</v>
      </c>
      <c r="I62" s="77" t="s">
        <v>1285</v>
      </c>
      <c r="J62" s="81">
        <v>158</v>
      </c>
      <c r="K62" s="81">
        <v>459</v>
      </c>
      <c r="L62" s="81"/>
      <c r="M62" s="81"/>
      <c r="N62" s="81">
        <f>SUM(X62:AB62)</f>
        <v>3</v>
      </c>
      <c r="O62" s="81">
        <f>N62*J62</f>
        <v>474</v>
      </c>
      <c r="P62" s="81"/>
      <c r="Q62" s="39"/>
      <c r="R62" s="81">
        <f>Q63*J62</f>
        <v>0</v>
      </c>
      <c r="S62" s="81"/>
      <c r="T62" s="81">
        <f>N62-Q63</f>
        <v>3</v>
      </c>
      <c r="U62" s="81">
        <f>T62*J62</f>
        <v>474</v>
      </c>
      <c r="V62" s="81"/>
      <c r="W62" s="81"/>
      <c r="X62" s="81"/>
      <c r="Y62" s="81">
        <v>1</v>
      </c>
      <c r="Z62" s="81">
        <v>1</v>
      </c>
      <c r="AA62" s="81">
        <v>1</v>
      </c>
      <c r="AB62" s="131"/>
    </row>
    <row r="63" spans="1:29" ht="15" customHeight="1" x14ac:dyDescent="0.45">
      <c r="A63" s="36"/>
      <c r="B63" s="36"/>
      <c r="C63" s="36"/>
      <c r="D63" s="36"/>
      <c r="E63" s="36"/>
      <c r="F63" s="36"/>
      <c r="G63" s="36"/>
      <c r="H63" s="36"/>
      <c r="I63" s="36"/>
      <c r="J63" s="38"/>
      <c r="K63" s="38"/>
      <c r="L63" s="38"/>
      <c r="M63" s="38"/>
      <c r="N63" s="38"/>
      <c r="O63" s="38"/>
      <c r="P63" s="38">
        <f>N62*K62</f>
        <v>1377</v>
      </c>
      <c r="Q63" s="58">
        <f>SUM(X63:AB63)</f>
        <v>0</v>
      </c>
      <c r="R63" s="38"/>
      <c r="S63" s="38">
        <f>Q63*K62</f>
        <v>0</v>
      </c>
      <c r="T63" s="38"/>
      <c r="U63" s="38"/>
      <c r="V63" s="38">
        <f>T62*K62</f>
        <v>1377</v>
      </c>
      <c r="W63" s="38">
        <f>T62*M62</f>
        <v>0</v>
      </c>
      <c r="X63" s="38"/>
      <c r="Y63" s="58">
        <v>0</v>
      </c>
      <c r="Z63" s="995">
        <v>0</v>
      </c>
      <c r="AA63" s="58">
        <v>0</v>
      </c>
      <c r="AB63" s="19"/>
      <c r="AC63" s="153"/>
    </row>
    <row r="64" spans="1:29" ht="15" customHeight="1" x14ac:dyDescent="0.45">
      <c r="A64" s="36"/>
      <c r="B64" s="36"/>
      <c r="C64" s="36"/>
      <c r="D64" s="36"/>
      <c r="E64" s="36"/>
      <c r="F64" s="36"/>
      <c r="G64" s="36"/>
      <c r="H64" s="36"/>
      <c r="I64" s="36"/>
      <c r="J64" s="38"/>
      <c r="K64" s="38"/>
      <c r="L64" s="38"/>
      <c r="M64" s="38"/>
      <c r="N64" s="38"/>
      <c r="O64" s="38"/>
      <c r="P64" s="38"/>
      <c r="Q64" s="39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19"/>
    </row>
    <row r="65" spans="1:29" ht="15" customHeight="1" x14ac:dyDescent="0.45">
      <c r="A65" s="54" t="s">
        <v>1381</v>
      </c>
      <c r="B65" s="77" t="s">
        <v>8</v>
      </c>
      <c r="C65" s="77"/>
      <c r="D65" s="671" t="s">
        <v>1468</v>
      </c>
      <c r="E65" s="77" t="s">
        <v>1469</v>
      </c>
      <c r="F65" s="77" t="s">
        <v>210</v>
      </c>
      <c r="G65" s="77" t="s">
        <v>176</v>
      </c>
      <c r="H65" s="77" t="s">
        <v>1467</v>
      </c>
      <c r="I65" s="77" t="s">
        <v>212</v>
      </c>
      <c r="J65" s="81">
        <v>131</v>
      </c>
      <c r="K65" s="81">
        <v>379</v>
      </c>
      <c r="L65" s="81"/>
      <c r="M65" s="39">
        <v>151.6</v>
      </c>
      <c r="N65" s="81">
        <f>SUM(X65:AB65)</f>
        <v>3</v>
      </c>
      <c r="O65" s="81">
        <f>N65*J65</f>
        <v>393</v>
      </c>
      <c r="P65" s="81"/>
      <c r="Q65" s="39"/>
      <c r="R65" s="81">
        <f>Q66*J65</f>
        <v>262</v>
      </c>
      <c r="S65" s="81"/>
      <c r="T65" s="81">
        <f>N65-Q66</f>
        <v>1</v>
      </c>
      <c r="U65" s="81">
        <f>T65*J65</f>
        <v>131</v>
      </c>
      <c r="V65" s="81"/>
      <c r="W65" s="81"/>
      <c r="X65" s="81"/>
      <c r="Y65" s="81">
        <v>1</v>
      </c>
      <c r="Z65" s="81">
        <v>1</v>
      </c>
      <c r="AA65" s="81">
        <v>1</v>
      </c>
      <c r="AB65" s="131"/>
    </row>
    <row r="66" spans="1:29" ht="15" customHeight="1" x14ac:dyDescent="0.45">
      <c r="A66" s="36"/>
      <c r="B66" s="36"/>
      <c r="C66" s="36"/>
      <c r="D66" s="36"/>
      <c r="E66" s="36"/>
      <c r="F66" s="36"/>
      <c r="G66" s="36"/>
      <c r="H66" s="36"/>
      <c r="I66" s="36"/>
      <c r="J66" s="38"/>
      <c r="K66" s="38"/>
      <c r="L66" s="38"/>
      <c r="M66" s="38"/>
      <c r="N66" s="38"/>
      <c r="O66" s="38"/>
      <c r="P66" s="38">
        <f>N65*K65</f>
        <v>1137</v>
      </c>
      <c r="Q66" s="670">
        <f>SUM(X66:AB66)</f>
        <v>2</v>
      </c>
      <c r="R66" s="38"/>
      <c r="S66" s="38">
        <f>Q66*K65</f>
        <v>758</v>
      </c>
      <c r="T66" s="38"/>
      <c r="U66" s="38"/>
      <c r="V66" s="38">
        <f>T65*K65</f>
        <v>379</v>
      </c>
      <c r="W66" s="38">
        <f>T65*M65</f>
        <v>151.6</v>
      </c>
      <c r="X66" s="38"/>
      <c r="Y66" s="68">
        <v>0</v>
      </c>
      <c r="Z66" s="670">
        <v>1</v>
      </c>
      <c r="AA66" s="672">
        <v>1</v>
      </c>
      <c r="AB66" s="19"/>
    </row>
    <row r="67" spans="1:29" ht="15" customHeight="1" x14ac:dyDescent="0.45">
      <c r="A67" s="36"/>
      <c r="B67" s="36"/>
      <c r="C67" s="36"/>
      <c r="D67" s="36"/>
      <c r="E67" s="36"/>
      <c r="F67" s="36"/>
      <c r="G67" s="36"/>
      <c r="H67" s="36"/>
      <c r="I67" s="36"/>
      <c r="J67" s="38"/>
      <c r="K67" s="38"/>
      <c r="L67" s="38"/>
      <c r="M67" s="38"/>
      <c r="N67" s="38"/>
      <c r="O67" s="38"/>
      <c r="P67" s="38"/>
      <c r="Q67" s="39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19"/>
    </row>
    <row r="68" spans="1:29" ht="15" customHeight="1" x14ac:dyDescent="0.45">
      <c r="A68" s="54" t="s">
        <v>1381</v>
      </c>
      <c r="B68" s="77" t="s">
        <v>8</v>
      </c>
      <c r="C68" s="77"/>
      <c r="D68" s="566" t="s">
        <v>1470</v>
      </c>
      <c r="E68" s="105" t="s">
        <v>1471</v>
      </c>
      <c r="F68" s="77" t="s">
        <v>1300</v>
      </c>
      <c r="G68" s="77" t="s">
        <v>158</v>
      </c>
      <c r="H68" s="77" t="s">
        <v>1472</v>
      </c>
      <c r="I68" s="79" t="s">
        <v>1473</v>
      </c>
      <c r="J68" s="81">
        <v>212</v>
      </c>
      <c r="K68" s="81">
        <v>599</v>
      </c>
      <c r="L68" s="81"/>
      <c r="M68" s="81"/>
      <c r="N68" s="81">
        <f>SUM(X68:AB68)</f>
        <v>3</v>
      </c>
      <c r="O68" s="81">
        <f>N68*J68</f>
        <v>636</v>
      </c>
      <c r="P68" s="81"/>
      <c r="Q68" s="39"/>
      <c r="R68" s="81">
        <f>Q69*J68</f>
        <v>212</v>
      </c>
      <c r="S68" s="81"/>
      <c r="T68" s="81">
        <f>N68-Q69</f>
        <v>2</v>
      </c>
      <c r="U68" s="81">
        <f>T68*J68</f>
        <v>424</v>
      </c>
      <c r="V68" s="81"/>
      <c r="W68" s="81"/>
      <c r="X68" s="81"/>
      <c r="Y68" s="81"/>
      <c r="Z68" s="81">
        <v>1</v>
      </c>
      <c r="AA68" s="81">
        <v>1</v>
      </c>
      <c r="AB68" s="131">
        <v>1</v>
      </c>
    </row>
    <row r="69" spans="1:29" ht="15" customHeight="1" x14ac:dyDescent="0.45">
      <c r="A69" s="36"/>
      <c r="B69" s="36"/>
      <c r="C69" s="36"/>
      <c r="D69" s="656"/>
      <c r="E69" s="36"/>
      <c r="F69" s="36"/>
      <c r="G69" s="36"/>
      <c r="H69" s="36"/>
      <c r="I69" s="36"/>
      <c r="J69" s="38"/>
      <c r="K69" s="38"/>
      <c r="L69" s="38"/>
      <c r="M69" s="38"/>
      <c r="N69" s="38"/>
      <c r="O69" s="38"/>
      <c r="P69" s="38">
        <f>N68*K68</f>
        <v>1797</v>
      </c>
      <c r="Q69" s="670">
        <f>SUM(X69:AB69)</f>
        <v>1</v>
      </c>
      <c r="R69" s="38"/>
      <c r="S69" s="38">
        <f>Q69*K68</f>
        <v>599</v>
      </c>
      <c r="T69" s="38"/>
      <c r="U69" s="38"/>
      <c r="V69" s="38">
        <f>T68*K68</f>
        <v>1198</v>
      </c>
      <c r="W69" s="38">
        <f>T68*M68</f>
        <v>0</v>
      </c>
      <c r="X69" s="38"/>
      <c r="Y69" s="38"/>
      <c r="Z69" s="68">
        <v>0</v>
      </c>
      <c r="AA69" s="68">
        <v>0</v>
      </c>
      <c r="AB69" s="677">
        <v>1</v>
      </c>
    </row>
    <row r="70" spans="1:29" ht="15" customHeight="1" x14ac:dyDescent="0.45">
      <c r="A70" s="36"/>
      <c r="B70" s="36"/>
      <c r="C70" s="36"/>
      <c r="D70" s="36"/>
      <c r="E70" s="36"/>
      <c r="F70" s="36"/>
      <c r="G70" s="36"/>
      <c r="H70" s="36"/>
      <c r="I70" s="36"/>
      <c r="J70" s="38"/>
      <c r="K70" s="38"/>
      <c r="L70" s="38"/>
      <c r="M70" s="38"/>
      <c r="N70" s="38"/>
      <c r="O70" s="38"/>
      <c r="P70" s="38"/>
      <c r="Q70" s="39"/>
      <c r="R70" s="38"/>
      <c r="S70" s="38"/>
      <c r="T70" s="38"/>
      <c r="U70" s="38"/>
      <c r="V70" s="38"/>
      <c r="W70" s="38"/>
      <c r="X70" s="38"/>
      <c r="Y70" s="38"/>
      <c r="Z70" s="845"/>
      <c r="AA70" s="38"/>
      <c r="AB70" s="19"/>
    </row>
    <row r="71" spans="1:29" ht="15" customHeight="1" x14ac:dyDescent="0.45">
      <c r="A71" s="54" t="s">
        <v>1381</v>
      </c>
      <c r="B71" s="77" t="s">
        <v>8</v>
      </c>
      <c r="C71" s="77"/>
      <c r="D71" s="77" t="s">
        <v>1474</v>
      </c>
      <c r="E71" s="77" t="s">
        <v>1475</v>
      </c>
      <c r="F71" s="77" t="s">
        <v>278</v>
      </c>
      <c r="G71" s="77" t="s">
        <v>158</v>
      </c>
      <c r="H71" s="77" t="s">
        <v>1476</v>
      </c>
      <c r="I71" s="199" t="s">
        <v>1477</v>
      </c>
      <c r="J71" s="81">
        <v>93</v>
      </c>
      <c r="K71" s="81">
        <v>269</v>
      </c>
      <c r="L71" s="81"/>
      <c r="M71" s="39">
        <v>134</v>
      </c>
      <c r="N71" s="81">
        <f>SUM(X71:AB71)</f>
        <v>5</v>
      </c>
      <c r="O71" s="81">
        <f>N71*J71</f>
        <v>465</v>
      </c>
      <c r="P71" s="81"/>
      <c r="Q71" s="39"/>
      <c r="R71" s="81">
        <f>Q72*J71</f>
        <v>0</v>
      </c>
      <c r="S71" s="81"/>
      <c r="T71" s="81">
        <f>N71-Q72</f>
        <v>5</v>
      </c>
      <c r="U71" s="81">
        <f>T71*J71</f>
        <v>465</v>
      </c>
      <c r="V71" s="81"/>
      <c r="W71" s="81"/>
      <c r="X71" s="81">
        <v>1</v>
      </c>
      <c r="Y71" s="81">
        <v>2</v>
      </c>
      <c r="Z71" s="81">
        <v>2</v>
      </c>
      <c r="AA71" s="81"/>
      <c r="AB71" s="131"/>
    </row>
    <row r="72" spans="1:29" ht="15" customHeight="1" x14ac:dyDescent="0.45">
      <c r="A72" s="36"/>
      <c r="B72" s="36"/>
      <c r="C72" s="36"/>
      <c r="D72" s="46"/>
      <c r="E72" s="36"/>
      <c r="F72" s="36"/>
      <c r="G72" s="36"/>
      <c r="H72" s="36"/>
      <c r="I72" s="36"/>
      <c r="J72" s="38"/>
      <c r="K72" s="38"/>
      <c r="L72" s="38"/>
      <c r="M72" s="38"/>
      <c r="N72" s="38"/>
      <c r="O72" s="38"/>
      <c r="P72" s="38">
        <f>N71*K71</f>
        <v>1345</v>
      </c>
      <c r="Q72" s="42">
        <f>SUM(X72:AB72)</f>
        <v>0</v>
      </c>
      <c r="R72" s="38"/>
      <c r="S72" s="38">
        <f>Q72*K71</f>
        <v>0</v>
      </c>
      <c r="T72" s="38"/>
      <c r="U72" s="38"/>
      <c r="V72" s="38">
        <f>T71*K71</f>
        <v>1345</v>
      </c>
      <c r="W72" s="38">
        <f>T71*M71</f>
        <v>670</v>
      </c>
      <c r="X72" s="42">
        <v>0</v>
      </c>
      <c r="Y72" s="42">
        <v>0</v>
      </c>
      <c r="Z72" s="42">
        <v>0</v>
      </c>
      <c r="AA72" s="38"/>
      <c r="AB72" s="19"/>
      <c r="AC72" s="164" t="s">
        <v>1478</v>
      </c>
    </row>
    <row r="73" spans="1:29" ht="15" customHeight="1" x14ac:dyDescent="0.45">
      <c r="A73" s="36"/>
      <c r="B73" s="36"/>
      <c r="C73" s="36"/>
      <c r="D73" s="36"/>
      <c r="E73" s="36"/>
      <c r="F73" s="36"/>
      <c r="G73" s="36"/>
      <c r="H73" s="36"/>
      <c r="I73" s="36"/>
      <c r="J73" s="38"/>
      <c r="K73" s="38"/>
      <c r="L73" s="38"/>
      <c r="M73" s="38"/>
      <c r="N73" s="38"/>
      <c r="O73" s="38"/>
      <c r="P73" s="38"/>
      <c r="Q73" s="39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19"/>
    </row>
    <row r="74" spans="1:29" ht="15" customHeight="1" x14ac:dyDescent="0.45">
      <c r="A74" s="54" t="s">
        <v>1381</v>
      </c>
      <c r="B74" s="77" t="s">
        <v>8</v>
      </c>
      <c r="C74" s="77"/>
      <c r="D74" s="77" t="s">
        <v>1479</v>
      </c>
      <c r="E74" s="77" t="s">
        <v>1480</v>
      </c>
      <c r="F74" s="77" t="s">
        <v>164</v>
      </c>
      <c r="G74" s="77" t="s">
        <v>165</v>
      </c>
      <c r="H74" s="77" t="s">
        <v>166</v>
      </c>
      <c r="I74" s="77" t="s">
        <v>1481</v>
      </c>
      <c r="J74" s="81">
        <v>85</v>
      </c>
      <c r="K74" s="81">
        <v>254</v>
      </c>
      <c r="L74" s="81"/>
      <c r="M74" s="81"/>
      <c r="N74" s="81">
        <f>SUM(X74:AB74)</f>
        <v>5</v>
      </c>
      <c r="O74" s="81">
        <f>N74*J74</f>
        <v>425</v>
      </c>
      <c r="P74" s="81"/>
      <c r="Q74" s="39"/>
      <c r="R74" s="81">
        <f>Q75*J74</f>
        <v>0</v>
      </c>
      <c r="S74" s="81"/>
      <c r="T74" s="81">
        <f>N74-Q75</f>
        <v>5</v>
      </c>
      <c r="U74" s="81">
        <f>T74*J74</f>
        <v>425</v>
      </c>
      <c r="V74" s="81"/>
      <c r="W74" s="81"/>
      <c r="X74" s="81">
        <v>1</v>
      </c>
      <c r="Y74" s="81">
        <v>2</v>
      </c>
      <c r="Z74" s="81">
        <v>2</v>
      </c>
      <c r="AA74" s="81"/>
      <c r="AB74" s="131"/>
    </row>
    <row r="75" spans="1:29" ht="15" customHeight="1" x14ac:dyDescent="0.45">
      <c r="A75" s="36"/>
      <c r="B75" s="36"/>
      <c r="C75" s="36"/>
      <c r="D75" s="46"/>
      <c r="E75" s="36"/>
      <c r="F75" s="36"/>
      <c r="G75" s="36"/>
      <c r="H75" s="36"/>
      <c r="I75" s="36"/>
      <c r="J75" s="38"/>
      <c r="K75" s="38"/>
      <c r="L75" s="38"/>
      <c r="M75" s="38"/>
      <c r="N75" s="38"/>
      <c r="O75" s="38"/>
      <c r="P75" s="38">
        <f>N74*K74</f>
        <v>1270</v>
      </c>
      <c r="Q75" s="42">
        <f>SUM(X75:AB75)</f>
        <v>0</v>
      </c>
      <c r="R75" s="38"/>
      <c r="S75" s="38">
        <f>Q75*K74</f>
        <v>0</v>
      </c>
      <c r="T75" s="38"/>
      <c r="U75" s="38"/>
      <c r="V75" s="38">
        <f>T74*K74</f>
        <v>1270</v>
      </c>
      <c r="W75" s="38">
        <f>T74*M74</f>
        <v>0</v>
      </c>
      <c r="X75" s="42">
        <v>0</v>
      </c>
      <c r="Y75" s="42">
        <v>0</v>
      </c>
      <c r="Z75" s="42">
        <v>0</v>
      </c>
      <c r="AA75" s="38"/>
      <c r="AB75" s="19"/>
    </row>
    <row r="76" spans="1:29" ht="15" customHeight="1" x14ac:dyDescent="0.45">
      <c r="A76" s="36"/>
      <c r="B76" s="36"/>
      <c r="C76" s="36"/>
      <c r="D76" s="36"/>
      <c r="E76" s="36"/>
      <c r="F76" s="36"/>
      <c r="G76" s="36"/>
      <c r="H76" s="36"/>
      <c r="I76" s="36"/>
      <c r="J76" s="38"/>
      <c r="K76" s="38"/>
      <c r="L76" s="38"/>
      <c r="M76" s="38"/>
      <c r="N76" s="38"/>
      <c r="O76" s="38"/>
      <c r="P76" s="38"/>
      <c r="Q76" s="39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19"/>
    </row>
    <row r="77" spans="1:29" ht="15" customHeight="1" x14ac:dyDescent="0.45">
      <c r="A77" s="54" t="s">
        <v>1381</v>
      </c>
      <c r="B77" s="77" t="s">
        <v>8</v>
      </c>
      <c r="C77" s="77"/>
      <c r="D77" s="77" t="s">
        <v>1482</v>
      </c>
      <c r="E77" s="77" t="s">
        <v>1483</v>
      </c>
      <c r="F77" s="77" t="s">
        <v>278</v>
      </c>
      <c r="G77" s="77" t="s">
        <v>158</v>
      </c>
      <c r="H77" s="77" t="s">
        <v>1484</v>
      </c>
      <c r="I77" s="86" t="s">
        <v>1485</v>
      </c>
      <c r="J77" s="81">
        <v>120</v>
      </c>
      <c r="K77" s="81">
        <v>329</v>
      </c>
      <c r="L77" s="81"/>
      <c r="M77" s="81"/>
      <c r="N77" s="81">
        <f>SUM(X77:AB77)</f>
        <v>4</v>
      </c>
      <c r="O77" s="81">
        <f>N77*J77</f>
        <v>480</v>
      </c>
      <c r="P77" s="81"/>
      <c r="Q77" s="39"/>
      <c r="R77" s="81">
        <f>Q78*J77</f>
        <v>0</v>
      </c>
      <c r="S77" s="81"/>
      <c r="T77" s="81">
        <f>N77-Q78</f>
        <v>4</v>
      </c>
      <c r="U77" s="81">
        <f>T77*J77</f>
        <v>480</v>
      </c>
      <c r="V77" s="81"/>
      <c r="W77" s="81"/>
      <c r="X77" s="81">
        <v>1</v>
      </c>
      <c r="Y77" s="81">
        <v>2</v>
      </c>
      <c r="Z77" s="81">
        <v>1</v>
      </c>
      <c r="AA77" s="81"/>
      <c r="AB77" s="131"/>
    </row>
    <row r="78" spans="1:29" ht="15" customHeight="1" x14ac:dyDescent="0.45">
      <c r="A78" s="36"/>
      <c r="B78" s="36"/>
      <c r="C78" s="36"/>
      <c r="D78" s="36"/>
      <c r="E78" s="36"/>
      <c r="F78" s="36"/>
      <c r="G78" s="36"/>
      <c r="H78" s="36"/>
      <c r="I78" s="36"/>
      <c r="J78" s="38"/>
      <c r="K78" s="38"/>
      <c r="L78" s="38"/>
      <c r="M78" s="38"/>
      <c r="N78" s="38"/>
      <c r="O78" s="38"/>
      <c r="P78" s="38">
        <f>N77*K77</f>
        <v>1316</v>
      </c>
      <c r="Q78" s="58">
        <f>SUM(X78:AB78)</f>
        <v>0</v>
      </c>
      <c r="R78" s="38"/>
      <c r="S78" s="38">
        <f>Q78*K77</f>
        <v>0</v>
      </c>
      <c r="T78" s="38"/>
      <c r="U78" s="38"/>
      <c r="V78" s="38">
        <f>T77*K77</f>
        <v>1316</v>
      </c>
      <c r="W78" s="38">
        <f>T77*M77</f>
        <v>0</v>
      </c>
      <c r="X78" s="58">
        <v>0</v>
      </c>
      <c r="Y78" s="58">
        <v>0</v>
      </c>
      <c r="Z78" s="58">
        <v>0</v>
      </c>
      <c r="AA78" s="38"/>
      <c r="AB78" s="19"/>
    </row>
    <row r="79" spans="1:29" ht="15" customHeight="1" x14ac:dyDescent="0.45">
      <c r="A79" s="36"/>
      <c r="B79" s="36"/>
      <c r="C79" s="36"/>
      <c r="D79" s="36"/>
      <c r="E79" s="36"/>
      <c r="F79" s="36"/>
      <c r="G79" s="36"/>
      <c r="H79" s="36"/>
      <c r="I79" s="36"/>
      <c r="J79" s="38"/>
      <c r="K79" s="38"/>
      <c r="L79" s="38"/>
      <c r="M79" s="38"/>
      <c r="N79" s="38"/>
      <c r="O79" s="38"/>
      <c r="P79" s="38"/>
      <c r="Q79" s="39"/>
      <c r="R79" s="38"/>
      <c r="S79" s="38"/>
      <c r="T79" s="38"/>
      <c r="U79" s="38"/>
      <c r="V79" s="38"/>
      <c r="W79" s="38"/>
      <c r="X79" s="38"/>
      <c r="Y79" s="845"/>
      <c r="Z79" s="38"/>
      <c r="AA79" s="38"/>
      <c r="AB79" s="19"/>
    </row>
    <row r="80" spans="1:29" ht="15" customHeight="1" x14ac:dyDescent="0.45">
      <c r="A80" s="54" t="s">
        <v>1381</v>
      </c>
      <c r="B80" s="77" t="s">
        <v>8</v>
      </c>
      <c r="C80" s="77"/>
      <c r="D80" s="232" t="s">
        <v>1486</v>
      </c>
      <c r="E80" s="77" t="s">
        <v>1487</v>
      </c>
      <c r="F80" s="77" t="s">
        <v>278</v>
      </c>
      <c r="G80" s="77" t="s">
        <v>1488</v>
      </c>
      <c r="H80" s="77" t="s">
        <v>1484</v>
      </c>
      <c r="I80" s="77" t="s">
        <v>1489</v>
      </c>
      <c r="J80" s="81">
        <v>81</v>
      </c>
      <c r="K80" s="81">
        <v>249</v>
      </c>
      <c r="L80" s="81"/>
      <c r="M80" s="39">
        <v>99</v>
      </c>
      <c r="N80" s="81">
        <f>SUM(X80:AB80)</f>
        <v>5</v>
      </c>
      <c r="O80" s="81">
        <f>N80*J80</f>
        <v>405</v>
      </c>
      <c r="P80" s="81"/>
      <c r="Q80" s="39"/>
      <c r="R80" s="81">
        <f>Q81*J80</f>
        <v>0</v>
      </c>
      <c r="S80" s="81"/>
      <c r="T80" s="81">
        <f>N80-Q81</f>
        <v>5</v>
      </c>
      <c r="U80" s="81">
        <f>T80*J80</f>
        <v>405</v>
      </c>
      <c r="V80" s="81"/>
      <c r="W80" s="81"/>
      <c r="X80" s="81">
        <v>1</v>
      </c>
      <c r="Y80" s="81">
        <v>2</v>
      </c>
      <c r="Z80" s="81">
        <v>2</v>
      </c>
      <c r="AA80" s="81"/>
      <c r="AB80" s="131"/>
    </row>
    <row r="81" spans="1:28" ht="15" customHeight="1" x14ac:dyDescent="0.45">
      <c r="A81" s="36"/>
      <c r="B81" s="36"/>
      <c r="C81" s="36"/>
      <c r="D81" s="36"/>
      <c r="E81" s="36"/>
      <c r="F81" s="36"/>
      <c r="G81" s="36"/>
      <c r="H81" s="36"/>
      <c r="I81" s="36"/>
      <c r="J81" s="38"/>
      <c r="K81" s="38"/>
      <c r="L81" s="38"/>
      <c r="M81" s="38"/>
      <c r="N81" s="38"/>
      <c r="O81" s="38"/>
      <c r="P81" s="38">
        <f>N80*K80</f>
        <v>1245</v>
      </c>
      <c r="Q81" s="58">
        <f>SUM(X81:AB81)</f>
        <v>0</v>
      </c>
      <c r="R81" s="38"/>
      <c r="S81" s="38">
        <f>Q81*K80</f>
        <v>0</v>
      </c>
      <c r="T81" s="38"/>
      <c r="U81" s="38"/>
      <c r="V81" s="38">
        <f>T80*K80</f>
        <v>1245</v>
      </c>
      <c r="W81" s="38">
        <f>T80*M80</f>
        <v>495</v>
      </c>
      <c r="X81" s="58">
        <v>0</v>
      </c>
      <c r="Y81" s="58">
        <v>0</v>
      </c>
      <c r="Z81" s="58">
        <v>0</v>
      </c>
      <c r="AA81" s="38"/>
      <c r="AB81" s="19"/>
    </row>
    <row r="82" spans="1:28" ht="15" customHeight="1" x14ac:dyDescent="0.45">
      <c r="A82" s="36"/>
      <c r="B82" s="36"/>
      <c r="C82" s="36"/>
      <c r="D82" s="36"/>
      <c r="E82" s="36"/>
      <c r="F82" s="36"/>
      <c r="G82" s="36"/>
      <c r="H82" s="36"/>
      <c r="I82" s="36"/>
      <c r="J82" s="38"/>
      <c r="K82" s="38"/>
      <c r="L82" s="38"/>
      <c r="M82" s="38"/>
      <c r="N82" s="38"/>
      <c r="O82" s="38"/>
      <c r="P82" s="38"/>
      <c r="Q82" s="39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19"/>
    </row>
    <row r="83" spans="1:28" ht="15" customHeight="1" x14ac:dyDescent="0.45">
      <c r="A83" s="54" t="s">
        <v>1381</v>
      </c>
      <c r="B83" s="77" t="s">
        <v>8</v>
      </c>
      <c r="C83" s="77"/>
      <c r="D83" s="232" t="s">
        <v>1486</v>
      </c>
      <c r="E83" s="77" t="s">
        <v>1490</v>
      </c>
      <c r="F83" s="77" t="s">
        <v>278</v>
      </c>
      <c r="G83" s="77" t="s">
        <v>1491</v>
      </c>
      <c r="H83" s="77" t="s">
        <v>1484</v>
      </c>
      <c r="I83" s="77" t="s">
        <v>182</v>
      </c>
      <c r="J83" s="81">
        <v>93</v>
      </c>
      <c r="K83" s="81">
        <v>279</v>
      </c>
      <c r="L83" s="81"/>
      <c r="M83" s="81"/>
      <c r="N83" s="81">
        <v>2</v>
      </c>
      <c r="O83" s="81">
        <f>N83*J83</f>
        <v>186</v>
      </c>
      <c r="P83" s="81"/>
      <c r="Q83" s="39"/>
      <c r="R83" s="81">
        <f>Q84*J83</f>
        <v>0</v>
      </c>
      <c r="S83" s="81"/>
      <c r="T83" s="81">
        <f>N83-Q84</f>
        <v>2</v>
      </c>
      <c r="U83" s="81">
        <f>T83*J83</f>
        <v>186</v>
      </c>
      <c r="V83" s="81"/>
      <c r="W83" s="81"/>
      <c r="X83" s="81">
        <v>1</v>
      </c>
      <c r="Y83" s="81">
        <v>1</v>
      </c>
      <c r="Z83" s="81">
        <v>1</v>
      </c>
      <c r="AA83" s="81"/>
      <c r="AB83" s="131"/>
    </row>
    <row r="84" spans="1:28" ht="15" customHeight="1" x14ac:dyDescent="0.45">
      <c r="A84" s="36"/>
      <c r="B84" s="36"/>
      <c r="C84" s="36"/>
      <c r="D84" s="46"/>
      <c r="E84" s="36"/>
      <c r="F84" s="36"/>
      <c r="G84" s="36"/>
      <c r="H84" s="36"/>
      <c r="I84" s="36"/>
      <c r="J84" s="38"/>
      <c r="K84" s="38"/>
      <c r="L84" s="38"/>
      <c r="M84" s="38"/>
      <c r="N84" s="38"/>
      <c r="O84" s="38"/>
      <c r="P84" s="38">
        <f>N83*K83</f>
        <v>558</v>
      </c>
      <c r="Q84" s="42">
        <f>SUM(X84:AB84)</f>
        <v>0</v>
      </c>
      <c r="R84" s="38"/>
      <c r="S84" s="38">
        <f>Q84*K83</f>
        <v>0</v>
      </c>
      <c r="T84" s="38"/>
      <c r="U84" s="38"/>
      <c r="V84" s="38">
        <f>T83*K83</f>
        <v>558</v>
      </c>
      <c r="W84" s="38">
        <f>T83*M83</f>
        <v>0</v>
      </c>
      <c r="X84" s="42">
        <v>0</v>
      </c>
      <c r="Y84" s="39" t="s">
        <v>1492</v>
      </c>
      <c r="Z84" s="42">
        <v>0</v>
      </c>
      <c r="AA84" s="38"/>
      <c r="AB84" s="19"/>
    </row>
    <row r="85" spans="1:28" ht="15" customHeight="1" x14ac:dyDescent="0.45">
      <c r="A85" s="36"/>
      <c r="B85" s="36"/>
      <c r="C85" s="36"/>
      <c r="D85" s="36"/>
      <c r="E85" s="36"/>
      <c r="F85" s="36"/>
      <c r="G85" s="36"/>
      <c r="H85" s="36"/>
      <c r="I85" s="36"/>
      <c r="J85" s="38"/>
      <c r="K85" s="38"/>
      <c r="L85" s="38"/>
      <c r="M85" s="38"/>
      <c r="N85" s="38"/>
      <c r="O85" s="38"/>
      <c r="P85" s="38"/>
      <c r="Q85" s="39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19"/>
    </row>
    <row r="86" spans="1:28" ht="15" customHeight="1" x14ac:dyDescent="0.45">
      <c r="A86" s="54" t="s">
        <v>1381</v>
      </c>
      <c r="B86" s="77" t="s">
        <v>8</v>
      </c>
      <c r="C86" s="77"/>
      <c r="D86" s="77" t="s">
        <v>1493</v>
      </c>
      <c r="E86" s="77" t="s">
        <v>1494</v>
      </c>
      <c r="F86" s="77" t="s">
        <v>1495</v>
      </c>
      <c r="G86" s="77" t="s">
        <v>1496</v>
      </c>
      <c r="H86" s="77" t="s">
        <v>166</v>
      </c>
      <c r="I86" s="77" t="s">
        <v>1497</v>
      </c>
      <c r="J86" s="81">
        <v>100</v>
      </c>
      <c r="K86" s="81">
        <v>299</v>
      </c>
      <c r="L86" s="81"/>
      <c r="M86" s="39">
        <v>149.5</v>
      </c>
      <c r="N86" s="81">
        <f>SUM(X86:AB86)</f>
        <v>5</v>
      </c>
      <c r="O86" s="81">
        <f>N86*J86</f>
        <v>500</v>
      </c>
      <c r="P86" s="81"/>
      <c r="Q86" s="39"/>
      <c r="R86" s="81">
        <f>Q87*J86</f>
        <v>0</v>
      </c>
      <c r="S86" s="81"/>
      <c r="T86" s="81">
        <f>N86-Q87</f>
        <v>5</v>
      </c>
      <c r="U86" s="81">
        <f>T86*J86</f>
        <v>500</v>
      </c>
      <c r="V86" s="81"/>
      <c r="W86" s="81"/>
      <c r="X86" s="81"/>
      <c r="Y86" s="81">
        <v>1</v>
      </c>
      <c r="Z86" s="81">
        <v>2</v>
      </c>
      <c r="AA86" s="81">
        <v>2</v>
      </c>
      <c r="AB86" s="131"/>
    </row>
    <row r="87" spans="1:28" ht="15" customHeight="1" x14ac:dyDescent="0.45">
      <c r="A87" s="36"/>
      <c r="B87" s="36"/>
      <c r="C87" s="36"/>
      <c r="D87" s="36"/>
      <c r="E87" s="36"/>
      <c r="F87" s="36"/>
      <c r="G87" s="36"/>
      <c r="H87" s="36"/>
      <c r="I87" s="36"/>
      <c r="J87" s="38"/>
      <c r="K87" s="38"/>
      <c r="L87" s="38"/>
      <c r="M87" s="38"/>
      <c r="N87" s="38"/>
      <c r="O87" s="38"/>
      <c r="P87" s="38">
        <f>N86*K86</f>
        <v>1495</v>
      </c>
      <c r="Q87" s="42">
        <f>SUM(X87:AB87)</f>
        <v>0</v>
      </c>
      <c r="R87" s="38"/>
      <c r="S87" s="38">
        <f>Q87*K86</f>
        <v>0</v>
      </c>
      <c r="T87" s="38"/>
      <c r="U87" s="38"/>
      <c r="V87" s="38">
        <f>T86*K86</f>
        <v>1495</v>
      </c>
      <c r="W87" s="38">
        <f>T86*M86</f>
        <v>747.5</v>
      </c>
      <c r="X87" s="38"/>
      <c r="Y87" s="42">
        <v>0</v>
      </c>
      <c r="Z87" s="42">
        <v>0</v>
      </c>
      <c r="AA87" s="42">
        <v>0</v>
      </c>
      <c r="AB87" s="19"/>
    </row>
    <row r="88" spans="1:28" ht="15" customHeight="1" x14ac:dyDescent="0.45">
      <c r="A88" s="36"/>
      <c r="B88" s="36"/>
      <c r="C88" s="36"/>
      <c r="D88" s="36"/>
      <c r="E88" s="36"/>
      <c r="F88" s="36"/>
      <c r="G88" s="36"/>
      <c r="H88" s="36"/>
      <c r="I88" s="36"/>
      <c r="J88" s="38"/>
      <c r="K88" s="38"/>
      <c r="L88" s="38"/>
      <c r="M88" s="38"/>
      <c r="N88" s="38"/>
      <c r="O88" s="38"/>
      <c r="P88" s="38"/>
      <c r="Q88" s="39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19"/>
    </row>
    <row r="89" spans="1:28" ht="15" customHeight="1" x14ac:dyDescent="0.45">
      <c r="A89" s="54" t="s">
        <v>1381</v>
      </c>
      <c r="B89" s="77" t="s">
        <v>8</v>
      </c>
      <c r="C89" s="77"/>
      <c r="D89" s="77" t="s">
        <v>1498</v>
      </c>
      <c r="E89" s="77" t="s">
        <v>1499</v>
      </c>
      <c r="F89" s="77" t="s">
        <v>278</v>
      </c>
      <c r="G89" s="77" t="s">
        <v>1500</v>
      </c>
      <c r="H89" s="77" t="s">
        <v>166</v>
      </c>
      <c r="I89" s="77" t="s">
        <v>1501</v>
      </c>
      <c r="J89" s="81">
        <v>89</v>
      </c>
      <c r="K89" s="81">
        <v>269</v>
      </c>
      <c r="L89" s="81"/>
      <c r="M89" s="81"/>
      <c r="N89" s="81">
        <f>SUM(X89:AB89)</f>
        <v>3</v>
      </c>
      <c r="O89" s="81">
        <f>N89*J89</f>
        <v>267</v>
      </c>
      <c r="P89" s="81"/>
      <c r="Q89" s="39"/>
      <c r="R89" s="81">
        <f>Q90*J89</f>
        <v>0</v>
      </c>
      <c r="S89" s="81"/>
      <c r="T89" s="81">
        <f>N89-Q90</f>
        <v>3</v>
      </c>
      <c r="U89" s="81">
        <f>T89*J89</f>
        <v>267</v>
      </c>
      <c r="V89" s="81"/>
      <c r="W89" s="81"/>
      <c r="X89" s="81">
        <v>1</v>
      </c>
      <c r="Y89" s="81">
        <v>1</v>
      </c>
      <c r="Z89" s="81">
        <v>1</v>
      </c>
      <c r="AA89" s="81"/>
      <c r="AB89" s="131"/>
    </row>
    <row r="90" spans="1:28" ht="15" customHeight="1" x14ac:dyDescent="0.45">
      <c r="A90" s="36"/>
      <c r="B90" s="36"/>
      <c r="C90" s="36"/>
      <c r="D90" s="46"/>
      <c r="E90" s="36"/>
      <c r="F90" s="36"/>
      <c r="G90" s="36"/>
      <c r="H90" s="36"/>
      <c r="I90" s="36"/>
      <c r="J90" s="38"/>
      <c r="K90" s="38"/>
      <c r="L90" s="38"/>
      <c r="M90" s="38"/>
      <c r="N90" s="38"/>
      <c r="O90" s="38"/>
      <c r="P90" s="38">
        <f>N89*K89</f>
        <v>807</v>
      </c>
      <c r="Q90" s="42">
        <f>SUM(X90:AB90)</f>
        <v>0</v>
      </c>
      <c r="R90" s="38"/>
      <c r="S90" s="38">
        <f>Q90*K89</f>
        <v>0</v>
      </c>
      <c r="T90" s="38"/>
      <c r="U90" s="38"/>
      <c r="V90" s="38">
        <f>T89*K89</f>
        <v>807</v>
      </c>
      <c r="W90" s="38">
        <f>T89*M89</f>
        <v>0</v>
      </c>
      <c r="X90" s="42">
        <v>0</v>
      </c>
      <c r="Y90" s="42">
        <v>0</v>
      </c>
      <c r="Z90" s="42">
        <v>0</v>
      </c>
      <c r="AA90" s="38"/>
      <c r="AB90" s="19"/>
    </row>
    <row r="91" spans="1:28" ht="15" customHeight="1" x14ac:dyDescent="0.45">
      <c r="A91" s="36"/>
      <c r="B91" s="36"/>
      <c r="C91" s="36"/>
      <c r="D91" s="36"/>
      <c r="E91" s="36"/>
      <c r="F91" s="36"/>
      <c r="G91" s="36"/>
      <c r="H91" s="36"/>
      <c r="I91" s="36"/>
      <c r="J91" s="38"/>
      <c r="K91" s="38"/>
      <c r="L91" s="38"/>
      <c r="M91" s="38"/>
      <c r="N91" s="38"/>
      <c r="O91" s="38"/>
      <c r="P91" s="38"/>
      <c r="Q91" s="39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19"/>
    </row>
    <row r="92" spans="1:28" ht="15" customHeight="1" x14ac:dyDescent="0.45">
      <c r="A92" s="54" t="s">
        <v>1381</v>
      </c>
      <c r="B92" s="36" t="s">
        <v>8</v>
      </c>
      <c r="C92" s="36"/>
      <c r="D92" s="77" t="s">
        <v>1502</v>
      </c>
      <c r="E92" s="77" t="s">
        <v>1503</v>
      </c>
      <c r="F92" s="77" t="s">
        <v>380</v>
      </c>
      <c r="G92" s="77" t="s">
        <v>188</v>
      </c>
      <c r="H92" s="77" t="s">
        <v>1504</v>
      </c>
      <c r="I92" s="86" t="s">
        <v>1477</v>
      </c>
      <c r="J92" s="81">
        <v>150</v>
      </c>
      <c r="K92" s="81">
        <v>449</v>
      </c>
      <c r="L92" s="81"/>
      <c r="M92" s="39">
        <v>224.5</v>
      </c>
      <c r="N92" s="81">
        <f>SUM(X92:AB92)</f>
        <v>3</v>
      </c>
      <c r="O92" s="81">
        <f>N92*J92</f>
        <v>450</v>
      </c>
      <c r="P92" s="81"/>
      <c r="Q92" s="39"/>
      <c r="R92" s="81">
        <f>Q93*J92</f>
        <v>0</v>
      </c>
      <c r="S92" s="81"/>
      <c r="T92" s="81">
        <f>N92-Q93</f>
        <v>3</v>
      </c>
      <c r="U92" s="81">
        <f>T92*J92</f>
        <v>450</v>
      </c>
      <c r="V92" s="81"/>
      <c r="W92" s="81"/>
      <c r="X92" s="81"/>
      <c r="Y92" s="81">
        <v>1</v>
      </c>
      <c r="Z92" s="81">
        <v>1</v>
      </c>
      <c r="AA92" s="81">
        <v>1</v>
      </c>
      <c r="AB92" s="131"/>
    </row>
    <row r="93" spans="1:28" ht="15" customHeight="1" x14ac:dyDescent="0.45">
      <c r="A93" s="36"/>
      <c r="B93" s="36"/>
      <c r="C93" s="36"/>
      <c r="D93" s="46"/>
      <c r="E93" s="36"/>
      <c r="F93" s="36"/>
      <c r="G93" s="36"/>
      <c r="H93" s="36"/>
      <c r="I93" s="36"/>
      <c r="J93" s="38"/>
      <c r="K93" s="38"/>
      <c r="L93" s="38"/>
      <c r="M93" s="38"/>
      <c r="N93" s="38"/>
      <c r="O93" s="38"/>
      <c r="P93" s="38">
        <f>N92*K92</f>
        <v>1347</v>
      </c>
      <c r="Q93" s="42">
        <f>SUM(X93:AB93)</f>
        <v>0</v>
      </c>
      <c r="R93" s="38"/>
      <c r="S93" s="38">
        <f>Q93*K92</f>
        <v>0</v>
      </c>
      <c r="T93" s="38"/>
      <c r="U93" s="38"/>
      <c r="V93" s="38">
        <f>T92*K92</f>
        <v>1347</v>
      </c>
      <c r="W93" s="38">
        <f>T92*M92</f>
        <v>673.5</v>
      </c>
      <c r="X93" s="38"/>
      <c r="Y93" s="854">
        <v>0</v>
      </c>
      <c r="Z93" s="42">
        <v>0</v>
      </c>
      <c r="AA93" s="42">
        <v>0</v>
      </c>
      <c r="AB93" s="19"/>
    </row>
    <row r="94" spans="1:28" ht="15" customHeight="1" x14ac:dyDescent="0.45">
      <c r="A94" s="36"/>
      <c r="B94" s="36"/>
      <c r="C94" s="36"/>
      <c r="D94" s="36"/>
      <c r="E94" s="36"/>
      <c r="F94" s="36"/>
      <c r="G94" s="36"/>
      <c r="H94" s="36"/>
      <c r="I94" s="36"/>
      <c r="J94" s="38"/>
      <c r="K94" s="38"/>
      <c r="L94" s="38"/>
      <c r="M94" s="38"/>
      <c r="N94" s="38"/>
      <c r="O94" s="38"/>
      <c r="P94" s="38"/>
      <c r="Q94" s="39"/>
      <c r="R94" s="38"/>
      <c r="S94" s="38"/>
      <c r="T94" s="38"/>
      <c r="U94" s="38"/>
      <c r="V94" s="38"/>
      <c r="W94" s="38"/>
      <c r="X94" s="38"/>
      <c r="Y94" s="38"/>
      <c r="Z94" s="845"/>
      <c r="AA94" s="38"/>
      <c r="AB94" s="19"/>
    </row>
    <row r="95" spans="1:28" ht="15" customHeight="1" x14ac:dyDescent="0.45">
      <c r="A95" s="36"/>
      <c r="B95" s="36"/>
      <c r="C95" s="36"/>
      <c r="D95" s="36"/>
      <c r="E95" s="36"/>
      <c r="F95" s="36"/>
      <c r="G95" s="36"/>
      <c r="H95" s="36"/>
      <c r="I95" s="36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19"/>
    </row>
    <row r="96" spans="1:28" ht="15" customHeight="1" x14ac:dyDescent="0.45">
      <c r="A96" s="233"/>
      <c r="B96" s="233"/>
      <c r="C96" s="233"/>
      <c r="D96" s="233"/>
      <c r="E96" s="233"/>
      <c r="F96" s="233"/>
      <c r="G96" s="233"/>
      <c r="H96" s="233"/>
      <c r="I96" s="233"/>
      <c r="J96" s="234"/>
      <c r="K96" s="235"/>
      <c r="L96" s="235"/>
      <c r="M96" s="235"/>
      <c r="N96" s="235"/>
      <c r="O96" s="235">
        <f t="shared" ref="O96:W96" si="4">SUM(O59:O95)</f>
        <v>5362</v>
      </c>
      <c r="P96" s="235">
        <f t="shared" si="4"/>
        <v>15641</v>
      </c>
      <c r="Q96" s="723">
        <f t="shared" si="4"/>
        <v>3</v>
      </c>
      <c r="R96" s="723">
        <f t="shared" si="4"/>
        <v>474</v>
      </c>
      <c r="S96" s="235">
        <f t="shared" si="4"/>
        <v>1357</v>
      </c>
      <c r="T96" s="235">
        <f t="shared" si="4"/>
        <v>41</v>
      </c>
      <c r="U96" s="235">
        <f t="shared" si="4"/>
        <v>4888</v>
      </c>
      <c r="V96" s="235">
        <f t="shared" si="4"/>
        <v>14284</v>
      </c>
      <c r="W96" s="235">
        <f t="shared" si="4"/>
        <v>3516.4</v>
      </c>
      <c r="X96" s="235"/>
      <c r="Y96" s="235"/>
      <c r="Z96" s="235"/>
      <c r="AA96" s="235"/>
      <c r="AB96" s="19"/>
    </row>
    <row r="97" spans="1:28" ht="15" customHeight="1" x14ac:dyDescent="0.4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>
        <f t="shared" ref="O97:P97" si="5">R96+U96</f>
        <v>5362</v>
      </c>
      <c r="P97" s="9">
        <f t="shared" si="5"/>
        <v>15641</v>
      </c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8" ht="15" customHeight="1" x14ac:dyDescent="0.4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38" t="s">
        <v>324</v>
      </c>
      <c r="N98" s="9"/>
      <c r="O98" s="9"/>
      <c r="P98" s="9"/>
      <c r="Q98" s="9"/>
      <c r="R98" s="97">
        <f>R96/O96</f>
        <v>8.8399850801939572E-2</v>
      </c>
      <c r="S98" s="9"/>
      <c r="T98" s="9"/>
      <c r="U98" s="97">
        <f>U96/O96</f>
        <v>0.91160014919806043</v>
      </c>
      <c r="V98" s="9"/>
      <c r="W98" s="9"/>
      <c r="X98" s="9"/>
      <c r="Y98" s="9"/>
      <c r="Z98" s="9"/>
      <c r="AA98" s="9"/>
    </row>
    <row r="99" spans="1:28" ht="15" customHeight="1" x14ac:dyDescent="0.4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38" t="s">
        <v>325</v>
      </c>
      <c r="N99" s="9"/>
      <c r="O99" s="9"/>
      <c r="P99" s="9"/>
      <c r="Q99" s="9"/>
      <c r="R99" s="9"/>
      <c r="S99" s="9"/>
      <c r="T99" s="9"/>
      <c r="U99" s="9"/>
      <c r="V99" s="98">
        <f>(V96+W96)/U96</f>
        <v>3.6416530278232409</v>
      </c>
      <c r="W99" s="9"/>
      <c r="X99" s="9"/>
      <c r="Y99" s="9"/>
      <c r="Z99" s="9"/>
      <c r="AA99" s="9"/>
    </row>
    <row r="100" spans="1:28" ht="15" customHeight="1" x14ac:dyDescent="0.4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8" ht="15" customHeight="1" x14ac:dyDescent="0.4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8" ht="34.5" customHeight="1" x14ac:dyDescent="0.4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8" ht="44.25" customHeight="1" x14ac:dyDescent="0.45">
      <c r="A103" s="32" t="s">
        <v>117</v>
      </c>
      <c r="B103" s="32" t="s">
        <v>118</v>
      </c>
      <c r="C103" s="33" t="s">
        <v>1505</v>
      </c>
      <c r="D103" s="32" t="s">
        <v>120</v>
      </c>
      <c r="E103" s="32" t="s">
        <v>1373</v>
      </c>
      <c r="F103" s="32" t="s">
        <v>121</v>
      </c>
      <c r="G103" s="32" t="s">
        <v>122</v>
      </c>
      <c r="H103" s="32" t="s">
        <v>123</v>
      </c>
      <c r="I103" s="32" t="s">
        <v>124</v>
      </c>
      <c r="J103" s="32" t="s">
        <v>125</v>
      </c>
      <c r="K103" s="32" t="s">
        <v>126</v>
      </c>
      <c r="L103" s="162" t="s">
        <v>706</v>
      </c>
      <c r="M103" s="33" t="s">
        <v>1374</v>
      </c>
      <c r="N103" s="34" t="s">
        <v>128</v>
      </c>
      <c r="O103" s="33" t="s">
        <v>129</v>
      </c>
      <c r="P103" s="33" t="s">
        <v>130</v>
      </c>
      <c r="Q103" s="52" t="s">
        <v>131</v>
      </c>
      <c r="R103" s="829" t="s">
        <v>132</v>
      </c>
      <c r="S103" s="828"/>
      <c r="T103" s="33" t="s">
        <v>133</v>
      </c>
      <c r="U103" s="830" t="s">
        <v>1375</v>
      </c>
      <c r="V103" s="827"/>
      <c r="W103" s="828"/>
      <c r="X103" s="32" t="s">
        <v>1376</v>
      </c>
      <c r="Y103" s="32" t="s">
        <v>1377</v>
      </c>
      <c r="Z103" s="32" t="s">
        <v>1378</v>
      </c>
      <c r="AA103" s="32" t="s">
        <v>1379</v>
      </c>
      <c r="AB103" s="32" t="s">
        <v>1380</v>
      </c>
    </row>
    <row r="104" spans="1:28" ht="15" customHeight="1" x14ac:dyDescent="0.45">
      <c r="A104" s="182" t="s">
        <v>1381</v>
      </c>
      <c r="B104" s="182" t="s">
        <v>9</v>
      </c>
      <c r="C104" s="236">
        <v>45321</v>
      </c>
      <c r="D104" s="105" t="s">
        <v>1506</v>
      </c>
      <c r="E104" s="182" t="s">
        <v>1507</v>
      </c>
      <c r="F104" s="182" t="s">
        <v>278</v>
      </c>
      <c r="G104" s="182" t="s">
        <v>716</v>
      </c>
      <c r="H104" s="182" t="s">
        <v>166</v>
      </c>
      <c r="I104" s="182"/>
      <c r="J104" s="183">
        <v>74</v>
      </c>
      <c r="K104" s="183">
        <v>199</v>
      </c>
      <c r="L104" s="204" t="s">
        <v>894</v>
      </c>
      <c r="M104" s="183"/>
      <c r="N104" s="183">
        <f>SUM(X104:AB104)</f>
        <v>3</v>
      </c>
      <c r="O104" s="183">
        <f>N104*J104</f>
        <v>222</v>
      </c>
      <c r="P104" s="183"/>
      <c r="Q104" s="183"/>
      <c r="R104" s="183">
        <f>Q105*J104</f>
        <v>0</v>
      </c>
      <c r="S104" s="183"/>
      <c r="T104" s="183">
        <f>N104-Q105</f>
        <v>3</v>
      </c>
      <c r="U104" s="183">
        <f>T104*J104</f>
        <v>222</v>
      </c>
      <c r="V104" s="183"/>
      <c r="W104" s="183"/>
      <c r="X104" s="183"/>
      <c r="Y104" s="183">
        <v>1</v>
      </c>
      <c r="Z104" s="183">
        <v>1</v>
      </c>
      <c r="AA104" s="183">
        <v>1</v>
      </c>
      <c r="AB104" s="237"/>
    </row>
    <row r="105" spans="1:28" ht="15" customHeight="1" x14ac:dyDescent="0.45">
      <c r="A105" s="36"/>
      <c r="B105" s="36"/>
      <c r="C105" s="36"/>
      <c r="D105" s="46"/>
      <c r="E105" s="36"/>
      <c r="F105" s="36"/>
      <c r="G105" s="36"/>
      <c r="H105" s="36"/>
      <c r="I105" s="36"/>
      <c r="J105" s="38"/>
      <c r="K105" s="38"/>
      <c r="L105" s="69"/>
      <c r="M105" s="38"/>
      <c r="N105" s="38"/>
      <c r="O105" s="38"/>
      <c r="P105" s="38">
        <f>N104*K104</f>
        <v>597</v>
      </c>
      <c r="Q105" s="68">
        <f>SUM(X105:AB105)</f>
        <v>0</v>
      </c>
      <c r="R105" s="38"/>
      <c r="S105" s="38">
        <f>Q105*K104</f>
        <v>0</v>
      </c>
      <c r="T105" s="38"/>
      <c r="U105" s="38"/>
      <c r="V105" s="38">
        <f>T104*K104</f>
        <v>597</v>
      </c>
      <c r="W105" s="38">
        <f>T104*M104</f>
        <v>0</v>
      </c>
      <c r="X105" s="38"/>
      <c r="Y105" s="68">
        <v>0</v>
      </c>
      <c r="Z105" s="68">
        <v>0</v>
      </c>
      <c r="AA105" s="68">
        <v>0</v>
      </c>
      <c r="AB105" s="19"/>
    </row>
    <row r="106" spans="1:28" ht="15" customHeight="1" x14ac:dyDescent="0.45">
      <c r="A106" s="36"/>
      <c r="B106" s="36"/>
      <c r="C106" s="36"/>
      <c r="D106" s="36"/>
      <c r="E106" s="36"/>
      <c r="F106" s="36"/>
      <c r="G106" s="36"/>
      <c r="H106" s="36"/>
      <c r="I106" s="36"/>
      <c r="J106" s="38"/>
      <c r="K106" s="38"/>
      <c r="L106" s="69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19"/>
    </row>
    <row r="107" spans="1:28" ht="15" customHeight="1" x14ac:dyDescent="0.45">
      <c r="A107" s="182" t="s">
        <v>1381</v>
      </c>
      <c r="B107" s="182" t="s">
        <v>9</v>
      </c>
      <c r="C107" s="236">
        <v>45321</v>
      </c>
      <c r="D107" s="105" t="s">
        <v>1508</v>
      </c>
      <c r="E107" s="182" t="s">
        <v>1509</v>
      </c>
      <c r="F107" s="182" t="s">
        <v>278</v>
      </c>
      <c r="G107" s="182" t="s">
        <v>188</v>
      </c>
      <c r="H107" s="182" t="s">
        <v>166</v>
      </c>
      <c r="I107" s="238" t="s">
        <v>1510</v>
      </c>
      <c r="J107" s="183">
        <v>112</v>
      </c>
      <c r="K107" s="183">
        <v>319</v>
      </c>
      <c r="L107" s="204">
        <v>290</v>
      </c>
      <c r="M107" s="183"/>
      <c r="N107" s="183">
        <f>SUM(X107:AB107)</f>
        <v>4</v>
      </c>
      <c r="O107" s="183">
        <f>N107*J107</f>
        <v>448</v>
      </c>
      <c r="P107" s="183"/>
      <c r="Q107" s="183"/>
      <c r="R107" s="183">
        <f>Q108*J107</f>
        <v>0</v>
      </c>
      <c r="S107" s="183"/>
      <c r="T107" s="183">
        <f>N107-Q108</f>
        <v>4</v>
      </c>
      <c r="U107" s="183">
        <f>T107*J107</f>
        <v>448</v>
      </c>
      <c r="V107" s="183"/>
      <c r="W107" s="183"/>
      <c r="X107" s="183">
        <v>1</v>
      </c>
      <c r="Y107" s="183">
        <v>1</v>
      </c>
      <c r="Z107" s="183">
        <v>2</v>
      </c>
      <c r="AA107" s="183"/>
      <c r="AB107" s="237"/>
    </row>
    <row r="108" spans="1:28" ht="15" customHeight="1" x14ac:dyDescent="0.45">
      <c r="A108" s="36"/>
      <c r="B108" s="36"/>
      <c r="C108" s="36"/>
      <c r="D108" s="36"/>
      <c r="E108" s="36"/>
      <c r="F108" s="36"/>
      <c r="G108" s="36"/>
      <c r="H108" s="36"/>
      <c r="I108" s="36"/>
      <c r="J108" s="38"/>
      <c r="K108" s="38"/>
      <c r="L108" s="69"/>
      <c r="M108" s="38"/>
      <c r="N108" s="38"/>
      <c r="O108" s="38"/>
      <c r="P108" s="38">
        <f>N107*K107</f>
        <v>1276</v>
      </c>
      <c r="Q108" s="42">
        <f>SUM(X108:AB108)</f>
        <v>0</v>
      </c>
      <c r="R108" s="38"/>
      <c r="S108" s="38">
        <f>Q108*K107</f>
        <v>0</v>
      </c>
      <c r="T108" s="38"/>
      <c r="U108" s="38"/>
      <c r="V108" s="38">
        <f>T107*K107</f>
        <v>1276</v>
      </c>
      <c r="W108" s="38">
        <f>T107*M107</f>
        <v>0</v>
      </c>
      <c r="X108" s="42">
        <v>0</v>
      </c>
      <c r="Y108" s="42">
        <v>0</v>
      </c>
      <c r="Z108" s="42">
        <v>0</v>
      </c>
      <c r="AA108" s="38"/>
      <c r="AB108" s="19"/>
    </row>
    <row r="109" spans="1:28" ht="14.25" customHeight="1" x14ac:dyDescent="0.45">
      <c r="Z109" s="930"/>
    </row>
    <row r="110" spans="1:28" ht="15" customHeight="1" x14ac:dyDescent="0.45">
      <c r="A110" s="182" t="s">
        <v>1381</v>
      </c>
      <c r="B110" s="182" t="s">
        <v>9</v>
      </c>
      <c r="C110" s="236">
        <v>45321</v>
      </c>
      <c r="D110" s="105" t="s">
        <v>1511</v>
      </c>
      <c r="E110" s="182" t="s">
        <v>1512</v>
      </c>
      <c r="F110" s="182" t="s">
        <v>247</v>
      </c>
      <c r="G110" s="182" t="s">
        <v>188</v>
      </c>
      <c r="H110" s="182" t="s">
        <v>166</v>
      </c>
      <c r="I110" s="182"/>
      <c r="J110" s="183">
        <v>135</v>
      </c>
      <c r="K110" s="183">
        <v>379</v>
      </c>
      <c r="L110" s="185">
        <v>350</v>
      </c>
      <c r="M110" s="183"/>
      <c r="N110" s="183">
        <f>SUM(X110:AB110)</f>
        <v>3</v>
      </c>
      <c r="O110" s="183">
        <f>N110*J110</f>
        <v>405</v>
      </c>
      <c r="P110" s="183"/>
      <c r="Q110" s="183"/>
      <c r="R110" s="183">
        <f>Q111*J110</f>
        <v>0</v>
      </c>
      <c r="S110" s="183"/>
      <c r="T110" s="183">
        <f>N110-Q111</f>
        <v>3</v>
      </c>
      <c r="U110" s="183">
        <f>T110*J110</f>
        <v>405</v>
      </c>
      <c r="V110" s="183"/>
      <c r="W110" s="183"/>
      <c r="X110" s="183"/>
      <c r="Y110" s="183">
        <v>1</v>
      </c>
      <c r="Z110" s="183">
        <v>1</v>
      </c>
      <c r="AA110" s="183">
        <v>1</v>
      </c>
    </row>
    <row r="111" spans="1:28" ht="15" customHeight="1" x14ac:dyDescent="0.45">
      <c r="A111" s="36"/>
      <c r="B111" s="36"/>
      <c r="C111" s="36"/>
      <c r="D111" s="36"/>
      <c r="E111" s="36"/>
      <c r="F111" s="36"/>
      <c r="G111" s="36"/>
      <c r="H111" s="36"/>
      <c r="I111" s="36"/>
      <c r="J111" s="38"/>
      <c r="K111" s="38"/>
      <c r="L111" s="69"/>
      <c r="M111" s="38"/>
      <c r="N111" s="38"/>
      <c r="O111" s="38"/>
      <c r="P111" s="38">
        <f>N110*K110</f>
        <v>1137</v>
      </c>
      <c r="Q111" s="42">
        <f>SUM(X111:AB111)</f>
        <v>0</v>
      </c>
      <c r="R111" s="38"/>
      <c r="S111" s="38">
        <f>Q111*K110</f>
        <v>0</v>
      </c>
      <c r="T111" s="38"/>
      <c r="U111" s="38"/>
      <c r="V111" s="38">
        <f>T110*K110</f>
        <v>1137</v>
      </c>
      <c r="W111" s="38">
        <f>T110*M110</f>
        <v>0</v>
      </c>
      <c r="X111" s="38"/>
      <c r="Y111" s="42">
        <v>0</v>
      </c>
      <c r="Z111" s="42">
        <v>0</v>
      </c>
      <c r="AA111" s="42">
        <v>0</v>
      </c>
    </row>
    <row r="112" spans="1:28" ht="15" customHeight="1" x14ac:dyDescent="0.45">
      <c r="A112" s="36"/>
      <c r="B112" s="36"/>
      <c r="C112" s="36"/>
      <c r="D112" s="36"/>
      <c r="E112" s="36"/>
      <c r="F112" s="36"/>
      <c r="G112" s="36"/>
      <c r="H112" s="36"/>
      <c r="I112" s="36"/>
      <c r="J112" s="38"/>
      <c r="K112" s="38"/>
      <c r="L112" s="69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845"/>
    </row>
    <row r="113" spans="1:27" ht="15" customHeight="1" x14ac:dyDescent="0.45">
      <c r="A113" s="182" t="s">
        <v>1381</v>
      </c>
      <c r="B113" s="182" t="s">
        <v>9</v>
      </c>
      <c r="C113" s="236">
        <v>45321</v>
      </c>
      <c r="D113" s="105" t="s">
        <v>1513</v>
      </c>
      <c r="E113" s="182" t="s">
        <v>1514</v>
      </c>
      <c r="F113" s="182" t="s">
        <v>157</v>
      </c>
      <c r="G113" s="182" t="s">
        <v>716</v>
      </c>
      <c r="H113" s="182" t="s">
        <v>565</v>
      </c>
      <c r="I113" s="239" t="s">
        <v>1515</v>
      </c>
      <c r="J113" s="183">
        <v>97</v>
      </c>
      <c r="K113" s="183">
        <v>275</v>
      </c>
      <c r="L113" s="185">
        <v>250</v>
      </c>
      <c r="M113" s="183">
        <v>192.5</v>
      </c>
      <c r="N113" s="183">
        <f>SUM(X113:AB113)</f>
        <v>3</v>
      </c>
      <c r="O113" s="183">
        <f>N113*J113</f>
        <v>291</v>
      </c>
      <c r="P113" s="183"/>
      <c r="Q113" s="183"/>
      <c r="R113" s="183">
        <f>Q114*J113</f>
        <v>0</v>
      </c>
      <c r="S113" s="183"/>
      <c r="T113" s="183">
        <f>N113-Q114</f>
        <v>3</v>
      </c>
      <c r="U113" s="183">
        <f>T113*J113</f>
        <v>291</v>
      </c>
      <c r="V113" s="183"/>
      <c r="W113" s="183"/>
      <c r="X113" s="183"/>
      <c r="Y113" s="183">
        <v>1</v>
      </c>
      <c r="Z113" s="183">
        <v>1</v>
      </c>
      <c r="AA113" s="183">
        <v>1</v>
      </c>
    </row>
    <row r="114" spans="1:27" ht="15" customHeight="1" x14ac:dyDescent="0.45">
      <c r="A114" s="36"/>
      <c r="B114" s="36"/>
      <c r="C114" s="36"/>
      <c r="D114" s="46"/>
      <c r="E114" s="36"/>
      <c r="F114" s="36"/>
      <c r="G114" s="36"/>
      <c r="H114" s="36"/>
      <c r="I114" s="36"/>
      <c r="J114" s="38"/>
      <c r="K114" s="38"/>
      <c r="L114" s="69"/>
      <c r="M114" s="38"/>
      <c r="N114" s="38"/>
      <c r="O114" s="38"/>
      <c r="P114" s="38">
        <f>N113*K113</f>
        <v>825</v>
      </c>
      <c r="Q114" s="68">
        <f>SUM(X114:AB114)</f>
        <v>0</v>
      </c>
      <c r="R114" s="38"/>
      <c r="S114" s="38">
        <f>Q114*K113</f>
        <v>0</v>
      </c>
      <c r="T114" s="38"/>
      <c r="U114" s="38"/>
      <c r="V114" s="38">
        <f>T113*K113</f>
        <v>825</v>
      </c>
      <c r="W114" s="38">
        <f>T113*M113</f>
        <v>577.5</v>
      </c>
      <c r="X114" s="38"/>
      <c r="Y114" s="68">
        <v>0</v>
      </c>
      <c r="Z114" s="68">
        <v>0</v>
      </c>
      <c r="AA114" s="68">
        <v>0</v>
      </c>
    </row>
    <row r="115" spans="1:27" ht="15" customHeight="1" x14ac:dyDescent="0.45">
      <c r="A115" s="36"/>
      <c r="B115" s="36"/>
      <c r="C115" s="36"/>
      <c r="D115" s="36"/>
      <c r="E115" s="36"/>
      <c r="F115" s="36"/>
      <c r="G115" s="36"/>
      <c r="H115" s="36"/>
      <c r="I115" s="36"/>
      <c r="J115" s="38"/>
      <c r="K115" s="38"/>
      <c r="L115" s="69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</row>
    <row r="116" spans="1:27" ht="15" customHeight="1" x14ac:dyDescent="0.45">
      <c r="A116" s="182" t="s">
        <v>1381</v>
      </c>
      <c r="B116" s="182" t="s">
        <v>9</v>
      </c>
      <c r="C116" s="236">
        <v>45364</v>
      </c>
      <c r="D116" s="105" t="s">
        <v>1516</v>
      </c>
      <c r="E116" s="182" t="s">
        <v>1517</v>
      </c>
      <c r="F116" s="182" t="s">
        <v>264</v>
      </c>
      <c r="G116" s="238" t="s">
        <v>1518</v>
      </c>
      <c r="H116" s="182"/>
      <c r="I116" s="182" t="s">
        <v>1519</v>
      </c>
      <c r="J116" s="183">
        <v>131</v>
      </c>
      <c r="K116" s="183">
        <v>359</v>
      </c>
      <c r="L116" s="204">
        <v>340</v>
      </c>
      <c r="M116" s="183">
        <v>215.4</v>
      </c>
      <c r="N116" s="183">
        <f>SUM(X116:AB116)</f>
        <v>4</v>
      </c>
      <c r="O116" s="183">
        <f>N116*J116</f>
        <v>524</v>
      </c>
      <c r="P116" s="183"/>
      <c r="Q116" s="183"/>
      <c r="R116" s="183">
        <f>Q117*J116</f>
        <v>131</v>
      </c>
      <c r="S116" s="183"/>
      <c r="T116" s="183">
        <f>N116-Q117</f>
        <v>3</v>
      </c>
      <c r="U116" s="183">
        <f>T116*J116</f>
        <v>393</v>
      </c>
      <c r="V116" s="183"/>
      <c r="W116" s="183"/>
      <c r="X116" s="183">
        <v>1</v>
      </c>
      <c r="Y116" s="183">
        <v>1</v>
      </c>
      <c r="Z116" s="183">
        <v>2</v>
      </c>
      <c r="AA116" s="183"/>
    </row>
    <row r="117" spans="1:27" ht="15" customHeight="1" x14ac:dyDescent="0.45">
      <c r="A117" s="36"/>
      <c r="B117" s="36"/>
      <c r="C117" s="36"/>
      <c r="D117" s="932"/>
      <c r="E117" s="36"/>
      <c r="F117" s="36"/>
      <c r="G117" s="36"/>
      <c r="H117" s="36"/>
      <c r="I117" s="36"/>
      <c r="J117" s="38"/>
      <c r="K117" s="38"/>
      <c r="L117" s="69"/>
      <c r="M117" s="38"/>
      <c r="N117" s="38"/>
      <c r="O117" s="38"/>
      <c r="P117" s="38">
        <f>N116*K116</f>
        <v>1436</v>
      </c>
      <c r="Q117" s="675">
        <f>SUM(X117:AB117)</f>
        <v>1</v>
      </c>
      <c r="R117" s="38"/>
      <c r="S117" s="38">
        <f>Q117*K116</f>
        <v>359</v>
      </c>
      <c r="T117" s="38"/>
      <c r="U117" s="38"/>
      <c r="V117" s="38">
        <f>T116*K116</f>
        <v>1077</v>
      </c>
      <c r="W117" s="38">
        <f>T116*M116</f>
        <v>646.20000000000005</v>
      </c>
      <c r="X117" s="42">
        <v>0</v>
      </c>
      <c r="Y117" s="675">
        <v>0</v>
      </c>
      <c r="Z117" s="675">
        <v>1</v>
      </c>
      <c r="AA117" s="38"/>
    </row>
    <row r="118" spans="1:27" ht="15" customHeight="1" x14ac:dyDescent="0.45">
      <c r="A118" s="36"/>
      <c r="B118" s="36"/>
      <c r="C118" s="36"/>
      <c r="D118" s="36"/>
      <c r="E118" s="36"/>
      <c r="F118" s="36"/>
      <c r="G118" s="36"/>
      <c r="H118" s="36"/>
      <c r="I118" s="36"/>
      <c r="J118" s="38"/>
      <c r="K118" s="38"/>
      <c r="L118" s="69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845"/>
      <c r="Z118" s="38"/>
      <c r="AA118" s="38"/>
    </row>
    <row r="119" spans="1:27" ht="15" customHeight="1" x14ac:dyDescent="0.45">
      <c r="A119" s="182" t="s">
        <v>1381</v>
      </c>
      <c r="B119" s="182" t="s">
        <v>9</v>
      </c>
      <c r="C119" s="236">
        <v>45342</v>
      </c>
      <c r="D119" s="546" t="s">
        <v>3727</v>
      </c>
      <c r="E119" s="182" t="s">
        <v>1520</v>
      </c>
      <c r="F119" s="182" t="s">
        <v>180</v>
      </c>
      <c r="G119" s="238" t="s">
        <v>1518</v>
      </c>
      <c r="H119" s="182" t="s">
        <v>166</v>
      </c>
      <c r="I119" s="182" t="s">
        <v>1521</v>
      </c>
      <c r="J119" s="183">
        <v>131</v>
      </c>
      <c r="K119" s="183">
        <v>359</v>
      </c>
      <c r="L119" s="204">
        <v>340</v>
      </c>
      <c r="M119" s="183">
        <v>179.5</v>
      </c>
      <c r="N119" s="183">
        <f>SUM(X119:AB119)</f>
        <v>4</v>
      </c>
      <c r="O119" s="183">
        <f>N119*J119</f>
        <v>524</v>
      </c>
      <c r="P119" s="183"/>
      <c r="Q119" s="183"/>
      <c r="R119" s="183">
        <f>Q120*J119</f>
        <v>131</v>
      </c>
      <c r="S119" s="183"/>
      <c r="T119" s="183">
        <f>N119-Q120</f>
        <v>3</v>
      </c>
      <c r="U119" s="183">
        <f>T119*J119</f>
        <v>393</v>
      </c>
      <c r="V119" s="183"/>
      <c r="W119" s="183"/>
      <c r="X119" s="183">
        <v>1</v>
      </c>
      <c r="Y119" s="183">
        <v>1</v>
      </c>
      <c r="Z119" s="183">
        <v>2</v>
      </c>
      <c r="AA119" s="183"/>
    </row>
    <row r="120" spans="1:27" ht="15" customHeight="1" x14ac:dyDescent="0.45">
      <c r="A120" s="36"/>
      <c r="B120" s="36"/>
      <c r="C120" s="36"/>
      <c r="D120" s="844"/>
      <c r="E120" s="36"/>
      <c r="F120" s="36"/>
      <c r="G120" s="36"/>
      <c r="H120" s="36"/>
      <c r="I120" s="36"/>
      <c r="J120" s="38"/>
      <c r="K120" s="38"/>
      <c r="L120" s="69"/>
      <c r="M120" s="38"/>
      <c r="N120" s="38"/>
      <c r="O120" s="38"/>
      <c r="P120" s="38">
        <f>N119*K119</f>
        <v>1436</v>
      </c>
      <c r="Q120" s="675">
        <f>SUM(X120:AB120)</f>
        <v>1</v>
      </c>
      <c r="R120" s="38"/>
      <c r="S120" s="38">
        <f>Q120*K119</f>
        <v>359</v>
      </c>
      <c r="T120" s="38"/>
      <c r="U120" s="38"/>
      <c r="V120" s="38">
        <f>T119*K119</f>
        <v>1077</v>
      </c>
      <c r="W120" s="38">
        <f>T119*M119</f>
        <v>538.5</v>
      </c>
      <c r="X120" s="42">
        <v>0</v>
      </c>
      <c r="Y120" s="675">
        <v>0</v>
      </c>
      <c r="Z120" s="675">
        <v>1</v>
      </c>
      <c r="AA120" s="38"/>
    </row>
    <row r="121" spans="1:27" ht="15" customHeight="1" x14ac:dyDescent="0.45">
      <c r="A121" s="36"/>
      <c r="B121" s="36"/>
      <c r="C121" s="36"/>
      <c r="D121" s="36"/>
      <c r="E121" s="36"/>
      <c r="F121" s="36"/>
      <c r="G121" s="36"/>
      <c r="H121" s="36"/>
      <c r="I121" s="36"/>
      <c r="J121" s="38"/>
      <c r="K121" s="38"/>
      <c r="L121" s="69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845"/>
      <c r="Z121" s="38"/>
      <c r="AA121" s="38"/>
    </row>
    <row r="122" spans="1:27" ht="15" customHeight="1" x14ac:dyDescent="0.45">
      <c r="A122" s="182" t="s">
        <v>1381</v>
      </c>
      <c r="B122" s="182" t="s">
        <v>9</v>
      </c>
      <c r="C122" s="236">
        <v>45321</v>
      </c>
      <c r="D122" s="105" t="s">
        <v>1522</v>
      </c>
      <c r="E122" s="182" t="s">
        <v>1523</v>
      </c>
      <c r="F122" s="182" t="s">
        <v>307</v>
      </c>
      <c r="G122" s="182" t="s">
        <v>1524</v>
      </c>
      <c r="H122" s="182" t="s">
        <v>166</v>
      </c>
      <c r="I122" s="182"/>
      <c r="J122" s="183">
        <v>74</v>
      </c>
      <c r="K122" s="183">
        <v>199</v>
      </c>
      <c r="L122" s="204">
        <v>190</v>
      </c>
      <c r="M122" s="183">
        <v>99.5</v>
      </c>
      <c r="N122" s="183">
        <f>SUM(X122:AB122)</f>
        <v>3</v>
      </c>
      <c r="O122" s="183">
        <f>N122*J122</f>
        <v>222</v>
      </c>
      <c r="P122" s="183"/>
      <c r="Q122" s="183"/>
      <c r="R122" s="183">
        <f>Q123*J122</f>
        <v>74</v>
      </c>
      <c r="S122" s="183"/>
      <c r="T122" s="183">
        <f>N122-Q123</f>
        <v>2</v>
      </c>
      <c r="U122" s="183">
        <f>T122*J122</f>
        <v>148</v>
      </c>
      <c r="V122" s="183"/>
      <c r="W122" s="183"/>
      <c r="X122" s="183">
        <v>1</v>
      </c>
      <c r="Y122" s="183">
        <v>1</v>
      </c>
      <c r="Z122" s="183">
        <v>1</v>
      </c>
      <c r="AA122" s="183"/>
    </row>
    <row r="123" spans="1:27" ht="15" customHeight="1" x14ac:dyDescent="0.45">
      <c r="A123" s="36"/>
      <c r="B123" s="36"/>
      <c r="C123" s="36"/>
      <c r="D123" s="844"/>
      <c r="E123" s="36"/>
      <c r="F123" s="36"/>
      <c r="G123" s="36"/>
      <c r="H123" s="36"/>
      <c r="I123" s="36"/>
      <c r="J123" s="38"/>
      <c r="K123" s="38"/>
      <c r="L123" s="69"/>
      <c r="M123" s="38"/>
      <c r="N123" s="38"/>
      <c r="O123" s="38"/>
      <c r="P123" s="38">
        <f>N122*K122</f>
        <v>597</v>
      </c>
      <c r="Q123" s="670">
        <f>SUM(X123:AB123)</f>
        <v>1</v>
      </c>
      <c r="R123" s="38"/>
      <c r="S123" s="38">
        <f>Q123*K122</f>
        <v>199</v>
      </c>
      <c r="T123" s="38"/>
      <c r="U123" s="38"/>
      <c r="V123" s="38">
        <f>T122*K122</f>
        <v>398</v>
      </c>
      <c r="W123" s="38">
        <f>T122*M122</f>
        <v>199</v>
      </c>
      <c r="X123" s="670">
        <v>1</v>
      </c>
      <c r="Y123" s="68">
        <v>0</v>
      </c>
      <c r="Z123" s="68">
        <v>0</v>
      </c>
      <c r="AA123" s="38"/>
    </row>
    <row r="124" spans="1:27" ht="14.25" customHeight="1" x14ac:dyDescent="0.45"/>
    <row r="125" spans="1:27" ht="15" customHeight="1" x14ac:dyDescent="0.45">
      <c r="A125" s="182" t="s">
        <v>1381</v>
      </c>
      <c r="B125" s="182" t="s">
        <v>9</v>
      </c>
      <c r="C125" s="236">
        <v>45342</v>
      </c>
      <c r="D125" s="105" t="s">
        <v>688</v>
      </c>
      <c r="E125" s="182" t="s">
        <v>1525</v>
      </c>
      <c r="F125" s="182" t="s">
        <v>180</v>
      </c>
      <c r="G125" s="182" t="s">
        <v>1526</v>
      </c>
      <c r="H125" s="182" t="s">
        <v>166</v>
      </c>
      <c r="I125" s="182"/>
      <c r="J125" s="183">
        <v>124</v>
      </c>
      <c r="K125" s="183">
        <v>334</v>
      </c>
      <c r="L125" s="204">
        <v>320</v>
      </c>
      <c r="M125" s="183">
        <v>233.8</v>
      </c>
      <c r="N125" s="183">
        <f>SUM(X125:AB125)</f>
        <v>5</v>
      </c>
      <c r="O125" s="183">
        <f>N125*J125</f>
        <v>620</v>
      </c>
      <c r="P125" s="183"/>
      <c r="Q125" s="183"/>
      <c r="R125" s="183">
        <f>Q126*J125</f>
        <v>0</v>
      </c>
      <c r="S125" s="183"/>
      <c r="T125" s="183">
        <f>N125-Q126</f>
        <v>5</v>
      </c>
      <c r="U125" s="183">
        <f>T125*J125</f>
        <v>620</v>
      </c>
      <c r="V125" s="183"/>
      <c r="W125" s="183"/>
      <c r="X125" s="183">
        <v>1</v>
      </c>
      <c r="Y125" s="183">
        <v>1</v>
      </c>
      <c r="Z125" s="183">
        <v>2</v>
      </c>
      <c r="AA125" s="183">
        <v>1</v>
      </c>
    </row>
    <row r="126" spans="1:27" ht="15" customHeight="1" x14ac:dyDescent="0.45">
      <c r="A126" s="36"/>
      <c r="B126" s="36"/>
      <c r="C126" s="36"/>
      <c r="D126" s="46"/>
      <c r="E126" s="36"/>
      <c r="F126" s="36"/>
      <c r="G126" s="36"/>
      <c r="H126" s="36"/>
      <c r="I126" s="36"/>
      <c r="J126" s="38"/>
      <c r="K126" s="38"/>
      <c r="L126" s="69"/>
      <c r="M126" s="38"/>
      <c r="N126" s="38"/>
      <c r="O126" s="38"/>
      <c r="P126" s="38">
        <f>N125*K125</f>
        <v>1670</v>
      </c>
      <c r="Q126" s="42">
        <f>SUM(X126:AB126)</f>
        <v>0</v>
      </c>
      <c r="R126" s="38"/>
      <c r="S126" s="38">
        <f>Q126*K125</f>
        <v>0</v>
      </c>
      <c r="T126" s="38"/>
      <c r="U126" s="38"/>
      <c r="V126" s="38">
        <f>T125*K125</f>
        <v>1670</v>
      </c>
      <c r="W126" s="38">
        <f>T125*M125</f>
        <v>1169</v>
      </c>
      <c r="X126" s="42">
        <v>0</v>
      </c>
      <c r="Y126" s="42">
        <v>0</v>
      </c>
      <c r="Z126" s="42">
        <v>0</v>
      </c>
      <c r="AA126" s="42">
        <v>0</v>
      </c>
    </row>
    <row r="127" spans="1:27" ht="15" customHeight="1" x14ac:dyDescent="0.45">
      <c r="A127" s="36"/>
      <c r="B127" s="36"/>
      <c r="C127" s="36"/>
      <c r="D127" s="36"/>
      <c r="E127" s="36"/>
      <c r="F127" s="36"/>
      <c r="G127" s="36"/>
      <c r="H127" s="36"/>
      <c r="I127" s="36"/>
      <c r="J127" s="38"/>
      <c r="K127" s="38"/>
      <c r="L127" s="69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</row>
    <row r="128" spans="1:27" ht="15" customHeight="1" x14ac:dyDescent="0.45">
      <c r="A128" s="182" t="s">
        <v>1381</v>
      </c>
      <c r="B128" s="182" t="s">
        <v>9</v>
      </c>
      <c r="C128" s="236">
        <v>45364</v>
      </c>
      <c r="D128" s="105" t="s">
        <v>1527</v>
      </c>
      <c r="E128" s="182" t="s">
        <v>1528</v>
      </c>
      <c r="F128" s="182" t="s">
        <v>278</v>
      </c>
      <c r="G128" s="182" t="s">
        <v>358</v>
      </c>
      <c r="H128" s="182" t="s">
        <v>424</v>
      </c>
      <c r="I128" s="182" t="s">
        <v>1529</v>
      </c>
      <c r="J128" s="183">
        <v>124</v>
      </c>
      <c r="K128" s="183">
        <v>359</v>
      </c>
      <c r="L128" s="204">
        <v>320</v>
      </c>
      <c r="M128" s="183">
        <v>215.4</v>
      </c>
      <c r="N128" s="183">
        <f>SUM(X128:AB128)</f>
        <v>4</v>
      </c>
      <c r="O128" s="183">
        <f>N128*J128</f>
        <v>496</v>
      </c>
      <c r="P128" s="183"/>
      <c r="Q128" s="183"/>
      <c r="R128" s="183">
        <f>Q129*J128</f>
        <v>0</v>
      </c>
      <c r="S128" s="183"/>
      <c r="T128" s="183">
        <f>N128-Q129</f>
        <v>4</v>
      </c>
      <c r="U128" s="183">
        <f>T128*J128</f>
        <v>496</v>
      </c>
      <c r="V128" s="183"/>
      <c r="W128" s="183"/>
      <c r="X128" s="183"/>
      <c r="Y128" s="183">
        <v>1</v>
      </c>
      <c r="Z128" s="183">
        <v>1</v>
      </c>
      <c r="AA128" s="183">
        <v>2</v>
      </c>
    </row>
    <row r="129" spans="1:27" ht="15" customHeight="1" x14ac:dyDescent="0.45">
      <c r="A129" s="36"/>
      <c r="B129" s="36"/>
      <c r="C129" s="36"/>
      <c r="D129" s="485"/>
      <c r="E129" s="36"/>
      <c r="F129" s="36"/>
      <c r="G129" s="36"/>
      <c r="H129" s="36"/>
      <c r="I129" s="36"/>
      <c r="J129" s="38"/>
      <c r="K129" s="38"/>
      <c r="L129" s="69"/>
      <c r="M129" s="38"/>
      <c r="N129" s="38"/>
      <c r="O129" s="38"/>
      <c r="P129" s="38">
        <f>N128*K128</f>
        <v>1436</v>
      </c>
      <c r="Q129" s="42">
        <f>SUM(X129:AB129)</f>
        <v>0</v>
      </c>
      <c r="R129" s="38"/>
      <c r="S129" s="38">
        <f>Q129*K128</f>
        <v>0</v>
      </c>
      <c r="T129" s="38"/>
      <c r="U129" s="38"/>
      <c r="V129" s="38">
        <f>T128*K128</f>
        <v>1436</v>
      </c>
      <c r="W129" s="38">
        <f>T128*M128</f>
        <v>861.6</v>
      </c>
      <c r="X129" s="38"/>
      <c r="Y129" s="42">
        <v>0</v>
      </c>
      <c r="Z129" s="42">
        <v>0</v>
      </c>
      <c r="AA129" s="42">
        <v>0</v>
      </c>
    </row>
    <row r="130" spans="1:27" ht="15" customHeight="1" x14ac:dyDescent="0.45">
      <c r="A130" s="36"/>
      <c r="B130" s="36"/>
      <c r="C130" s="36"/>
      <c r="D130" s="36"/>
      <c r="E130" s="36"/>
      <c r="F130" s="36"/>
      <c r="G130" s="36"/>
      <c r="H130" s="36"/>
      <c r="I130" s="36"/>
      <c r="J130" s="38"/>
      <c r="K130" s="38"/>
      <c r="L130" s="69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9" t="s">
        <v>1530</v>
      </c>
    </row>
    <row r="131" spans="1:27" ht="15" customHeight="1" x14ac:dyDescent="0.45">
      <c r="A131" s="182" t="s">
        <v>1381</v>
      </c>
      <c r="B131" s="182" t="s">
        <v>9</v>
      </c>
      <c r="C131" s="236">
        <v>45370</v>
      </c>
      <c r="D131" s="105" t="s">
        <v>1531</v>
      </c>
      <c r="E131" s="182" t="s">
        <v>1532</v>
      </c>
      <c r="F131" s="182" t="s">
        <v>198</v>
      </c>
      <c r="G131" s="182" t="s">
        <v>1533</v>
      </c>
      <c r="H131" s="182" t="s">
        <v>166</v>
      </c>
      <c r="I131" s="182" t="s">
        <v>169</v>
      </c>
      <c r="J131" s="183">
        <v>108</v>
      </c>
      <c r="K131" s="183">
        <v>307</v>
      </c>
      <c r="L131" s="204">
        <v>280</v>
      </c>
      <c r="M131" s="183"/>
      <c r="N131" s="183">
        <f>SUM(X131:AB131)</f>
        <v>3</v>
      </c>
      <c r="O131" s="183">
        <f>N131*J131</f>
        <v>324</v>
      </c>
      <c r="P131" s="183"/>
      <c r="Q131" s="183"/>
      <c r="R131" s="183">
        <f>Q132*J131</f>
        <v>0</v>
      </c>
      <c r="S131" s="183"/>
      <c r="T131" s="183">
        <f>N131-Q132</f>
        <v>3</v>
      </c>
      <c r="U131" s="183">
        <f>T131*J131</f>
        <v>324</v>
      </c>
      <c r="V131" s="183"/>
      <c r="W131" s="183"/>
      <c r="X131" s="183"/>
      <c r="Y131" s="183">
        <v>1</v>
      </c>
      <c r="Z131" s="183">
        <v>1</v>
      </c>
      <c r="AA131" s="183">
        <v>1</v>
      </c>
    </row>
    <row r="132" spans="1:27" ht="15" customHeight="1" x14ac:dyDescent="0.45">
      <c r="A132" s="36"/>
      <c r="B132" s="36"/>
      <c r="C132" s="36"/>
      <c r="D132" s="46"/>
      <c r="E132" s="36"/>
      <c r="F132" s="36"/>
      <c r="G132" s="36"/>
      <c r="H132" s="36"/>
      <c r="I132" s="36"/>
      <c r="J132" s="38"/>
      <c r="K132" s="38"/>
      <c r="L132" s="69"/>
      <c r="M132" s="38"/>
      <c r="N132" s="38"/>
      <c r="O132" s="38"/>
      <c r="P132" s="38">
        <f>N131*K131</f>
        <v>921</v>
      </c>
      <c r="Q132" s="42">
        <f>SUM(X132:AB132)</f>
        <v>0</v>
      </c>
      <c r="R132" s="38"/>
      <c r="S132" s="38">
        <f>Q132*K131</f>
        <v>0</v>
      </c>
      <c r="T132" s="38"/>
      <c r="U132" s="38"/>
      <c r="V132" s="38">
        <f>T131*K131</f>
        <v>921</v>
      </c>
      <c r="W132" s="38">
        <f>T131*M131</f>
        <v>0</v>
      </c>
      <c r="X132" s="38"/>
      <c r="Y132" s="42">
        <v>0</v>
      </c>
      <c r="Z132" s="42">
        <v>0</v>
      </c>
      <c r="AA132" s="42">
        <v>0</v>
      </c>
    </row>
    <row r="133" spans="1:27" ht="15" customHeight="1" x14ac:dyDescent="0.45">
      <c r="A133" s="36"/>
      <c r="B133" s="36"/>
      <c r="C133" s="36"/>
      <c r="D133" s="36"/>
      <c r="E133" s="36"/>
      <c r="F133" s="36"/>
      <c r="G133" s="36"/>
      <c r="H133" s="36"/>
      <c r="I133" s="36"/>
      <c r="J133" s="38"/>
      <c r="K133" s="38"/>
      <c r="L133" s="69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</row>
    <row r="134" spans="1:27" ht="15" customHeight="1" x14ac:dyDescent="0.45">
      <c r="A134" s="182" t="s">
        <v>1381</v>
      </c>
      <c r="B134" s="182" t="s">
        <v>9</v>
      </c>
      <c r="C134" s="236">
        <v>45321</v>
      </c>
      <c r="D134" s="105" t="s">
        <v>1534</v>
      </c>
      <c r="E134" s="182" t="s">
        <v>1514</v>
      </c>
      <c r="F134" s="182" t="s">
        <v>157</v>
      </c>
      <c r="G134" s="182" t="s">
        <v>206</v>
      </c>
      <c r="H134" s="182" t="s">
        <v>565</v>
      </c>
      <c r="I134" s="239" t="s">
        <v>1515</v>
      </c>
      <c r="J134" s="183">
        <v>97</v>
      </c>
      <c r="K134" s="183">
        <v>275</v>
      </c>
      <c r="L134" s="204" t="s">
        <v>894</v>
      </c>
      <c r="M134" s="183"/>
      <c r="N134" s="183">
        <f>SUM(X134:AB134)</f>
        <v>3</v>
      </c>
      <c r="O134" s="183">
        <f>N134*J134</f>
        <v>291</v>
      </c>
      <c r="P134" s="183"/>
      <c r="Q134" s="183"/>
      <c r="R134" s="183">
        <f>Q135*J134</f>
        <v>0</v>
      </c>
      <c r="S134" s="183"/>
      <c r="T134" s="183">
        <f>N134-Q135</f>
        <v>3</v>
      </c>
      <c r="U134" s="183">
        <f>T134*J134</f>
        <v>291</v>
      </c>
      <c r="V134" s="183"/>
      <c r="W134" s="183"/>
      <c r="X134" s="183"/>
      <c r="Y134" s="183">
        <v>1</v>
      </c>
      <c r="Z134" s="183">
        <v>1</v>
      </c>
      <c r="AA134" s="183">
        <v>1</v>
      </c>
    </row>
    <row r="135" spans="1:27" ht="15" customHeight="1" x14ac:dyDescent="0.45">
      <c r="A135" s="36"/>
      <c r="B135" s="36"/>
      <c r="C135" s="36"/>
      <c r="D135" s="46"/>
      <c r="E135" s="36"/>
      <c r="F135" s="36"/>
      <c r="G135" s="36"/>
      <c r="H135" s="36"/>
      <c r="I135" s="36"/>
      <c r="J135" s="38"/>
      <c r="K135" s="38"/>
      <c r="L135" s="69"/>
      <c r="M135" s="38"/>
      <c r="N135" s="38"/>
      <c r="O135" s="38"/>
      <c r="P135" s="38">
        <f>N134*K134</f>
        <v>825</v>
      </c>
      <c r="Q135" s="42">
        <f>SUM(X135:AB135)</f>
        <v>0</v>
      </c>
      <c r="R135" s="38"/>
      <c r="S135" s="38">
        <f>Q135*K134</f>
        <v>0</v>
      </c>
      <c r="T135" s="38"/>
      <c r="U135" s="38"/>
      <c r="V135" s="38">
        <f>T134*K134</f>
        <v>825</v>
      </c>
      <c r="W135" s="38">
        <f>T134*M134</f>
        <v>0</v>
      </c>
      <c r="X135" s="38"/>
      <c r="Y135" s="42">
        <v>0</v>
      </c>
      <c r="Z135" s="42">
        <v>0</v>
      </c>
      <c r="AA135" s="42">
        <v>0</v>
      </c>
    </row>
    <row r="136" spans="1:27" ht="15" customHeight="1" x14ac:dyDescent="0.45">
      <c r="A136" s="36"/>
      <c r="B136" s="36"/>
      <c r="C136" s="36"/>
      <c r="D136" s="36"/>
      <c r="E136" s="36"/>
      <c r="F136" s="36"/>
      <c r="G136" s="36"/>
      <c r="H136" s="36"/>
      <c r="I136" s="36"/>
      <c r="J136" s="38"/>
      <c r="K136" s="38"/>
      <c r="L136" s="69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</row>
    <row r="137" spans="1:27" ht="15" customHeight="1" x14ac:dyDescent="0.45">
      <c r="A137" s="182" t="s">
        <v>1381</v>
      </c>
      <c r="B137" s="182" t="s">
        <v>9</v>
      </c>
      <c r="C137" s="236">
        <v>45364</v>
      </c>
      <c r="D137" s="182" t="s">
        <v>1382</v>
      </c>
      <c r="E137" s="182" t="s">
        <v>1535</v>
      </c>
      <c r="F137" s="182" t="s">
        <v>278</v>
      </c>
      <c r="G137" s="182" t="s">
        <v>1536</v>
      </c>
      <c r="H137" s="182" t="s">
        <v>166</v>
      </c>
      <c r="I137" s="182"/>
      <c r="J137" s="183">
        <v>100</v>
      </c>
      <c r="K137" s="183">
        <v>279</v>
      </c>
      <c r="L137" s="204">
        <v>260</v>
      </c>
      <c r="M137" s="183"/>
      <c r="N137" s="183">
        <f>SUM(X137:AB137)</f>
        <v>3</v>
      </c>
      <c r="O137" s="183">
        <f>N137*J137</f>
        <v>300</v>
      </c>
      <c r="P137" s="183"/>
      <c r="Q137" s="183"/>
      <c r="R137" s="183">
        <f>Q138*J137</f>
        <v>0</v>
      </c>
      <c r="S137" s="183"/>
      <c r="T137" s="183">
        <f>N137-Q138</f>
        <v>3</v>
      </c>
      <c r="U137" s="183">
        <f>T137*J137</f>
        <v>300</v>
      </c>
      <c r="V137" s="183"/>
      <c r="W137" s="183"/>
      <c r="X137" s="183">
        <v>1</v>
      </c>
      <c r="Y137" s="183">
        <v>1</v>
      </c>
      <c r="Z137" s="183">
        <v>1</v>
      </c>
      <c r="AA137" s="183"/>
    </row>
    <row r="138" spans="1:27" ht="15" customHeight="1" x14ac:dyDescent="0.45">
      <c r="A138" s="36"/>
      <c r="B138" s="36"/>
      <c r="C138" s="36"/>
      <c r="D138" s="36"/>
      <c r="E138" s="36"/>
      <c r="F138" s="36"/>
      <c r="G138" s="36"/>
      <c r="H138" s="36"/>
      <c r="I138" s="36"/>
      <c r="J138" s="38"/>
      <c r="K138" s="38"/>
      <c r="L138" s="69"/>
      <c r="M138" s="38"/>
      <c r="N138" s="38"/>
      <c r="O138" s="38"/>
      <c r="P138" s="38">
        <f>N137*K137</f>
        <v>837</v>
      </c>
      <c r="Q138" s="42">
        <f>SUM(X138:AB138)</f>
        <v>0</v>
      </c>
      <c r="R138" s="38"/>
      <c r="S138" s="38">
        <f>Q138*K137</f>
        <v>0</v>
      </c>
      <c r="T138" s="38"/>
      <c r="U138" s="38"/>
      <c r="V138" s="38">
        <f>T137*K137</f>
        <v>837</v>
      </c>
      <c r="W138" s="38">
        <f>T137*M137</f>
        <v>0</v>
      </c>
      <c r="X138" s="42">
        <v>0</v>
      </c>
      <c r="Y138" s="42">
        <v>0</v>
      </c>
      <c r="Z138" s="42">
        <v>0</v>
      </c>
      <c r="AA138" s="38"/>
    </row>
    <row r="139" spans="1:27" ht="15" customHeight="1" x14ac:dyDescent="0.45">
      <c r="A139" s="36"/>
      <c r="B139" s="36"/>
      <c r="C139" s="36"/>
      <c r="D139" s="36"/>
      <c r="E139" s="36"/>
      <c r="F139" s="36"/>
      <c r="G139" s="36"/>
      <c r="H139" s="36"/>
      <c r="I139" s="36"/>
      <c r="J139" s="38"/>
      <c r="K139" s="38"/>
      <c r="L139" s="69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845"/>
      <c r="AA139" s="38"/>
    </row>
    <row r="140" spans="1:27" ht="15" customHeight="1" x14ac:dyDescent="0.45">
      <c r="A140" s="182" t="s">
        <v>1381</v>
      </c>
      <c r="B140" s="182" t="s">
        <v>9</v>
      </c>
      <c r="C140" s="236">
        <v>45342</v>
      </c>
      <c r="D140" s="105" t="s">
        <v>1537</v>
      </c>
      <c r="E140" s="182" t="s">
        <v>1538</v>
      </c>
      <c r="F140" s="182" t="s">
        <v>278</v>
      </c>
      <c r="G140" s="182" t="s">
        <v>1539</v>
      </c>
      <c r="H140" s="182" t="s">
        <v>166</v>
      </c>
      <c r="I140" s="182" t="s">
        <v>1540</v>
      </c>
      <c r="J140" s="183">
        <v>74</v>
      </c>
      <c r="K140" s="183">
        <v>209</v>
      </c>
      <c r="L140" s="204">
        <v>190</v>
      </c>
      <c r="M140" s="183"/>
      <c r="N140" s="183">
        <f>SUM(X140:AB140)</f>
        <v>3</v>
      </c>
      <c r="O140" s="183">
        <f>N140*J140</f>
        <v>222</v>
      </c>
      <c r="P140" s="183"/>
      <c r="Q140" s="183"/>
      <c r="R140" s="183">
        <f>Q141*J140</f>
        <v>0</v>
      </c>
      <c r="S140" s="183"/>
      <c r="T140" s="183">
        <f>N140-Q141</f>
        <v>3</v>
      </c>
      <c r="U140" s="183">
        <f>T140*J140</f>
        <v>222</v>
      </c>
      <c r="V140" s="183"/>
      <c r="W140" s="183"/>
      <c r="X140" s="183">
        <v>1</v>
      </c>
      <c r="Y140" s="183">
        <v>1</v>
      </c>
      <c r="Z140" s="183">
        <v>1</v>
      </c>
      <c r="AA140" s="183"/>
    </row>
    <row r="141" spans="1:27" ht="15" customHeight="1" x14ac:dyDescent="0.45">
      <c r="A141" s="36"/>
      <c r="B141" s="36"/>
      <c r="C141" s="36"/>
      <c r="D141" s="36"/>
      <c r="E141" s="36"/>
      <c r="F141" s="36"/>
      <c r="G141" s="36"/>
      <c r="H141" s="36"/>
      <c r="I141" s="36" t="s">
        <v>1541</v>
      </c>
      <c r="J141" s="38"/>
      <c r="K141" s="38"/>
      <c r="L141" s="69"/>
      <c r="M141" s="38"/>
      <c r="N141" s="38"/>
      <c r="O141" s="38"/>
      <c r="P141" s="38">
        <f>N140*K140</f>
        <v>627</v>
      </c>
      <c r="Q141" s="42">
        <f>SUM(X141:AB141)</f>
        <v>0</v>
      </c>
      <c r="R141" s="38"/>
      <c r="S141" s="38">
        <f>Q141*K140</f>
        <v>0</v>
      </c>
      <c r="T141" s="38"/>
      <c r="U141" s="38"/>
      <c r="V141" s="38">
        <f>T140*K140</f>
        <v>627</v>
      </c>
      <c r="W141" s="38">
        <f>T140*M140</f>
        <v>0</v>
      </c>
      <c r="X141" s="42">
        <v>0</v>
      </c>
      <c r="Y141" s="42">
        <v>0</v>
      </c>
      <c r="Z141" s="42">
        <v>0</v>
      </c>
      <c r="AA141" s="38"/>
    </row>
    <row r="142" spans="1:27" ht="15" customHeight="1" x14ac:dyDescent="0.45">
      <c r="A142" s="36"/>
      <c r="B142" s="36"/>
      <c r="C142" s="36"/>
      <c r="D142" s="36"/>
      <c r="E142" s="36"/>
      <c r="F142" s="36"/>
      <c r="G142" s="36"/>
      <c r="H142" s="36"/>
      <c r="I142" s="36"/>
      <c r="J142" s="38"/>
      <c r="K142" s="38"/>
      <c r="L142" s="69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845"/>
      <c r="AA142" s="38"/>
    </row>
    <row r="143" spans="1:27" ht="15" customHeight="1" x14ac:dyDescent="0.45">
      <c r="A143" s="182" t="s">
        <v>1381</v>
      </c>
      <c r="B143" s="182" t="s">
        <v>9</v>
      </c>
      <c r="C143" s="236">
        <v>45321</v>
      </c>
      <c r="D143" s="105" t="s">
        <v>1542</v>
      </c>
      <c r="E143" s="182" t="s">
        <v>1543</v>
      </c>
      <c r="F143" s="182" t="s">
        <v>278</v>
      </c>
      <c r="G143" s="182" t="s">
        <v>1544</v>
      </c>
      <c r="H143" s="182" t="s">
        <v>166</v>
      </c>
      <c r="I143" s="182"/>
      <c r="J143" s="183">
        <v>89</v>
      </c>
      <c r="K143" s="183">
        <v>255</v>
      </c>
      <c r="L143" s="185">
        <v>230</v>
      </c>
      <c r="M143" s="183"/>
      <c r="N143" s="183">
        <f>SUM(X143:AB143)</f>
        <v>3</v>
      </c>
      <c r="O143" s="183">
        <f>N143*J143</f>
        <v>267</v>
      </c>
      <c r="P143" s="183"/>
      <c r="Q143" s="183"/>
      <c r="R143" s="183">
        <f>Q144*J143</f>
        <v>0</v>
      </c>
      <c r="S143" s="183"/>
      <c r="T143" s="183">
        <f>N143-Q144</f>
        <v>3</v>
      </c>
      <c r="U143" s="183">
        <f>T143*J143</f>
        <v>267</v>
      </c>
      <c r="V143" s="183"/>
      <c r="W143" s="183"/>
      <c r="X143" s="183">
        <v>1</v>
      </c>
      <c r="Y143" s="183">
        <v>1</v>
      </c>
      <c r="Z143" s="183">
        <v>1</v>
      </c>
      <c r="AA143" s="183"/>
    </row>
    <row r="144" spans="1:27" ht="15" customHeight="1" x14ac:dyDescent="0.45">
      <c r="A144" s="36"/>
      <c r="B144" s="36"/>
      <c r="C144" s="36"/>
      <c r="D144" s="46"/>
      <c r="E144" s="36"/>
      <c r="F144" s="36"/>
      <c r="G144" s="36"/>
      <c r="H144" s="36"/>
      <c r="I144" s="36"/>
      <c r="J144" s="38"/>
      <c r="K144" s="38"/>
      <c r="L144" s="69"/>
      <c r="M144" s="38"/>
      <c r="N144" s="38"/>
      <c r="O144" s="38"/>
      <c r="P144" s="38">
        <f>N143*K143</f>
        <v>765</v>
      </c>
      <c r="Q144" s="42">
        <f>SUM(X144:AB144)</f>
        <v>0</v>
      </c>
      <c r="R144" s="38"/>
      <c r="S144" s="38">
        <f>Q144*K143</f>
        <v>0</v>
      </c>
      <c r="T144" s="38"/>
      <c r="U144" s="38"/>
      <c r="V144" s="38">
        <f>T143*K143</f>
        <v>765</v>
      </c>
      <c r="W144" s="38">
        <f>T143*M143</f>
        <v>0</v>
      </c>
      <c r="X144" s="42">
        <v>0</v>
      </c>
      <c r="Y144" s="42">
        <v>0</v>
      </c>
      <c r="Z144" s="42">
        <v>0</v>
      </c>
      <c r="AA144" s="38"/>
    </row>
    <row r="145" spans="1:27" ht="15" customHeight="1" x14ac:dyDescent="0.45">
      <c r="A145" s="36"/>
      <c r="B145" s="36"/>
      <c r="C145" s="36"/>
      <c r="D145" s="36"/>
      <c r="E145" s="36"/>
      <c r="F145" s="36"/>
      <c r="G145" s="36"/>
      <c r="H145" s="36"/>
      <c r="I145" s="36"/>
      <c r="J145" s="38"/>
      <c r="K145" s="38"/>
      <c r="L145" s="69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</row>
    <row r="146" spans="1:27" ht="15" customHeight="1" x14ac:dyDescent="0.45">
      <c r="A146" s="182" t="s">
        <v>1381</v>
      </c>
      <c r="B146" s="182" t="s">
        <v>9</v>
      </c>
      <c r="C146" s="236">
        <v>45321</v>
      </c>
      <c r="D146" s="182" t="s">
        <v>1545</v>
      </c>
      <c r="E146" s="182" t="s">
        <v>1546</v>
      </c>
      <c r="F146" s="182" t="s">
        <v>214</v>
      </c>
      <c r="G146" s="182" t="s">
        <v>1544</v>
      </c>
      <c r="H146" s="182" t="s">
        <v>166</v>
      </c>
      <c r="I146" s="182"/>
      <c r="J146" s="183">
        <v>120</v>
      </c>
      <c r="K146" s="183">
        <v>339</v>
      </c>
      <c r="L146" s="204">
        <v>310</v>
      </c>
      <c r="M146" s="183"/>
      <c r="N146" s="183">
        <f>SUM(X146:AB146)</f>
        <v>3</v>
      </c>
      <c r="O146" s="183">
        <f>N146*J146</f>
        <v>360</v>
      </c>
      <c r="P146" s="183"/>
      <c r="Q146" s="183"/>
      <c r="R146" s="183">
        <f>Q147*J146</f>
        <v>0</v>
      </c>
      <c r="S146" s="183"/>
      <c r="T146" s="183">
        <f>N146-Q147</f>
        <v>3</v>
      </c>
      <c r="U146" s="183">
        <f>T146*J146</f>
        <v>360</v>
      </c>
      <c r="V146" s="183"/>
      <c r="W146" s="183"/>
      <c r="X146" s="183"/>
      <c r="Y146" s="183">
        <v>1</v>
      </c>
      <c r="Z146" s="183">
        <v>1</v>
      </c>
      <c r="AA146" s="183">
        <v>1</v>
      </c>
    </row>
    <row r="147" spans="1:27" ht="15" customHeight="1" x14ac:dyDescent="0.45">
      <c r="A147" s="36"/>
      <c r="B147" s="36"/>
      <c r="C147" s="36"/>
      <c r="D147" s="36"/>
      <c r="E147" s="36"/>
      <c r="F147" s="36"/>
      <c r="G147" s="36"/>
      <c r="H147" s="36"/>
      <c r="I147" s="36"/>
      <c r="J147" s="38"/>
      <c r="K147" s="38"/>
      <c r="L147" s="69"/>
      <c r="M147" s="38"/>
      <c r="N147" s="38"/>
      <c r="O147" s="38"/>
      <c r="P147" s="38">
        <f>N146*K146</f>
        <v>1017</v>
      </c>
      <c r="Q147" s="42">
        <f>SUM(X147:AB147)</f>
        <v>0</v>
      </c>
      <c r="R147" s="38"/>
      <c r="S147" s="38">
        <f>Q147*K146</f>
        <v>0</v>
      </c>
      <c r="T147" s="38"/>
      <c r="U147" s="38"/>
      <c r="V147" s="38">
        <f>T146*K146</f>
        <v>1017</v>
      </c>
      <c r="W147" s="38">
        <f>T146*M146</f>
        <v>0</v>
      </c>
      <c r="X147" s="38"/>
      <c r="Y147" s="42">
        <v>0</v>
      </c>
      <c r="Z147" s="42">
        <v>0</v>
      </c>
      <c r="AA147" s="42">
        <v>0</v>
      </c>
    </row>
    <row r="148" spans="1:27" ht="15" customHeight="1" x14ac:dyDescent="0.45">
      <c r="A148" s="36"/>
      <c r="B148" s="36"/>
      <c r="C148" s="36"/>
      <c r="D148" s="36"/>
      <c r="E148" s="36"/>
      <c r="F148" s="36"/>
      <c r="G148" s="36"/>
      <c r="H148" s="36"/>
      <c r="I148" s="36"/>
      <c r="J148" s="38"/>
      <c r="K148" s="38"/>
      <c r="L148" s="69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</row>
    <row r="149" spans="1:27" ht="15" customHeight="1" x14ac:dyDescent="0.45">
      <c r="A149" s="182" t="s">
        <v>1381</v>
      </c>
      <c r="B149" s="182" t="s">
        <v>9</v>
      </c>
      <c r="C149" s="236">
        <v>45364</v>
      </c>
      <c r="D149" s="182" t="s">
        <v>1547</v>
      </c>
      <c r="E149" s="182"/>
      <c r="F149" s="182" t="s">
        <v>214</v>
      </c>
      <c r="G149" s="182" t="s">
        <v>1330</v>
      </c>
      <c r="H149" s="182" t="s">
        <v>166</v>
      </c>
      <c r="I149" s="182"/>
      <c r="J149" s="183">
        <v>124</v>
      </c>
      <c r="K149" s="183">
        <v>339</v>
      </c>
      <c r="L149" s="204">
        <v>320</v>
      </c>
      <c r="M149" s="183"/>
      <c r="N149" s="183">
        <f>SUM(X149:AB149)</f>
        <v>3</v>
      </c>
      <c r="O149" s="183">
        <f>N149*J149</f>
        <v>372</v>
      </c>
      <c r="P149" s="183"/>
      <c r="Q149" s="183"/>
      <c r="R149" s="183">
        <f>Q150*J149</f>
        <v>0</v>
      </c>
      <c r="S149" s="183"/>
      <c r="T149" s="183">
        <f>N149-Q150</f>
        <v>3</v>
      </c>
      <c r="U149" s="183">
        <f>T149*J149</f>
        <v>372</v>
      </c>
      <c r="V149" s="183"/>
      <c r="W149" s="183"/>
      <c r="X149" s="183"/>
      <c r="Y149" s="183">
        <v>1</v>
      </c>
      <c r="Z149" s="183">
        <v>1</v>
      </c>
      <c r="AA149" s="183">
        <v>1</v>
      </c>
    </row>
    <row r="150" spans="1:27" ht="15" customHeight="1" x14ac:dyDescent="0.45">
      <c r="A150" s="36"/>
      <c r="B150" s="36"/>
      <c r="C150" s="36"/>
      <c r="D150" s="36"/>
      <c r="E150" s="36"/>
      <c r="F150" s="36"/>
      <c r="G150" s="36"/>
      <c r="H150" s="36"/>
      <c r="I150" s="36"/>
      <c r="J150" s="38"/>
      <c r="K150" s="38"/>
      <c r="L150" s="69"/>
      <c r="M150" s="38"/>
      <c r="N150" s="38"/>
      <c r="O150" s="38"/>
      <c r="P150" s="38">
        <f>N149*K149</f>
        <v>1017</v>
      </c>
      <c r="Q150" s="42">
        <f>SUM(X150:AB150)</f>
        <v>0</v>
      </c>
      <c r="R150" s="38"/>
      <c r="S150" s="38">
        <f>Q150*K149</f>
        <v>0</v>
      </c>
      <c r="T150" s="38"/>
      <c r="U150" s="38"/>
      <c r="V150" s="38">
        <f>T149*K149</f>
        <v>1017</v>
      </c>
      <c r="W150" s="38">
        <f>T149*M149</f>
        <v>0</v>
      </c>
      <c r="X150" s="38"/>
      <c r="Y150" s="42">
        <v>0</v>
      </c>
      <c r="Z150" s="42">
        <v>0</v>
      </c>
      <c r="AA150" s="42">
        <v>0</v>
      </c>
    </row>
    <row r="151" spans="1:27" ht="15" customHeight="1" x14ac:dyDescent="0.45">
      <c r="A151" s="36"/>
      <c r="B151" s="36"/>
      <c r="C151" s="36"/>
      <c r="D151" s="36"/>
      <c r="E151" s="36"/>
      <c r="F151" s="36"/>
      <c r="G151" s="36"/>
      <c r="H151" s="36"/>
      <c r="I151" s="36"/>
      <c r="J151" s="38"/>
      <c r="K151" s="38"/>
      <c r="L151" s="69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845"/>
    </row>
    <row r="152" spans="1:27" ht="15" customHeight="1" x14ac:dyDescent="0.45">
      <c r="A152" s="182" t="s">
        <v>1381</v>
      </c>
      <c r="B152" s="182" t="s">
        <v>9</v>
      </c>
      <c r="C152" s="236">
        <v>45321</v>
      </c>
      <c r="D152" s="105" t="s">
        <v>1382</v>
      </c>
      <c r="E152" s="182" t="s">
        <v>1548</v>
      </c>
      <c r="F152" s="182" t="s">
        <v>278</v>
      </c>
      <c r="G152" s="182" t="s">
        <v>248</v>
      </c>
      <c r="H152" s="182" t="s">
        <v>166</v>
      </c>
      <c r="I152" s="182"/>
      <c r="J152" s="183">
        <v>97</v>
      </c>
      <c r="K152" s="183">
        <v>275</v>
      </c>
      <c r="L152" s="204">
        <v>250</v>
      </c>
      <c r="M152" s="183"/>
      <c r="N152" s="183">
        <f>SUM(X152:AB152)</f>
        <v>3</v>
      </c>
      <c r="O152" s="183">
        <f>N152*J152</f>
        <v>291</v>
      </c>
      <c r="P152" s="183"/>
      <c r="Q152" s="183"/>
      <c r="R152" s="183">
        <f>Q153*J152</f>
        <v>0</v>
      </c>
      <c r="S152" s="183"/>
      <c r="T152" s="183">
        <f>N152-Q153</f>
        <v>3</v>
      </c>
      <c r="U152" s="183">
        <f>T152*J152</f>
        <v>291</v>
      </c>
      <c r="V152" s="183"/>
      <c r="W152" s="183"/>
      <c r="X152" s="183"/>
      <c r="Y152" s="183">
        <v>1</v>
      </c>
      <c r="Z152" s="183">
        <v>1</v>
      </c>
      <c r="AA152" s="183">
        <v>1</v>
      </c>
    </row>
    <row r="153" spans="1:27" ht="15" customHeight="1" x14ac:dyDescent="0.45">
      <c r="A153" s="36"/>
      <c r="B153" s="36"/>
      <c r="C153" s="36"/>
      <c r="D153" s="36"/>
      <c r="E153" s="36"/>
      <c r="F153" s="36"/>
      <c r="G153" s="36"/>
      <c r="H153" s="36"/>
      <c r="I153" s="36"/>
      <c r="J153" s="38"/>
      <c r="K153" s="38"/>
      <c r="L153" s="69"/>
      <c r="M153" s="38"/>
      <c r="N153" s="38"/>
      <c r="O153" s="38"/>
      <c r="P153" s="38">
        <f>N152*K152</f>
        <v>825</v>
      </c>
      <c r="Q153" s="42">
        <f>SUM(X153:AB153)</f>
        <v>0</v>
      </c>
      <c r="R153" s="38"/>
      <c r="S153" s="38">
        <f>Q153*K152</f>
        <v>0</v>
      </c>
      <c r="T153" s="38"/>
      <c r="U153" s="38"/>
      <c r="V153" s="38">
        <f>T152*K152</f>
        <v>825</v>
      </c>
      <c r="W153" s="38">
        <f>T152*M152</f>
        <v>0</v>
      </c>
      <c r="X153" s="38"/>
      <c r="Y153" s="42">
        <v>0</v>
      </c>
      <c r="Z153" s="42">
        <v>0</v>
      </c>
      <c r="AA153" s="42">
        <v>0</v>
      </c>
    </row>
    <row r="154" spans="1:27" ht="15" customHeight="1" x14ac:dyDescent="0.45">
      <c r="A154" s="36"/>
      <c r="B154" s="36"/>
      <c r="C154" s="36"/>
      <c r="D154" s="36"/>
      <c r="E154" s="36"/>
      <c r="F154" s="36"/>
      <c r="G154" s="36"/>
      <c r="H154" s="36"/>
      <c r="I154" s="36"/>
      <c r="J154" s="38"/>
      <c r="K154" s="38"/>
      <c r="L154" s="69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845"/>
    </row>
    <row r="155" spans="1:27" ht="15" customHeight="1" x14ac:dyDescent="0.45">
      <c r="A155" s="233"/>
      <c r="B155" s="233"/>
      <c r="C155" s="233"/>
      <c r="D155" s="233"/>
      <c r="E155" s="233"/>
      <c r="F155" s="233"/>
      <c r="G155" s="233"/>
      <c r="H155" s="233"/>
      <c r="I155" s="233"/>
      <c r="J155" s="234"/>
      <c r="K155" s="235"/>
      <c r="L155" s="235"/>
      <c r="M155" s="235"/>
      <c r="N155" s="38">
        <f t="shared" ref="N155:W155" si="6">SUM(N104:N154)</f>
        <v>57</v>
      </c>
      <c r="O155" s="49">
        <f t="shared" si="6"/>
        <v>6179</v>
      </c>
      <c r="P155" s="49">
        <f t="shared" si="6"/>
        <v>17244</v>
      </c>
      <c r="Q155" s="657">
        <f t="shared" si="6"/>
        <v>3</v>
      </c>
      <c r="R155" s="708">
        <f t="shared" si="6"/>
        <v>336</v>
      </c>
      <c r="S155" s="49">
        <f t="shared" si="6"/>
        <v>917</v>
      </c>
      <c r="T155" s="38">
        <f t="shared" si="6"/>
        <v>54</v>
      </c>
      <c r="U155" s="49">
        <f t="shared" si="6"/>
        <v>5843</v>
      </c>
      <c r="V155" s="49">
        <f t="shared" si="6"/>
        <v>16327</v>
      </c>
      <c r="W155" s="38">
        <f t="shared" si="6"/>
        <v>3991.7999999999997</v>
      </c>
      <c r="X155" s="38"/>
      <c r="Y155" s="38"/>
      <c r="Z155" s="38"/>
      <c r="AA155" s="38"/>
    </row>
    <row r="156" spans="1:27" ht="15" customHeight="1" x14ac:dyDescent="0.4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>
        <f t="shared" ref="O156:P156" si="7">R155+U155</f>
        <v>6179</v>
      </c>
      <c r="P156" s="9">
        <f t="shared" si="7"/>
        <v>17244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5" customHeight="1" x14ac:dyDescent="0.45">
      <c r="M157" s="38" t="s">
        <v>324</v>
      </c>
      <c r="N157" s="9"/>
      <c r="O157" s="98">
        <f>O155/N155</f>
        <v>108.40350877192982</v>
      </c>
      <c r="P157" s="9"/>
      <c r="Q157" s="9"/>
      <c r="R157" s="97">
        <f>R155/O155</f>
        <v>5.437773102443761E-2</v>
      </c>
      <c r="S157" s="9"/>
      <c r="T157" s="9"/>
      <c r="U157" s="97">
        <f>U155/O155</f>
        <v>0.94562226897556234</v>
      </c>
      <c r="V157" s="9"/>
      <c r="W157" s="9"/>
    </row>
    <row r="158" spans="1:27" ht="15" customHeight="1" x14ac:dyDescent="0.45">
      <c r="M158" s="38" t="s">
        <v>325</v>
      </c>
      <c r="N158" s="9"/>
      <c r="O158" s="9"/>
      <c r="P158" s="9"/>
      <c r="Q158" s="9"/>
      <c r="R158" s="9"/>
      <c r="S158" s="9"/>
      <c r="T158" s="9"/>
      <c r="U158" s="9"/>
      <c r="V158" s="98">
        <f>(V155+W155)/U155</f>
        <v>3.4774602087968507</v>
      </c>
      <c r="W158" s="9"/>
    </row>
    <row r="159" spans="1:27" ht="14.25" customHeight="1" x14ac:dyDescent="0.45"/>
    <row r="160" spans="1:27" ht="14.25" customHeight="1" x14ac:dyDescent="0.45"/>
    <row r="161" spans="1:32" ht="14.25" customHeight="1" x14ac:dyDescent="0.45"/>
    <row r="162" spans="1:32" ht="14.25" customHeight="1" x14ac:dyDescent="0.45"/>
    <row r="163" spans="1:32" ht="14.25" customHeight="1" x14ac:dyDescent="0.45"/>
    <row r="164" spans="1:32" ht="14.25" customHeight="1" x14ac:dyDescent="0.45">
      <c r="A164" s="32" t="s">
        <v>117</v>
      </c>
      <c r="B164" s="32" t="s">
        <v>118</v>
      </c>
      <c r="C164" s="33" t="s">
        <v>1505</v>
      </c>
      <c r="D164" s="32" t="s">
        <v>120</v>
      </c>
      <c r="E164" s="32" t="s">
        <v>1373</v>
      </c>
      <c r="F164" s="32" t="s">
        <v>121</v>
      </c>
      <c r="G164" s="32" t="s">
        <v>122</v>
      </c>
      <c r="H164" s="32" t="s">
        <v>123</v>
      </c>
      <c r="I164" s="32" t="s">
        <v>124</v>
      </c>
      <c r="J164" s="32" t="s">
        <v>125</v>
      </c>
      <c r="K164" s="32" t="s">
        <v>126</v>
      </c>
      <c r="L164" s="162" t="s">
        <v>706</v>
      </c>
      <c r="M164" s="33" t="s">
        <v>1374</v>
      </c>
      <c r="N164" s="34" t="s">
        <v>128</v>
      </c>
      <c r="O164" s="33" t="s">
        <v>129</v>
      </c>
      <c r="P164" s="33" t="s">
        <v>130</v>
      </c>
      <c r="Q164" s="52" t="s">
        <v>131</v>
      </c>
      <c r="R164" s="829" t="s">
        <v>132</v>
      </c>
      <c r="S164" s="828"/>
      <c r="T164" s="33" t="s">
        <v>133</v>
      </c>
      <c r="U164" s="830" t="s">
        <v>1375</v>
      </c>
      <c r="V164" s="827"/>
      <c r="W164" s="828"/>
      <c r="X164" s="32" t="s">
        <v>1376</v>
      </c>
      <c r="Y164" s="32" t="s">
        <v>1377</v>
      </c>
      <c r="Z164" s="32" t="s">
        <v>1378</v>
      </c>
      <c r="AA164" s="32" t="s">
        <v>1379</v>
      </c>
      <c r="AB164" s="32" t="s">
        <v>1380</v>
      </c>
      <c r="AC164" s="32" t="s">
        <v>142</v>
      </c>
      <c r="AD164" s="32" t="s">
        <v>143</v>
      </c>
      <c r="AE164" s="32" t="s">
        <v>144</v>
      </c>
      <c r="AF164" s="32" t="s">
        <v>145</v>
      </c>
    </row>
    <row r="165" spans="1:32" ht="14.25" customHeight="1" x14ac:dyDescent="0.45">
      <c r="A165" s="77" t="s">
        <v>1381</v>
      </c>
      <c r="B165" s="77" t="s">
        <v>10</v>
      </c>
      <c r="C165" s="122">
        <v>45497</v>
      </c>
      <c r="D165" s="105" t="s">
        <v>1549</v>
      </c>
      <c r="E165" s="77" t="s">
        <v>1550</v>
      </c>
      <c r="F165" s="77" t="s">
        <v>180</v>
      </c>
      <c r="G165" s="77" t="s">
        <v>304</v>
      </c>
      <c r="H165" s="77"/>
      <c r="I165" s="77"/>
      <c r="J165" s="81">
        <v>135</v>
      </c>
      <c r="K165" s="81">
        <v>349</v>
      </c>
      <c r="L165" s="200" t="s">
        <v>894</v>
      </c>
      <c r="M165" s="81"/>
      <c r="N165" s="81">
        <f>SUM(X165:AF165)</f>
        <v>4</v>
      </c>
      <c r="O165" s="81">
        <f>N165*J165</f>
        <v>540</v>
      </c>
      <c r="P165" s="81"/>
      <c r="Q165" s="81"/>
      <c r="R165" s="81">
        <f>Q166*J165</f>
        <v>270</v>
      </c>
      <c r="S165" s="81"/>
      <c r="T165" s="81">
        <f>N165-Q166</f>
        <v>2</v>
      </c>
      <c r="U165" s="81">
        <f>T165*J165</f>
        <v>270</v>
      </c>
      <c r="V165" s="81"/>
      <c r="W165" s="81"/>
      <c r="X165" s="81"/>
      <c r="Y165" s="81"/>
      <c r="Z165" s="81"/>
      <c r="AA165" s="81"/>
      <c r="AB165" s="131"/>
      <c r="AC165" s="81">
        <v>1</v>
      </c>
      <c r="AD165" s="81">
        <v>1</v>
      </c>
      <c r="AE165" s="81">
        <v>1</v>
      </c>
      <c r="AF165" s="131">
        <v>1</v>
      </c>
    </row>
    <row r="166" spans="1:32" ht="14.25" customHeight="1" x14ac:dyDescent="0.45">
      <c r="A166" s="36"/>
      <c r="B166" s="36"/>
      <c r="C166" s="36"/>
      <c r="D166" s="844"/>
      <c r="E166" s="36"/>
      <c r="F166" s="36"/>
      <c r="G166" s="36"/>
      <c r="H166" s="36"/>
      <c r="I166" s="36"/>
      <c r="J166" s="38"/>
      <c r="K166" s="38"/>
      <c r="L166" s="69"/>
      <c r="M166" s="38"/>
      <c r="N166" s="38"/>
      <c r="O166" s="38"/>
      <c r="P166" s="38">
        <f>N165*K165</f>
        <v>1396</v>
      </c>
      <c r="Q166" s="670">
        <f>SUM(X166:AF166)</f>
        <v>2</v>
      </c>
      <c r="R166" s="38"/>
      <c r="S166" s="38">
        <f>Q166*K165</f>
        <v>698</v>
      </c>
      <c r="T166" s="38"/>
      <c r="U166" s="38"/>
      <c r="V166" s="38">
        <f>T165*K165</f>
        <v>698</v>
      </c>
      <c r="W166" s="38">
        <f>T165*M165</f>
        <v>0</v>
      </c>
      <c r="X166" s="38"/>
      <c r="Y166" s="38"/>
      <c r="Z166" s="38"/>
      <c r="AA166" s="38"/>
      <c r="AB166" s="19"/>
      <c r="AC166" s="670">
        <v>1</v>
      </c>
      <c r="AD166" s="670">
        <v>1</v>
      </c>
      <c r="AE166" s="68">
        <v>0</v>
      </c>
      <c r="AF166" s="132">
        <v>0</v>
      </c>
    </row>
    <row r="167" spans="1:32" ht="14.25" customHeight="1" x14ac:dyDescent="0.45">
      <c r="A167" s="36"/>
      <c r="B167" s="36"/>
      <c r="C167" s="36"/>
      <c r="D167" s="36"/>
      <c r="E167" s="36"/>
      <c r="F167" s="36"/>
      <c r="G167" s="36"/>
      <c r="H167" s="36"/>
      <c r="I167" s="36"/>
      <c r="J167" s="38"/>
      <c r="K167" s="38"/>
      <c r="L167" s="69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19"/>
      <c r="AC167" s="38"/>
      <c r="AD167" s="38"/>
      <c r="AE167" s="38"/>
      <c r="AF167" s="19"/>
    </row>
    <row r="168" spans="1:32" ht="14.25" customHeight="1" x14ac:dyDescent="0.45">
      <c r="A168" s="77" t="s">
        <v>1381</v>
      </c>
      <c r="B168" s="77" t="s">
        <v>10</v>
      </c>
      <c r="C168" s="122">
        <v>45541</v>
      </c>
      <c r="D168" s="105" t="s">
        <v>1551</v>
      </c>
      <c r="E168" s="77" t="s">
        <v>1552</v>
      </c>
      <c r="F168" s="77" t="s">
        <v>278</v>
      </c>
      <c r="G168" s="77" t="s">
        <v>1553</v>
      </c>
      <c r="H168" s="77" t="s">
        <v>1554</v>
      </c>
      <c r="I168" s="77" t="s">
        <v>1555</v>
      </c>
      <c r="J168" s="81">
        <v>100</v>
      </c>
      <c r="K168" s="81">
        <v>270</v>
      </c>
      <c r="L168" s="200"/>
      <c r="M168" s="81"/>
      <c r="N168" s="81">
        <f>SUM(X168:AF168)</f>
        <v>4</v>
      </c>
      <c r="O168" s="183">
        <f>N168*J168</f>
        <v>400</v>
      </c>
      <c r="P168" s="183"/>
      <c r="Q168" s="183"/>
      <c r="R168" s="183">
        <f>Q169*J168</f>
        <v>0</v>
      </c>
      <c r="S168" s="183"/>
      <c r="T168" s="183">
        <f>N168-Q169</f>
        <v>4</v>
      </c>
      <c r="U168" s="183">
        <f>T168*J168</f>
        <v>400</v>
      </c>
      <c r="V168" s="183"/>
      <c r="W168" s="183"/>
      <c r="X168" s="38"/>
      <c r="Y168" s="38">
        <v>1</v>
      </c>
      <c r="Z168" s="38">
        <v>2</v>
      </c>
      <c r="AA168" s="38">
        <v>1</v>
      </c>
      <c r="AB168" s="19"/>
      <c r="AC168" s="38"/>
      <c r="AD168" s="38"/>
      <c r="AE168" s="38"/>
      <c r="AF168" s="19"/>
    </row>
    <row r="169" spans="1:32" ht="14.25" customHeight="1" x14ac:dyDescent="0.45">
      <c r="A169" s="36"/>
      <c r="B169" s="36"/>
      <c r="C169" s="36"/>
      <c r="D169" s="485"/>
      <c r="E169" s="36"/>
      <c r="F169" s="36"/>
      <c r="G169" s="36"/>
      <c r="H169" s="36"/>
      <c r="I169" s="36"/>
      <c r="J169" s="38"/>
      <c r="K169" s="38"/>
      <c r="L169" s="69"/>
      <c r="M169" s="38"/>
      <c r="N169" s="38"/>
      <c r="O169" s="38"/>
      <c r="P169" s="38">
        <f>N168*K168</f>
        <v>1080</v>
      </c>
      <c r="Q169" s="68">
        <f>SUM(X169:AF169)</f>
        <v>0</v>
      </c>
      <c r="R169" s="38"/>
      <c r="S169" s="38">
        <f>Q169*K168</f>
        <v>0</v>
      </c>
      <c r="T169" s="38"/>
      <c r="U169" s="38"/>
      <c r="V169" s="38">
        <f>T168*K168</f>
        <v>1080</v>
      </c>
      <c r="W169" s="38">
        <f>T168*M168</f>
        <v>0</v>
      </c>
      <c r="X169" s="38"/>
      <c r="Y169" s="68">
        <v>0</v>
      </c>
      <c r="Z169" s="489">
        <v>0</v>
      </c>
      <c r="AA169" s="68">
        <v>0</v>
      </c>
      <c r="AB169" s="19"/>
      <c r="AC169" s="38"/>
      <c r="AD169" s="38"/>
      <c r="AE169" s="38"/>
      <c r="AF169" s="19"/>
    </row>
    <row r="170" spans="1:32" ht="14.25" customHeight="1" x14ac:dyDescent="0.4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</row>
    <row r="171" spans="1:32" ht="27.4" customHeight="1" x14ac:dyDescent="0.45">
      <c r="A171" s="77" t="s">
        <v>1381</v>
      </c>
      <c r="B171" s="77" t="s">
        <v>10</v>
      </c>
      <c r="C171" s="122">
        <v>45560</v>
      </c>
      <c r="D171" s="240" t="s">
        <v>1556</v>
      </c>
      <c r="E171" s="77" t="s">
        <v>1557</v>
      </c>
      <c r="F171" s="77" t="s">
        <v>164</v>
      </c>
      <c r="G171" s="77" t="s">
        <v>1558</v>
      </c>
      <c r="H171" s="77" t="s">
        <v>166</v>
      </c>
      <c r="I171" s="77" t="s">
        <v>1559</v>
      </c>
      <c r="J171" s="81">
        <v>135</v>
      </c>
      <c r="K171" s="81">
        <v>369</v>
      </c>
      <c r="L171" s="200"/>
      <c r="M171" s="81"/>
      <c r="N171" s="81">
        <f>SUM(X171:AF171)</f>
        <v>5</v>
      </c>
      <c r="O171" s="183">
        <f>N171*J171</f>
        <v>675</v>
      </c>
      <c r="P171" s="183"/>
      <c r="Q171" s="183"/>
      <c r="R171" s="183">
        <f>Q172*J171</f>
        <v>0</v>
      </c>
      <c r="S171" s="183"/>
      <c r="T171" s="183">
        <f>N171-Q172</f>
        <v>5</v>
      </c>
      <c r="U171" s="183">
        <f>T171*J171</f>
        <v>675</v>
      </c>
      <c r="V171" s="183"/>
      <c r="W171" s="183"/>
      <c r="X171" s="38">
        <v>2</v>
      </c>
      <c r="Y171" s="38">
        <v>2</v>
      </c>
      <c r="Z171" s="38">
        <v>1</v>
      </c>
      <c r="AA171" s="38"/>
      <c r="AB171" s="19"/>
      <c r="AC171" s="38"/>
      <c r="AD171" s="38"/>
      <c r="AE171" s="38"/>
      <c r="AF171" s="19"/>
    </row>
    <row r="172" spans="1:32" ht="14.25" customHeight="1" x14ac:dyDescent="0.45">
      <c r="A172" s="36"/>
      <c r="B172" s="36"/>
      <c r="C172" s="36"/>
      <c r="D172" s="46"/>
      <c r="E172" s="36"/>
      <c r="F172" s="36"/>
      <c r="G172" s="36"/>
      <c r="H172" s="36"/>
      <c r="I172" s="36"/>
      <c r="J172" s="38"/>
      <c r="K172" s="38"/>
      <c r="L172" s="69"/>
      <c r="M172" s="38"/>
      <c r="N172" s="38"/>
      <c r="O172" s="38"/>
      <c r="P172" s="38">
        <f>N171*K171</f>
        <v>1845</v>
      </c>
      <c r="Q172" s="68">
        <f>SUM(X172:AF172)</f>
        <v>0</v>
      </c>
      <c r="R172" s="38"/>
      <c r="S172" s="38">
        <f>Q172*K171</f>
        <v>0</v>
      </c>
      <c r="T172" s="38"/>
      <c r="U172" s="38"/>
      <c r="V172" s="38">
        <f>T171*K171</f>
        <v>1845</v>
      </c>
      <c r="W172" s="38">
        <f>T171*M171</f>
        <v>0</v>
      </c>
      <c r="X172" s="68">
        <v>0</v>
      </c>
      <c r="Y172" s="68">
        <v>0</v>
      </c>
      <c r="Z172" s="68">
        <v>0</v>
      </c>
      <c r="AA172" s="38"/>
      <c r="AB172" s="19"/>
      <c r="AC172" s="38"/>
      <c r="AD172" s="38"/>
      <c r="AE172" s="38"/>
      <c r="AF172" s="19"/>
    </row>
    <row r="173" spans="1:32" ht="14.25" customHeight="1" x14ac:dyDescent="0.45">
      <c r="A173" s="36"/>
      <c r="B173" s="36"/>
      <c r="C173" s="36"/>
      <c r="D173" s="36"/>
      <c r="E173" s="36"/>
      <c r="F173" s="36"/>
      <c r="G173" s="36"/>
      <c r="H173" s="36"/>
      <c r="I173" s="36"/>
      <c r="J173" s="38"/>
      <c r="K173" s="38"/>
      <c r="L173" s="69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19"/>
      <c r="AC173" s="38"/>
      <c r="AD173" s="38"/>
      <c r="AE173" s="38"/>
      <c r="AF173" s="19"/>
    </row>
    <row r="174" spans="1:32" ht="29.65" customHeight="1" x14ac:dyDescent="0.45">
      <c r="A174" s="77" t="s">
        <v>1381</v>
      </c>
      <c r="B174" s="77" t="s">
        <v>10</v>
      </c>
      <c r="C174" s="122">
        <v>45517</v>
      </c>
      <c r="D174" s="105" t="s">
        <v>1560</v>
      </c>
      <c r="E174" s="77" t="s">
        <v>1561</v>
      </c>
      <c r="F174" s="77" t="s">
        <v>278</v>
      </c>
      <c r="G174" s="77" t="s">
        <v>1562</v>
      </c>
      <c r="H174" s="77" t="s">
        <v>166</v>
      </c>
      <c r="I174" s="77" t="s">
        <v>449</v>
      </c>
      <c r="J174" s="81">
        <v>93</v>
      </c>
      <c r="K174" s="81">
        <v>260</v>
      </c>
      <c r="L174" s="200"/>
      <c r="M174" s="81"/>
      <c r="N174" s="81">
        <f>SUM(X174:AF174)</f>
        <v>5</v>
      </c>
      <c r="O174" s="183">
        <f>N174*J174</f>
        <v>465</v>
      </c>
      <c r="P174" s="183"/>
      <c r="Q174" s="183"/>
      <c r="R174" s="183">
        <f>Q175*J174</f>
        <v>0</v>
      </c>
      <c r="S174" s="183"/>
      <c r="T174" s="183">
        <f>N174-Q175</f>
        <v>5</v>
      </c>
      <c r="U174" s="183">
        <f>T174*J174</f>
        <v>465</v>
      </c>
      <c r="V174" s="183"/>
      <c r="W174" s="183"/>
      <c r="X174" s="38">
        <v>1</v>
      </c>
      <c r="Y174" s="38">
        <v>2</v>
      </c>
      <c r="Z174" s="38">
        <v>2</v>
      </c>
      <c r="AA174" s="38"/>
      <c r="AB174" s="19"/>
      <c r="AC174" s="38"/>
      <c r="AD174" s="38"/>
      <c r="AE174" s="38"/>
      <c r="AF174" s="19"/>
    </row>
    <row r="175" spans="1:32" ht="14.25" customHeight="1" x14ac:dyDescent="0.45">
      <c r="A175" s="36"/>
      <c r="B175" s="36"/>
      <c r="C175" s="36"/>
      <c r="D175" s="46"/>
      <c r="E175" s="36"/>
      <c r="F175" s="36"/>
      <c r="G175" s="36"/>
      <c r="H175" s="36"/>
      <c r="I175" s="36"/>
      <c r="J175" s="38"/>
      <c r="K175" s="38"/>
      <c r="L175" s="69"/>
      <c r="M175" s="38"/>
      <c r="N175" s="38"/>
      <c r="O175" s="38"/>
      <c r="P175" s="38">
        <f>N174*K174</f>
        <v>1300</v>
      </c>
      <c r="Q175" s="68">
        <f>SUM(X175:AF175)</f>
        <v>0</v>
      </c>
      <c r="R175" s="38"/>
      <c r="S175" s="38">
        <f>Q175*K174</f>
        <v>0</v>
      </c>
      <c r="T175" s="38"/>
      <c r="U175" s="38"/>
      <c r="V175" s="38">
        <f>T174*K174</f>
        <v>1300</v>
      </c>
      <c r="W175" s="38">
        <f>T174*M174</f>
        <v>0</v>
      </c>
      <c r="X175" s="68">
        <v>0</v>
      </c>
      <c r="Y175" s="68">
        <v>0</v>
      </c>
      <c r="Z175" s="68">
        <v>0</v>
      </c>
      <c r="AA175" s="38"/>
      <c r="AB175" s="19"/>
      <c r="AC175" s="38"/>
      <c r="AD175" s="38"/>
      <c r="AE175" s="38"/>
      <c r="AF175" s="19"/>
    </row>
    <row r="176" spans="1:32" ht="14.25" customHeight="1" x14ac:dyDescent="0.45">
      <c r="A176" s="36"/>
      <c r="B176" s="36"/>
      <c r="C176" s="36"/>
      <c r="D176" s="36"/>
      <c r="E176" s="36"/>
      <c r="F176" s="36"/>
      <c r="G176" s="36"/>
      <c r="H176" s="36"/>
      <c r="I176" s="36"/>
      <c r="J176" s="38"/>
      <c r="K176" s="38"/>
      <c r="L176" s="69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845"/>
      <c r="Z176" s="38"/>
      <c r="AA176" s="38"/>
      <c r="AB176" s="19"/>
      <c r="AC176" s="38"/>
      <c r="AD176" s="38"/>
      <c r="AE176" s="38"/>
      <c r="AF176" s="19"/>
    </row>
    <row r="177" spans="1:32" ht="14.25" customHeight="1" x14ac:dyDescent="0.45">
      <c r="A177" s="77" t="s">
        <v>1381</v>
      </c>
      <c r="B177" s="77" t="s">
        <v>10</v>
      </c>
      <c r="C177" s="122">
        <v>45497</v>
      </c>
      <c r="D177" s="105" t="s">
        <v>1563</v>
      </c>
      <c r="E177" s="77" t="s">
        <v>1564</v>
      </c>
      <c r="F177" s="77" t="s">
        <v>164</v>
      </c>
      <c r="G177" s="77" t="s">
        <v>810</v>
      </c>
      <c r="H177" s="77"/>
      <c r="I177" s="79"/>
      <c r="J177" s="81">
        <v>124</v>
      </c>
      <c r="K177" s="81">
        <v>339</v>
      </c>
      <c r="L177" s="200">
        <v>320</v>
      </c>
      <c r="M177" s="81"/>
      <c r="N177" s="81">
        <f>SUM(X177:AF177)</f>
        <v>5</v>
      </c>
      <c r="O177" s="183">
        <f>N177*J177</f>
        <v>620</v>
      </c>
      <c r="P177" s="183"/>
      <c r="Q177" s="183"/>
      <c r="R177" s="183">
        <f>Q178*J177</f>
        <v>0</v>
      </c>
      <c r="S177" s="183"/>
      <c r="T177" s="183">
        <f>N177-Q178</f>
        <v>5</v>
      </c>
      <c r="U177" s="183">
        <f>T177*J177</f>
        <v>620</v>
      </c>
      <c r="V177" s="183"/>
      <c r="W177" s="183"/>
      <c r="X177" s="38"/>
      <c r="Y177" s="38">
        <v>1</v>
      </c>
      <c r="Z177" s="38">
        <v>2</v>
      </c>
      <c r="AA177" s="38">
        <v>2</v>
      </c>
      <c r="AB177" s="19"/>
      <c r="AC177" s="38"/>
      <c r="AD177" s="38"/>
      <c r="AE177" s="38"/>
      <c r="AF177" s="19"/>
    </row>
    <row r="178" spans="1:32" ht="14.25" customHeight="1" x14ac:dyDescent="0.45">
      <c r="A178" s="36"/>
      <c r="B178" s="36"/>
      <c r="C178" s="36"/>
      <c r="D178" s="485"/>
      <c r="E178" s="36"/>
      <c r="F178" s="36"/>
      <c r="G178" s="36"/>
      <c r="H178" s="36"/>
      <c r="I178" s="36"/>
      <c r="J178" s="38"/>
      <c r="K178" s="38"/>
      <c r="L178" s="69"/>
      <c r="M178" s="38"/>
      <c r="N178" s="38"/>
      <c r="O178" s="38"/>
      <c r="P178" s="38">
        <f>N177*K177</f>
        <v>1695</v>
      </c>
      <c r="Q178" s="68">
        <f>SUM(X178:AF178)</f>
        <v>0</v>
      </c>
      <c r="R178" s="38"/>
      <c r="S178" s="38">
        <f>Q178*K177</f>
        <v>0</v>
      </c>
      <c r="T178" s="38"/>
      <c r="U178" s="38"/>
      <c r="V178" s="38">
        <f>T177*K177</f>
        <v>1695</v>
      </c>
      <c r="W178" s="38">
        <f>T177*M177</f>
        <v>0</v>
      </c>
      <c r="X178" s="38"/>
      <c r="Y178" s="68">
        <v>0</v>
      </c>
      <c r="Z178" s="68">
        <v>0</v>
      </c>
      <c r="AA178" s="68">
        <v>0</v>
      </c>
      <c r="AB178" s="19"/>
      <c r="AC178" s="38"/>
      <c r="AD178" s="38"/>
      <c r="AE178" s="38"/>
      <c r="AF178" s="19"/>
    </row>
    <row r="179" spans="1:32" ht="14.25" customHeight="1" x14ac:dyDescent="0.45">
      <c r="A179" s="36"/>
      <c r="B179" s="36"/>
      <c r="C179" s="36"/>
      <c r="D179" s="36"/>
      <c r="E179" s="36"/>
      <c r="F179" s="36"/>
      <c r="G179" s="36"/>
      <c r="H179" s="36"/>
      <c r="I179" s="36"/>
      <c r="J179" s="38"/>
      <c r="K179" s="38"/>
      <c r="L179" s="69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19"/>
      <c r="AC179" s="38"/>
      <c r="AD179" s="38"/>
      <c r="AE179" s="38"/>
      <c r="AF179" s="19"/>
    </row>
    <row r="180" spans="1:32" ht="14.25" customHeight="1" x14ac:dyDescent="0.45">
      <c r="A180" s="77" t="s">
        <v>1381</v>
      </c>
      <c r="B180" s="77" t="s">
        <v>10</v>
      </c>
      <c r="C180" s="122">
        <v>45560</v>
      </c>
      <c r="D180" s="178" t="s">
        <v>1565</v>
      </c>
      <c r="E180" s="77" t="s">
        <v>1566</v>
      </c>
      <c r="F180" s="77" t="s">
        <v>164</v>
      </c>
      <c r="G180" s="77" t="s">
        <v>1567</v>
      </c>
      <c r="H180" s="77" t="s">
        <v>166</v>
      </c>
      <c r="I180" s="77" t="s">
        <v>3767</v>
      </c>
      <c r="J180" s="81">
        <v>127</v>
      </c>
      <c r="K180" s="81">
        <v>339</v>
      </c>
      <c r="L180" s="200"/>
      <c r="M180" s="81"/>
      <c r="N180" s="81">
        <f>SUM(X180:AF180)</f>
        <v>4</v>
      </c>
      <c r="O180" s="183">
        <f>N180*J180</f>
        <v>508</v>
      </c>
      <c r="P180" s="183"/>
      <c r="Q180" s="183"/>
      <c r="R180" s="183">
        <f>Q181*J180</f>
        <v>0</v>
      </c>
      <c r="S180" s="183"/>
      <c r="T180" s="183">
        <f>N180-Q181</f>
        <v>4</v>
      </c>
      <c r="U180" s="183">
        <f>T180*J180</f>
        <v>508</v>
      </c>
      <c r="V180" s="183"/>
      <c r="W180" s="183"/>
      <c r="X180" s="38">
        <v>1</v>
      </c>
      <c r="Y180" s="38">
        <v>2</v>
      </c>
      <c r="Z180" s="38">
        <v>1</v>
      </c>
      <c r="AA180" s="38"/>
      <c r="AB180" s="19"/>
      <c r="AC180" s="38"/>
      <c r="AD180" s="38"/>
      <c r="AE180" s="38"/>
      <c r="AF180" s="19"/>
    </row>
    <row r="181" spans="1:32" ht="14.25" customHeight="1" x14ac:dyDescent="0.45">
      <c r="A181" s="36"/>
      <c r="B181" s="36"/>
      <c r="C181" s="36"/>
      <c r="D181" s="46"/>
      <c r="E181" s="36"/>
      <c r="F181" s="36"/>
      <c r="G181" s="36"/>
      <c r="H181" s="36"/>
      <c r="I181" s="36"/>
      <c r="J181" s="38"/>
      <c r="K181" s="38"/>
      <c r="L181" s="69"/>
      <c r="M181" s="38"/>
      <c r="N181" s="38"/>
      <c r="O181" s="38"/>
      <c r="P181" s="38">
        <f>N180*K180</f>
        <v>1356</v>
      </c>
      <c r="Q181" s="68">
        <f>SUM(X181:AF181)</f>
        <v>0</v>
      </c>
      <c r="R181" s="38"/>
      <c r="S181" s="38">
        <f>Q181*K180</f>
        <v>0</v>
      </c>
      <c r="T181" s="38"/>
      <c r="U181" s="38"/>
      <c r="V181" s="38">
        <f>T180*K180</f>
        <v>1356</v>
      </c>
      <c r="W181" s="38">
        <f>T180*M180</f>
        <v>0</v>
      </c>
      <c r="X181" s="218" t="s">
        <v>1568</v>
      </c>
      <c r="Y181" s="68">
        <v>0</v>
      </c>
      <c r="Z181" s="68">
        <v>0</v>
      </c>
      <c r="AA181" s="38"/>
      <c r="AB181" s="19"/>
      <c r="AC181" s="38"/>
      <c r="AD181" s="38"/>
      <c r="AE181" s="38"/>
      <c r="AF181" s="19"/>
    </row>
    <row r="182" spans="1:32" ht="14.25" customHeight="1" x14ac:dyDescent="0.45">
      <c r="A182" s="36"/>
      <c r="B182" s="36"/>
      <c r="C182" s="36"/>
      <c r="D182" s="36"/>
      <c r="E182" s="36"/>
      <c r="F182" s="36"/>
      <c r="G182" s="36"/>
      <c r="H182" s="36"/>
      <c r="I182" s="36"/>
      <c r="J182" s="38"/>
      <c r="K182" s="38"/>
      <c r="L182" s="69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845"/>
      <c r="AA182" s="38"/>
      <c r="AB182" s="19"/>
      <c r="AC182" s="38"/>
      <c r="AD182" s="38"/>
      <c r="AE182" s="38"/>
      <c r="AF182" s="19"/>
    </row>
    <row r="183" spans="1:32" ht="14.25" customHeight="1" x14ac:dyDescent="0.45">
      <c r="A183" s="77" t="s">
        <v>1381</v>
      </c>
      <c r="B183" s="77" t="s">
        <v>10</v>
      </c>
      <c r="C183" s="122">
        <v>45517</v>
      </c>
      <c r="D183" s="105" t="s">
        <v>1486</v>
      </c>
      <c r="E183" s="77" t="s">
        <v>1569</v>
      </c>
      <c r="F183" s="77" t="s">
        <v>278</v>
      </c>
      <c r="G183" s="77" t="s">
        <v>165</v>
      </c>
      <c r="H183" s="77" t="s">
        <v>166</v>
      </c>
      <c r="I183" s="77" t="s">
        <v>1570</v>
      </c>
      <c r="J183" s="81">
        <v>85</v>
      </c>
      <c r="K183" s="81">
        <v>240</v>
      </c>
      <c r="L183" s="200">
        <v>220</v>
      </c>
      <c r="M183" s="81"/>
      <c r="N183" s="81">
        <f>SUM(X183:AF183)</f>
        <v>5</v>
      </c>
      <c r="O183" s="183">
        <f>N183*J183</f>
        <v>425</v>
      </c>
      <c r="P183" s="183"/>
      <c r="Q183" s="183"/>
      <c r="R183" s="183">
        <f>Q184*J183</f>
        <v>0</v>
      </c>
      <c r="S183" s="183"/>
      <c r="T183" s="183">
        <f>N183-Q184</f>
        <v>5</v>
      </c>
      <c r="U183" s="183">
        <f>T183*J183</f>
        <v>425</v>
      </c>
      <c r="V183" s="183"/>
      <c r="W183" s="183"/>
      <c r="X183" s="38">
        <v>1</v>
      </c>
      <c r="Y183" s="38">
        <v>2</v>
      </c>
      <c r="Z183" s="38">
        <v>2</v>
      </c>
      <c r="AA183" s="38"/>
      <c r="AB183" s="19"/>
      <c r="AC183" s="38"/>
      <c r="AD183" s="38"/>
      <c r="AE183" s="38"/>
      <c r="AF183" s="19"/>
    </row>
    <row r="184" spans="1:32" ht="14.25" customHeight="1" x14ac:dyDescent="0.45">
      <c r="A184" s="36"/>
      <c r="B184" s="36"/>
      <c r="C184" s="36"/>
      <c r="D184" s="46"/>
      <c r="E184" s="36"/>
      <c r="F184" s="36"/>
      <c r="G184" s="36"/>
      <c r="H184" s="36"/>
      <c r="I184" s="36"/>
      <c r="J184" s="38"/>
      <c r="K184" s="38"/>
      <c r="L184" s="69"/>
      <c r="M184" s="38"/>
      <c r="N184" s="38"/>
      <c r="O184" s="38"/>
      <c r="P184" s="38">
        <f>N183*K183</f>
        <v>1200</v>
      </c>
      <c r="Q184" s="68">
        <f>SUM(X184:AF184)</f>
        <v>0</v>
      </c>
      <c r="R184" s="38"/>
      <c r="S184" s="38">
        <f>Q184*K183</f>
        <v>0</v>
      </c>
      <c r="T184" s="38"/>
      <c r="U184" s="38"/>
      <c r="V184" s="38">
        <f>T183*K183</f>
        <v>1200</v>
      </c>
      <c r="W184" s="38">
        <f>T183*M183</f>
        <v>0</v>
      </c>
      <c r="X184" s="68">
        <v>0</v>
      </c>
      <c r="Y184" s="68">
        <v>0</v>
      </c>
      <c r="Z184" s="68">
        <v>0</v>
      </c>
      <c r="AA184" s="38"/>
      <c r="AB184" s="19"/>
      <c r="AC184" s="38"/>
      <c r="AD184" s="38"/>
      <c r="AE184" s="38"/>
      <c r="AF184" s="19"/>
    </row>
    <row r="185" spans="1:32" ht="14.25" customHeight="1" x14ac:dyDescent="0.4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883"/>
      <c r="AA185" s="19"/>
      <c r="AB185" s="19"/>
      <c r="AC185" s="19"/>
      <c r="AD185" s="19"/>
      <c r="AE185" s="19"/>
      <c r="AF185" s="19"/>
    </row>
    <row r="186" spans="1:32" ht="14.25" customHeight="1" x14ac:dyDescent="0.45">
      <c r="A186" s="77" t="s">
        <v>1381</v>
      </c>
      <c r="B186" s="77" t="s">
        <v>10</v>
      </c>
      <c r="C186" s="122">
        <v>45517</v>
      </c>
      <c r="D186" s="105" t="s">
        <v>1571</v>
      </c>
      <c r="E186" s="77" t="s">
        <v>1564</v>
      </c>
      <c r="F186" s="77" t="s">
        <v>164</v>
      </c>
      <c r="G186" s="77" t="s">
        <v>980</v>
      </c>
      <c r="H186" s="77" t="s">
        <v>166</v>
      </c>
      <c r="I186" s="77" t="s">
        <v>1572</v>
      </c>
      <c r="J186" s="81">
        <v>124</v>
      </c>
      <c r="K186" s="81">
        <v>359</v>
      </c>
      <c r="L186" s="200"/>
      <c r="M186" s="81"/>
      <c r="N186" s="81">
        <f>SUM(X186:AF186)</f>
        <v>4</v>
      </c>
      <c r="O186" s="183">
        <f>N186*J186</f>
        <v>496</v>
      </c>
      <c r="P186" s="183"/>
      <c r="Q186" s="183"/>
      <c r="R186" s="183">
        <f>Q187*J186</f>
        <v>124</v>
      </c>
      <c r="S186" s="183"/>
      <c r="T186" s="183">
        <f>N186-Q187</f>
        <v>3</v>
      </c>
      <c r="U186" s="183">
        <f>T186*J186</f>
        <v>372</v>
      </c>
      <c r="V186" s="183"/>
      <c r="W186" s="183"/>
      <c r="X186" s="38">
        <v>1</v>
      </c>
      <c r="Y186" s="38">
        <v>2</v>
      </c>
      <c r="Z186" s="38">
        <v>1</v>
      </c>
      <c r="AA186" s="38"/>
      <c r="AB186" s="19"/>
      <c r="AC186" s="38"/>
      <c r="AD186" s="38"/>
      <c r="AE186" s="38"/>
      <c r="AF186" s="19"/>
    </row>
    <row r="187" spans="1:32" ht="14.25" customHeight="1" x14ac:dyDescent="0.45">
      <c r="A187" s="36"/>
      <c r="B187" s="36"/>
      <c r="C187" s="36"/>
      <c r="D187" s="36"/>
      <c r="E187" s="36"/>
      <c r="F187" s="36"/>
      <c r="G187" s="36"/>
      <c r="H187" s="36"/>
      <c r="I187" s="36"/>
      <c r="J187" s="38"/>
      <c r="K187" s="38"/>
      <c r="L187" s="69"/>
      <c r="M187" s="38"/>
      <c r="N187" s="38"/>
      <c r="O187" s="38"/>
      <c r="P187" s="38">
        <f>N186*K186</f>
        <v>1436</v>
      </c>
      <c r="Q187" s="578">
        <f>SUM(X187:AF187)</f>
        <v>1</v>
      </c>
      <c r="R187" s="38"/>
      <c r="S187" s="38">
        <f>Q187*K186</f>
        <v>359</v>
      </c>
      <c r="T187" s="38"/>
      <c r="U187" s="38"/>
      <c r="V187" s="38">
        <f>T186*K186</f>
        <v>1077</v>
      </c>
      <c r="W187" s="38">
        <f>T186*M186</f>
        <v>0</v>
      </c>
      <c r="X187" s="578">
        <v>0</v>
      </c>
      <c r="Y187" s="68">
        <v>0</v>
      </c>
      <c r="Z187" s="794">
        <v>1</v>
      </c>
      <c r="AA187" s="38"/>
      <c r="AB187" s="19"/>
      <c r="AC187" s="38"/>
      <c r="AD187" s="38"/>
      <c r="AE187" s="38"/>
      <c r="AF187" s="19"/>
    </row>
    <row r="188" spans="1:32" ht="14.25" customHeight="1" x14ac:dyDescent="0.45">
      <c r="A188" s="36"/>
      <c r="B188" s="36"/>
      <c r="C188" s="36"/>
      <c r="D188" s="36"/>
      <c r="E188" s="36"/>
      <c r="F188" s="36"/>
      <c r="G188" s="36"/>
      <c r="H188" s="36"/>
      <c r="I188" s="36"/>
      <c r="J188" s="38"/>
      <c r="K188" s="38"/>
      <c r="L188" s="69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19"/>
      <c r="AC188" s="38"/>
      <c r="AD188" s="38"/>
      <c r="AE188" s="38"/>
      <c r="AF188" s="19"/>
    </row>
    <row r="189" spans="1:32" ht="27.75" customHeight="1" x14ac:dyDescent="0.45">
      <c r="A189" s="77" t="s">
        <v>1381</v>
      </c>
      <c r="B189" s="77" t="s">
        <v>10</v>
      </c>
      <c r="C189" s="122">
        <v>45541</v>
      </c>
      <c r="D189" s="105" t="s">
        <v>1573</v>
      </c>
      <c r="E189" s="77" t="s">
        <v>1574</v>
      </c>
      <c r="F189" s="77" t="s">
        <v>278</v>
      </c>
      <c r="G189" s="77" t="s">
        <v>1575</v>
      </c>
      <c r="H189" s="77" t="s">
        <v>166</v>
      </c>
      <c r="I189" s="77" t="s">
        <v>1576</v>
      </c>
      <c r="J189" s="81">
        <v>93</v>
      </c>
      <c r="K189" s="81">
        <v>259</v>
      </c>
      <c r="L189" s="200"/>
      <c r="M189" s="81"/>
      <c r="N189" s="81">
        <f>SUM(X189:AF189)</f>
        <v>5</v>
      </c>
      <c r="O189" s="183">
        <f>N189*J189</f>
        <v>465</v>
      </c>
      <c r="P189" s="183"/>
      <c r="Q189" s="183"/>
      <c r="R189" s="183">
        <f>Q190*J189</f>
        <v>0</v>
      </c>
      <c r="S189" s="183"/>
      <c r="T189" s="183">
        <f>N189-Q190</f>
        <v>5</v>
      </c>
      <c r="U189" s="183">
        <f>T189*J189</f>
        <v>465</v>
      </c>
      <c r="V189" s="183"/>
      <c r="W189" s="183"/>
      <c r="X189" s="38">
        <v>2</v>
      </c>
      <c r="Y189" s="38">
        <v>2</v>
      </c>
      <c r="Z189" s="38">
        <v>1</v>
      </c>
      <c r="AA189" s="38"/>
      <c r="AB189" s="19"/>
      <c r="AC189" s="38"/>
      <c r="AD189" s="38"/>
      <c r="AE189" s="38"/>
      <c r="AF189" s="19"/>
    </row>
    <row r="190" spans="1:32" ht="14.25" customHeight="1" x14ac:dyDescent="0.45">
      <c r="A190" s="36"/>
      <c r="B190" s="36"/>
      <c r="C190" s="36"/>
      <c r="D190" s="46"/>
      <c r="E190" s="36"/>
      <c r="F190" s="36"/>
      <c r="G190" s="36"/>
      <c r="H190" s="36"/>
      <c r="I190" s="36"/>
      <c r="J190" s="38"/>
      <c r="K190" s="38"/>
      <c r="L190" s="69"/>
      <c r="M190" s="38"/>
      <c r="N190" s="38"/>
      <c r="O190" s="38"/>
      <c r="P190" s="38">
        <f>N189*K189</f>
        <v>1295</v>
      </c>
      <c r="Q190" s="68">
        <f>SUM(X190:AF190)</f>
        <v>0</v>
      </c>
      <c r="R190" s="38"/>
      <c r="S190" s="38">
        <f>Q190*K189</f>
        <v>0</v>
      </c>
      <c r="T190" s="38"/>
      <c r="U190" s="38"/>
      <c r="V190" s="38">
        <f>T189*K189</f>
        <v>1295</v>
      </c>
      <c r="W190" s="38">
        <f>T189*M189</f>
        <v>0</v>
      </c>
      <c r="X190" s="68">
        <v>0</v>
      </c>
      <c r="Y190" s="68">
        <v>0</v>
      </c>
      <c r="Z190" s="68">
        <v>0</v>
      </c>
      <c r="AA190" s="38"/>
      <c r="AB190" s="19"/>
      <c r="AC190" s="38"/>
      <c r="AD190" s="38"/>
      <c r="AE190" s="38"/>
      <c r="AF190" s="19"/>
    </row>
    <row r="191" spans="1:32" ht="14.25" customHeight="1" x14ac:dyDescent="0.45">
      <c r="A191" s="36"/>
      <c r="B191" s="36"/>
      <c r="C191" s="36"/>
      <c r="D191" s="36"/>
      <c r="E191" s="36"/>
      <c r="F191" s="36"/>
      <c r="G191" s="36"/>
      <c r="H191" s="36"/>
      <c r="I191" s="36"/>
      <c r="J191" s="38"/>
      <c r="K191" s="38"/>
      <c r="L191" s="69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845"/>
      <c r="Z191" s="38"/>
      <c r="AA191" s="38"/>
      <c r="AB191" s="19"/>
      <c r="AC191" s="38"/>
      <c r="AD191" s="38"/>
      <c r="AE191" s="38"/>
      <c r="AF191" s="19"/>
    </row>
    <row r="192" spans="1:32" ht="14.25" customHeight="1" x14ac:dyDescent="0.45">
      <c r="A192" s="77" t="s">
        <v>1381</v>
      </c>
      <c r="B192" s="77" t="s">
        <v>10</v>
      </c>
      <c r="C192" s="122">
        <v>45517</v>
      </c>
      <c r="D192" s="105" t="s">
        <v>1577</v>
      </c>
      <c r="E192" s="77" t="s">
        <v>1578</v>
      </c>
      <c r="F192" s="77" t="s">
        <v>164</v>
      </c>
      <c r="G192" s="77" t="s">
        <v>178</v>
      </c>
      <c r="H192" s="77" t="s">
        <v>166</v>
      </c>
      <c r="I192" s="77" t="s">
        <v>1579</v>
      </c>
      <c r="J192" s="81">
        <v>112</v>
      </c>
      <c r="K192" s="81">
        <v>315</v>
      </c>
      <c r="L192" s="200">
        <v>270</v>
      </c>
      <c r="M192" s="81"/>
      <c r="N192" s="81">
        <f>SUM(X192:AF192)</f>
        <v>3</v>
      </c>
      <c r="O192" s="183">
        <f>N192*J192</f>
        <v>336</v>
      </c>
      <c r="P192" s="183"/>
      <c r="Q192" s="183"/>
      <c r="R192" s="183">
        <f>Q193*J192</f>
        <v>0</v>
      </c>
      <c r="S192" s="183"/>
      <c r="T192" s="183">
        <f>N192-Q193</f>
        <v>3</v>
      </c>
      <c r="U192" s="183">
        <f>T192*J192</f>
        <v>336</v>
      </c>
      <c r="V192" s="183"/>
      <c r="W192" s="183"/>
      <c r="X192" s="38"/>
      <c r="Y192" s="38">
        <v>1</v>
      </c>
      <c r="Z192" s="38">
        <v>1</v>
      </c>
      <c r="AA192" s="38">
        <v>1</v>
      </c>
      <c r="AB192" s="19"/>
      <c r="AC192" s="38"/>
      <c r="AD192" s="38"/>
      <c r="AE192" s="38"/>
      <c r="AF192" s="19"/>
    </row>
    <row r="193" spans="1:32" ht="14.25" customHeight="1" x14ac:dyDescent="0.45">
      <c r="A193" s="36"/>
      <c r="B193" s="36"/>
      <c r="C193" s="36"/>
      <c r="D193" s="844"/>
      <c r="E193" s="36"/>
      <c r="F193" s="36"/>
      <c r="G193" s="36"/>
      <c r="H193" s="36"/>
      <c r="I193" s="36"/>
      <c r="J193" s="38"/>
      <c r="K193" s="38"/>
      <c r="L193" s="69" t="s">
        <v>1580</v>
      </c>
      <c r="M193" s="38"/>
      <c r="N193" s="38"/>
      <c r="O193" s="38"/>
      <c r="P193" s="38">
        <f>N192*K192</f>
        <v>945</v>
      </c>
      <c r="Q193" s="670">
        <f>SUM(X193:AF193)</f>
        <v>0</v>
      </c>
      <c r="R193" s="38"/>
      <c r="S193" s="38">
        <f>Q193*K192</f>
        <v>0</v>
      </c>
      <c r="T193" s="38"/>
      <c r="U193" s="38"/>
      <c r="V193" s="38">
        <f>T192*K192</f>
        <v>945</v>
      </c>
      <c r="W193" s="38">
        <f>T192*M192</f>
        <v>0</v>
      </c>
      <c r="X193" s="38"/>
      <c r="Y193" s="68">
        <v>0</v>
      </c>
      <c r="Z193" s="68">
        <v>0</v>
      </c>
      <c r="AA193" s="68">
        <v>0</v>
      </c>
      <c r="AB193" s="19"/>
      <c r="AC193" s="38"/>
      <c r="AD193" s="38"/>
      <c r="AE193" s="38"/>
      <c r="AF193" s="19"/>
    </row>
    <row r="194" spans="1:32" ht="14.25" customHeight="1" x14ac:dyDescent="0.45">
      <c r="A194" s="36"/>
      <c r="B194" s="36"/>
      <c r="C194" s="36"/>
      <c r="D194" s="36"/>
      <c r="E194" s="36"/>
      <c r="F194" s="36"/>
      <c r="G194" s="36"/>
      <c r="H194" s="36"/>
      <c r="I194" s="36"/>
      <c r="J194" s="38"/>
      <c r="K194" s="38"/>
      <c r="L194" s="69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845"/>
      <c r="AB194" s="19"/>
      <c r="AC194" s="38"/>
      <c r="AD194" s="38"/>
      <c r="AE194" s="38"/>
      <c r="AF194" s="19"/>
    </row>
    <row r="195" spans="1:32" ht="14.25" customHeight="1" x14ac:dyDescent="0.45">
      <c r="A195" s="77" t="s">
        <v>1381</v>
      </c>
      <c r="B195" s="77" t="s">
        <v>10</v>
      </c>
      <c r="C195" s="122">
        <v>45541</v>
      </c>
      <c r="D195" s="105" t="s">
        <v>1581</v>
      </c>
      <c r="E195" s="77" t="s">
        <v>1582</v>
      </c>
      <c r="F195" s="77" t="s">
        <v>164</v>
      </c>
      <c r="G195" s="77" t="s">
        <v>1583</v>
      </c>
      <c r="H195" s="77" t="s">
        <v>154</v>
      </c>
      <c r="I195" s="77" t="s">
        <v>239</v>
      </c>
      <c r="J195" s="81">
        <v>100</v>
      </c>
      <c r="K195" s="81">
        <v>270</v>
      </c>
      <c r="L195" s="200"/>
      <c r="M195" s="81"/>
      <c r="N195" s="81">
        <f>SUM(X195:AF195)</f>
        <v>3</v>
      </c>
      <c r="O195" s="183">
        <f>N195*J195</f>
        <v>300</v>
      </c>
      <c r="P195" s="183"/>
      <c r="Q195" s="183"/>
      <c r="R195" s="183">
        <f>Q196*J195</f>
        <v>0</v>
      </c>
      <c r="S195" s="183"/>
      <c r="T195" s="183">
        <f>N195-Q196</f>
        <v>3</v>
      </c>
      <c r="U195" s="183">
        <f>T195*J195</f>
        <v>300</v>
      </c>
      <c r="V195" s="183"/>
      <c r="W195" s="183"/>
      <c r="X195" s="38"/>
      <c r="Y195" s="38">
        <v>1</v>
      </c>
      <c r="Z195" s="38">
        <v>1</v>
      </c>
      <c r="AA195" s="38">
        <v>1</v>
      </c>
      <c r="AB195" s="19"/>
      <c r="AC195" s="38"/>
      <c r="AD195" s="38"/>
      <c r="AE195" s="38"/>
      <c r="AF195" s="19"/>
    </row>
    <row r="196" spans="1:32" ht="14.25" customHeight="1" x14ac:dyDescent="0.45">
      <c r="A196" s="36"/>
      <c r="B196" s="36"/>
      <c r="C196" s="36"/>
      <c r="D196" s="46"/>
      <c r="E196" s="36"/>
      <c r="F196" s="36"/>
      <c r="G196" s="36"/>
      <c r="H196" s="36"/>
      <c r="I196" s="36"/>
      <c r="J196" s="38"/>
      <c r="K196" s="38"/>
      <c r="L196" s="69"/>
      <c r="M196" s="38"/>
      <c r="N196" s="38"/>
      <c r="O196" s="38"/>
      <c r="P196" s="38">
        <f>N195*K195</f>
        <v>810</v>
      </c>
      <c r="Q196" s="68">
        <f>SUM(X196:AF196)</f>
        <v>0</v>
      </c>
      <c r="R196" s="38"/>
      <c r="S196" s="38">
        <f>Q196*K195</f>
        <v>0</v>
      </c>
      <c r="T196" s="38"/>
      <c r="U196" s="38"/>
      <c r="V196" s="38">
        <f>T195*K195</f>
        <v>810</v>
      </c>
      <c r="W196" s="38">
        <f>T195*M195</f>
        <v>0</v>
      </c>
      <c r="X196" s="38"/>
      <c r="Y196" s="68">
        <v>0</v>
      </c>
      <c r="Z196" s="68">
        <v>0</v>
      </c>
      <c r="AA196" s="68">
        <v>0</v>
      </c>
      <c r="AB196" s="19"/>
      <c r="AC196" s="38"/>
      <c r="AD196" s="38"/>
      <c r="AE196" s="38"/>
      <c r="AF196" s="19"/>
    </row>
    <row r="197" spans="1:32" ht="14.25" customHeight="1" x14ac:dyDescent="0.45">
      <c r="A197" s="36"/>
      <c r="B197" s="36"/>
      <c r="C197" s="36"/>
      <c r="D197" s="36"/>
      <c r="E197" s="36"/>
      <c r="F197" s="36"/>
      <c r="G197" s="36"/>
      <c r="H197" s="36"/>
      <c r="I197" s="36"/>
      <c r="J197" s="38"/>
      <c r="K197" s="38"/>
      <c r="L197" s="69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19"/>
      <c r="AC197" s="38"/>
      <c r="AD197" s="38"/>
      <c r="AE197" s="38"/>
      <c r="AF197" s="19"/>
    </row>
    <row r="198" spans="1:32" ht="14.25" customHeight="1" x14ac:dyDescent="0.45">
      <c r="A198" s="77" t="s">
        <v>1381</v>
      </c>
      <c r="B198" s="77" t="s">
        <v>10</v>
      </c>
      <c r="C198" s="122">
        <v>45497</v>
      </c>
      <c r="D198" s="105" t="s">
        <v>1474</v>
      </c>
      <c r="E198" s="77" t="s">
        <v>1584</v>
      </c>
      <c r="F198" s="77" t="s">
        <v>164</v>
      </c>
      <c r="G198" s="77" t="s">
        <v>248</v>
      </c>
      <c r="H198" s="77"/>
      <c r="I198" s="77" t="s">
        <v>1585</v>
      </c>
      <c r="J198" s="81">
        <v>100</v>
      </c>
      <c r="K198" s="81">
        <v>270</v>
      </c>
      <c r="L198" s="200">
        <v>260</v>
      </c>
      <c r="M198" s="81"/>
      <c r="N198" s="81">
        <f>SUM(X198:AF198)</f>
        <v>3</v>
      </c>
      <c r="O198" s="183">
        <f>N198*J198</f>
        <v>300</v>
      </c>
      <c r="P198" s="183"/>
      <c r="Q198" s="183"/>
      <c r="R198" s="183">
        <f>Q199*J198</f>
        <v>0</v>
      </c>
      <c r="S198" s="183"/>
      <c r="T198" s="183">
        <f>N198-Q199</f>
        <v>3</v>
      </c>
      <c r="U198" s="183">
        <f>T198*J198</f>
        <v>300</v>
      </c>
      <c r="V198" s="183"/>
      <c r="W198" s="183"/>
      <c r="X198" s="38"/>
      <c r="Y198" s="38">
        <v>1</v>
      </c>
      <c r="Z198" s="38">
        <v>1</v>
      </c>
      <c r="AA198" s="38">
        <v>1</v>
      </c>
      <c r="AB198" s="19"/>
      <c r="AC198" s="38"/>
      <c r="AD198" s="38"/>
      <c r="AE198" s="38"/>
      <c r="AF198" s="19"/>
    </row>
    <row r="199" spans="1:32" ht="14.25" customHeight="1" x14ac:dyDescent="0.45">
      <c r="A199" s="36"/>
      <c r="B199" s="36"/>
      <c r="C199" s="36"/>
      <c r="D199" s="46"/>
      <c r="E199" s="36"/>
      <c r="F199" s="36"/>
      <c r="G199" s="36"/>
      <c r="H199" s="36"/>
      <c r="I199" s="36"/>
      <c r="J199" s="38"/>
      <c r="K199" s="38"/>
      <c r="L199" s="69"/>
      <c r="M199" s="38"/>
      <c r="N199" s="38"/>
      <c r="O199" s="38"/>
      <c r="P199" s="38">
        <f>N198*K198</f>
        <v>810</v>
      </c>
      <c r="Q199" s="68">
        <f>SUM(X199:AF199)</f>
        <v>0</v>
      </c>
      <c r="R199" s="38"/>
      <c r="S199" s="38">
        <f>Q199*K198</f>
        <v>0</v>
      </c>
      <c r="T199" s="38"/>
      <c r="U199" s="38"/>
      <c r="V199" s="38">
        <f>T198*K198</f>
        <v>810</v>
      </c>
      <c r="W199" s="38">
        <f>T198*M198</f>
        <v>0</v>
      </c>
      <c r="X199" s="38"/>
      <c r="Y199" s="68">
        <v>0</v>
      </c>
      <c r="Z199" s="68">
        <v>0</v>
      </c>
      <c r="AA199" s="68">
        <v>0</v>
      </c>
      <c r="AB199" s="19"/>
      <c r="AC199" s="38"/>
      <c r="AD199" s="38"/>
      <c r="AE199" s="38"/>
      <c r="AF199" s="19"/>
    </row>
    <row r="200" spans="1:32" ht="14.25" customHeight="1" x14ac:dyDescent="0.45">
      <c r="A200" s="36"/>
      <c r="B200" s="36"/>
      <c r="C200" s="36"/>
      <c r="D200" s="36"/>
      <c r="E200" s="36"/>
      <c r="F200" s="36"/>
      <c r="G200" s="36"/>
      <c r="H200" s="36"/>
      <c r="I200" s="36"/>
      <c r="J200" s="38"/>
      <c r="K200" s="38"/>
      <c r="L200" s="69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19"/>
      <c r="AC200" s="38"/>
      <c r="AD200" s="38"/>
      <c r="AE200" s="38"/>
      <c r="AF200" s="19"/>
    </row>
    <row r="201" spans="1:32" ht="14.25" customHeight="1" x14ac:dyDescent="0.45">
      <c r="A201" s="77" t="s">
        <v>1381</v>
      </c>
      <c r="B201" s="77" t="s">
        <v>10</v>
      </c>
      <c r="C201" s="122">
        <v>45517</v>
      </c>
      <c r="D201" s="105" t="s">
        <v>1560</v>
      </c>
      <c r="E201" s="77" t="s">
        <v>1586</v>
      </c>
      <c r="F201" s="77" t="s">
        <v>164</v>
      </c>
      <c r="G201" s="77" t="s">
        <v>1587</v>
      </c>
      <c r="H201" s="77" t="s">
        <v>166</v>
      </c>
      <c r="I201" s="77" t="s">
        <v>449</v>
      </c>
      <c r="J201" s="81">
        <v>93</v>
      </c>
      <c r="K201" s="81">
        <v>260</v>
      </c>
      <c r="L201" s="200"/>
      <c r="M201" s="81"/>
      <c r="N201" s="81">
        <f>SUM(X201:AF201)</f>
        <v>5</v>
      </c>
      <c r="O201" s="183">
        <f>N201*J201</f>
        <v>465</v>
      </c>
      <c r="P201" s="183"/>
      <c r="Q201" s="183"/>
      <c r="R201" s="183">
        <f>Q202*J201</f>
        <v>0</v>
      </c>
      <c r="S201" s="183"/>
      <c r="T201" s="183">
        <f>N201-Q202</f>
        <v>5</v>
      </c>
      <c r="U201" s="183">
        <f>T201*J201</f>
        <v>465</v>
      </c>
      <c r="V201" s="183"/>
      <c r="W201" s="183"/>
      <c r="X201" s="38">
        <v>2</v>
      </c>
      <c r="Y201" s="38">
        <v>2</v>
      </c>
      <c r="Z201" s="38">
        <v>1</v>
      </c>
      <c r="AA201" s="38"/>
      <c r="AB201" s="19"/>
      <c r="AC201" s="38"/>
      <c r="AD201" s="38"/>
      <c r="AE201" s="38"/>
      <c r="AF201" s="19"/>
    </row>
    <row r="202" spans="1:32" ht="14.25" customHeight="1" x14ac:dyDescent="0.45">
      <c r="A202" s="36"/>
      <c r="B202" s="36"/>
      <c r="C202" s="36"/>
      <c r="D202" s="46"/>
      <c r="E202" s="36"/>
      <c r="F202" s="36"/>
      <c r="G202" s="36"/>
      <c r="H202" s="36"/>
      <c r="I202" s="36"/>
      <c r="J202" s="38"/>
      <c r="K202" s="38"/>
      <c r="L202" s="69"/>
      <c r="M202" s="38"/>
      <c r="N202" s="38"/>
      <c r="O202" s="38"/>
      <c r="P202" s="38">
        <f>N201*K201</f>
        <v>1300</v>
      </c>
      <c r="Q202" s="68">
        <f>SUM(X202:AF202)</f>
        <v>0</v>
      </c>
      <c r="R202" s="38"/>
      <c r="S202" s="38">
        <f>Q202*K201</f>
        <v>0</v>
      </c>
      <c r="T202" s="38"/>
      <c r="U202" s="38"/>
      <c r="V202" s="38">
        <f>T201*K201</f>
        <v>1300</v>
      </c>
      <c r="W202" s="38">
        <f>T201*M201</f>
        <v>0</v>
      </c>
      <c r="X202" s="68">
        <v>0</v>
      </c>
      <c r="Y202" s="68">
        <v>0</v>
      </c>
      <c r="Z202" s="68">
        <v>0</v>
      </c>
      <c r="AA202" s="38"/>
      <c r="AB202" s="19"/>
      <c r="AC202" s="38"/>
      <c r="AD202" s="38"/>
      <c r="AE202" s="38"/>
      <c r="AF202" s="19"/>
    </row>
    <row r="203" spans="1:32" ht="14.25" customHeight="1" x14ac:dyDescent="0.45">
      <c r="A203" s="36"/>
      <c r="B203" s="36"/>
      <c r="C203" s="36"/>
      <c r="D203" s="36"/>
      <c r="E203" s="36"/>
      <c r="F203" s="36"/>
      <c r="G203" s="36"/>
      <c r="H203" s="36"/>
      <c r="I203" s="36"/>
      <c r="J203" s="38"/>
      <c r="K203" s="38"/>
      <c r="L203" s="69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19"/>
      <c r="AC203" s="38"/>
      <c r="AD203" s="38"/>
      <c r="AE203" s="38"/>
      <c r="AF203" s="19"/>
    </row>
    <row r="204" spans="1:32" ht="14.25" customHeight="1" x14ac:dyDescent="0.45">
      <c r="A204" s="77" t="s">
        <v>1381</v>
      </c>
      <c r="B204" s="77" t="s">
        <v>10</v>
      </c>
      <c r="C204" s="122">
        <v>45541</v>
      </c>
      <c r="D204" s="105" t="s">
        <v>1588</v>
      </c>
      <c r="E204" s="77" t="s">
        <v>1589</v>
      </c>
      <c r="F204" s="77" t="s">
        <v>278</v>
      </c>
      <c r="G204" s="77" t="s">
        <v>158</v>
      </c>
      <c r="H204" s="77" t="s">
        <v>1220</v>
      </c>
      <c r="I204" s="77" t="s">
        <v>1590</v>
      </c>
      <c r="J204" s="81">
        <v>124</v>
      </c>
      <c r="K204" s="81">
        <v>339</v>
      </c>
      <c r="L204" s="200"/>
      <c r="M204" s="81"/>
      <c r="N204" s="81">
        <f>SUM(X204:AF204)</f>
        <v>4</v>
      </c>
      <c r="O204" s="183">
        <f>N204*J204</f>
        <v>496</v>
      </c>
      <c r="P204" s="183"/>
      <c r="Q204" s="183"/>
      <c r="R204" s="183">
        <f>Q205*J204</f>
        <v>0</v>
      </c>
      <c r="S204" s="183"/>
      <c r="T204" s="183">
        <f>N204-Q205</f>
        <v>4</v>
      </c>
      <c r="U204" s="183">
        <f>T204*J204</f>
        <v>496</v>
      </c>
      <c r="V204" s="183"/>
      <c r="W204" s="183"/>
      <c r="X204" s="38">
        <v>1</v>
      </c>
      <c r="Y204" s="38">
        <v>1</v>
      </c>
      <c r="Z204" s="38">
        <v>2</v>
      </c>
      <c r="AA204" s="38"/>
      <c r="AB204" s="19"/>
      <c r="AC204" s="38"/>
      <c r="AD204" s="38"/>
      <c r="AE204" s="38"/>
      <c r="AF204" s="19"/>
    </row>
    <row r="205" spans="1:32" ht="14.25" customHeight="1" x14ac:dyDescent="0.45">
      <c r="A205" s="36"/>
      <c r="B205" s="36"/>
      <c r="C205" s="36"/>
      <c r="D205" s="485"/>
      <c r="E205" s="36"/>
      <c r="F205" s="36"/>
      <c r="G205" s="36"/>
      <c r="H205" s="36"/>
      <c r="I205" s="36"/>
      <c r="J205" s="38"/>
      <c r="K205" s="38"/>
      <c r="L205" s="69"/>
      <c r="M205" s="38"/>
      <c r="N205" s="38"/>
      <c r="O205" s="38"/>
      <c r="P205" s="38">
        <f>N204*K204</f>
        <v>1356</v>
      </c>
      <c r="Q205" s="68">
        <f>SUM(X205:AF205)</f>
        <v>0</v>
      </c>
      <c r="R205" s="38"/>
      <c r="S205" s="38">
        <f>Q205*K204</f>
        <v>0</v>
      </c>
      <c r="T205" s="38"/>
      <c r="U205" s="38"/>
      <c r="V205" s="38">
        <f>T204*K204</f>
        <v>1356</v>
      </c>
      <c r="W205" s="38">
        <f>T204*M204</f>
        <v>0</v>
      </c>
      <c r="X205" s="68">
        <v>0</v>
      </c>
      <c r="Y205" s="68">
        <v>0</v>
      </c>
      <c r="Z205" s="68">
        <v>0</v>
      </c>
      <c r="AA205" s="38"/>
      <c r="AB205" s="19"/>
      <c r="AC205" s="38"/>
      <c r="AD205" s="38"/>
      <c r="AE205" s="38"/>
      <c r="AF205" s="19"/>
    </row>
    <row r="206" spans="1:32" ht="14.25" customHeight="1" x14ac:dyDescent="0.45">
      <c r="A206" s="36"/>
      <c r="B206" s="36"/>
      <c r="C206" s="36"/>
      <c r="D206" s="36"/>
      <c r="E206" s="36"/>
      <c r="F206" s="36"/>
      <c r="G206" s="36"/>
      <c r="H206" s="36"/>
      <c r="I206" s="36"/>
      <c r="J206" s="38"/>
      <c r="K206" s="38"/>
      <c r="L206" s="69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19"/>
      <c r="AC206" s="38"/>
      <c r="AD206" s="38"/>
      <c r="AE206" s="38"/>
      <c r="AF206" s="19"/>
    </row>
    <row r="207" spans="1:32" ht="14.25" customHeight="1" x14ac:dyDescent="0.45">
      <c r="A207" s="77" t="s">
        <v>1381</v>
      </c>
      <c r="B207" s="77"/>
      <c r="C207" s="122"/>
      <c r="D207" s="77"/>
      <c r="E207" s="77"/>
      <c r="F207" s="77"/>
      <c r="G207" s="77"/>
      <c r="H207" s="77"/>
      <c r="I207" s="79"/>
      <c r="J207" s="81"/>
      <c r="K207" s="81"/>
      <c r="L207" s="200"/>
      <c r="M207" s="81"/>
      <c r="N207" s="81">
        <f>SUM(X207:AF207)</f>
        <v>0</v>
      </c>
      <c r="O207" s="183">
        <f>N207*J207</f>
        <v>0</v>
      </c>
      <c r="P207" s="183"/>
      <c r="Q207" s="183"/>
      <c r="R207" s="183">
        <f>Q208*J207</f>
        <v>0</v>
      </c>
      <c r="S207" s="183"/>
      <c r="T207" s="183">
        <f>N207-Q208</f>
        <v>0</v>
      </c>
      <c r="U207" s="183">
        <f>T207*J207</f>
        <v>0</v>
      </c>
      <c r="V207" s="183"/>
      <c r="W207" s="183"/>
      <c r="X207" s="38"/>
      <c r="Y207" s="38"/>
      <c r="Z207" s="38"/>
      <c r="AA207" s="38"/>
      <c r="AB207" s="19"/>
      <c r="AC207" s="38"/>
      <c r="AD207" s="38"/>
      <c r="AE207" s="38"/>
      <c r="AF207" s="19"/>
    </row>
    <row r="208" spans="1:32" ht="14.25" customHeight="1" x14ac:dyDescent="0.45">
      <c r="A208" s="36"/>
      <c r="B208" s="36"/>
      <c r="C208" s="36"/>
      <c r="D208" s="36"/>
      <c r="E208" s="36"/>
      <c r="F208" s="36"/>
      <c r="G208" s="36"/>
      <c r="H208" s="36"/>
      <c r="I208" s="36"/>
      <c r="J208" s="38"/>
      <c r="K208" s="38"/>
      <c r="L208" s="69"/>
      <c r="M208" s="38"/>
      <c r="N208" s="38"/>
      <c r="O208" s="38"/>
      <c r="P208" s="38">
        <f>N207*K207</f>
        <v>0</v>
      </c>
      <c r="Q208" s="42">
        <f>SUM(X208:AF208)</f>
        <v>0</v>
      </c>
      <c r="R208" s="38"/>
      <c r="S208" s="38">
        <f>Q208*K207</f>
        <v>0</v>
      </c>
      <c r="T208" s="38"/>
      <c r="U208" s="38"/>
      <c r="V208" s="38">
        <f>T207*K207</f>
        <v>0</v>
      </c>
      <c r="W208" s="38">
        <f>T207*M207</f>
        <v>0</v>
      </c>
      <c r="X208" s="38"/>
      <c r="Y208" s="38"/>
      <c r="Z208" s="38"/>
      <c r="AA208" s="38"/>
      <c r="AB208" s="19"/>
      <c r="AC208" s="38"/>
      <c r="AD208" s="38"/>
      <c r="AE208" s="38"/>
      <c r="AF208" s="19"/>
    </row>
    <row r="209" spans="1:32" ht="14.25" customHeight="1" x14ac:dyDescent="0.45">
      <c r="A209" s="36"/>
      <c r="B209" s="36"/>
      <c r="C209" s="36"/>
      <c r="D209" s="36"/>
      <c r="E209" s="36"/>
      <c r="F209" s="36"/>
      <c r="G209" s="36"/>
      <c r="H209" s="36"/>
      <c r="I209" s="36"/>
      <c r="J209" s="38"/>
      <c r="K209" s="38"/>
      <c r="L209" s="69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19"/>
      <c r="AC209" s="38"/>
      <c r="AD209" s="38"/>
      <c r="AE209" s="38"/>
      <c r="AF209" s="19"/>
    </row>
    <row r="210" spans="1:32" ht="14.25" customHeight="1" x14ac:dyDescent="0.45">
      <c r="A210" s="77" t="s">
        <v>1381</v>
      </c>
      <c r="B210" s="77"/>
      <c r="C210" s="122"/>
      <c r="D210" s="77"/>
      <c r="E210" s="77"/>
      <c r="F210" s="77"/>
      <c r="G210" s="77"/>
      <c r="H210" s="77"/>
      <c r="I210" s="79"/>
      <c r="J210" s="81"/>
      <c r="K210" s="81"/>
      <c r="L210" s="200"/>
      <c r="M210" s="81"/>
      <c r="N210" s="81">
        <f>SUM(X210:AF210)</f>
        <v>0</v>
      </c>
      <c r="O210" s="183">
        <f>N210*J210</f>
        <v>0</v>
      </c>
      <c r="P210" s="183"/>
      <c r="Q210" s="183"/>
      <c r="R210" s="183">
        <f>Q211*J210</f>
        <v>0</v>
      </c>
      <c r="S210" s="183"/>
      <c r="T210" s="183">
        <f>N210-Q211</f>
        <v>0</v>
      </c>
      <c r="U210" s="183">
        <f>T210*J210</f>
        <v>0</v>
      </c>
      <c r="V210" s="183"/>
      <c r="W210" s="183"/>
      <c r="X210" s="38"/>
      <c r="Y210" s="38"/>
      <c r="Z210" s="38"/>
      <c r="AA210" s="38"/>
      <c r="AB210" s="19"/>
      <c r="AC210" s="38"/>
      <c r="AD210" s="38"/>
      <c r="AE210" s="38"/>
      <c r="AF210" s="19"/>
    </row>
    <row r="211" spans="1:32" ht="14.25" customHeight="1" x14ac:dyDescent="0.45">
      <c r="A211" s="36"/>
      <c r="B211" s="36"/>
      <c r="C211" s="36"/>
      <c r="D211" s="36"/>
      <c r="E211" s="36"/>
      <c r="F211" s="36"/>
      <c r="G211" s="36"/>
      <c r="H211" s="36"/>
      <c r="I211" s="36"/>
      <c r="J211" s="38"/>
      <c r="K211" s="38"/>
      <c r="L211" s="69"/>
      <c r="M211" s="38"/>
      <c r="N211" s="38"/>
      <c r="O211" s="38"/>
      <c r="P211" s="38">
        <f>N210*K210</f>
        <v>0</v>
      </c>
      <c r="Q211" s="42">
        <f>SUM(X211:AF211)</f>
        <v>0</v>
      </c>
      <c r="R211" s="38"/>
      <c r="S211" s="38">
        <f>Q211*K210</f>
        <v>0</v>
      </c>
      <c r="T211" s="38"/>
      <c r="U211" s="38"/>
      <c r="V211" s="38">
        <f>T210*K210</f>
        <v>0</v>
      </c>
      <c r="W211" s="38">
        <f>T210*M210</f>
        <v>0</v>
      </c>
      <c r="X211" s="38"/>
      <c r="Y211" s="38"/>
      <c r="Z211" s="38"/>
      <c r="AA211" s="38"/>
      <c r="AB211" s="19"/>
      <c r="AC211" s="38"/>
      <c r="AD211" s="38"/>
      <c r="AE211" s="38"/>
      <c r="AF211" s="19"/>
    </row>
    <row r="212" spans="1:32" ht="14.25" customHeight="1" x14ac:dyDescent="0.45">
      <c r="A212" s="36"/>
      <c r="B212" s="36"/>
      <c r="C212" s="36"/>
      <c r="D212" s="36"/>
      <c r="E212" s="36"/>
      <c r="F212" s="36"/>
      <c r="G212" s="36"/>
      <c r="H212" s="36"/>
      <c r="I212" s="36"/>
      <c r="J212" s="38"/>
      <c r="K212" s="38"/>
      <c r="L212" s="69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19"/>
      <c r="AC212" s="38"/>
      <c r="AD212" s="38"/>
      <c r="AE212" s="38"/>
      <c r="AF212" s="19"/>
    </row>
    <row r="213" spans="1:32" ht="14.25" customHeight="1" x14ac:dyDescent="0.45">
      <c r="A213" s="77" t="s">
        <v>1381</v>
      </c>
      <c r="B213" s="77"/>
      <c r="C213" s="122"/>
      <c r="D213" s="77"/>
      <c r="E213" s="77"/>
      <c r="F213" s="77"/>
      <c r="G213" s="77"/>
      <c r="H213" s="77"/>
      <c r="I213" s="79"/>
      <c r="J213" s="81"/>
      <c r="K213" s="81"/>
      <c r="L213" s="200"/>
      <c r="M213" s="81"/>
      <c r="N213" s="81">
        <f>SUM(X213:AF213)</f>
        <v>0</v>
      </c>
      <c r="O213" s="183">
        <f>N213*J213</f>
        <v>0</v>
      </c>
      <c r="P213" s="183"/>
      <c r="Q213" s="183"/>
      <c r="R213" s="183">
        <f>Q214*J213</f>
        <v>0</v>
      </c>
      <c r="S213" s="183"/>
      <c r="T213" s="183">
        <f>N213-Q214</f>
        <v>0</v>
      </c>
      <c r="U213" s="183">
        <f>T213*J213</f>
        <v>0</v>
      </c>
      <c r="V213" s="183"/>
      <c r="W213" s="183"/>
      <c r="X213" s="38"/>
      <c r="Y213" s="38"/>
      <c r="Z213" s="38"/>
      <c r="AA213" s="38"/>
      <c r="AB213" s="19"/>
      <c r="AC213" s="38"/>
      <c r="AD213" s="38"/>
      <c r="AE213" s="38"/>
      <c r="AF213" s="19"/>
    </row>
    <row r="214" spans="1:32" ht="14.25" customHeight="1" x14ac:dyDescent="0.45">
      <c r="A214" s="36"/>
      <c r="B214" s="36"/>
      <c r="C214" s="36"/>
      <c r="D214" s="36"/>
      <c r="E214" s="36"/>
      <c r="F214" s="36"/>
      <c r="G214" s="36"/>
      <c r="H214" s="36"/>
      <c r="I214" s="36"/>
      <c r="J214" s="38"/>
      <c r="K214" s="38"/>
      <c r="L214" s="69"/>
      <c r="M214" s="38"/>
      <c r="N214" s="38"/>
      <c r="O214" s="38"/>
      <c r="P214" s="38">
        <f>N213*K213</f>
        <v>0</v>
      </c>
      <c r="Q214" s="42">
        <f>SUM(X214:AF214)</f>
        <v>0</v>
      </c>
      <c r="R214" s="38"/>
      <c r="S214" s="38">
        <f>Q214*K213</f>
        <v>0</v>
      </c>
      <c r="T214" s="38"/>
      <c r="U214" s="38"/>
      <c r="V214" s="38">
        <f>T213*K213</f>
        <v>0</v>
      </c>
      <c r="W214" s="38">
        <f>T213*M213</f>
        <v>0</v>
      </c>
      <c r="X214" s="38"/>
      <c r="Y214" s="38"/>
      <c r="Z214" s="38"/>
      <c r="AA214" s="38"/>
      <c r="AB214" s="19"/>
      <c r="AC214" s="38"/>
      <c r="AD214" s="38"/>
      <c r="AE214" s="38"/>
      <c r="AF214" s="19"/>
    </row>
    <row r="215" spans="1:32" ht="14.25" customHeight="1" x14ac:dyDescent="0.45">
      <c r="A215" s="36"/>
      <c r="B215" s="36"/>
      <c r="C215" s="36"/>
      <c r="D215" s="36"/>
      <c r="E215" s="36"/>
      <c r="F215" s="36"/>
      <c r="G215" s="36"/>
      <c r="H215" s="36"/>
      <c r="I215" s="36"/>
      <c r="J215" s="38"/>
      <c r="K215" s="38"/>
      <c r="L215" s="69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19"/>
      <c r="AC215" s="38"/>
      <c r="AD215" s="38"/>
      <c r="AE215" s="38"/>
      <c r="AF215" s="19"/>
    </row>
    <row r="216" spans="1:32" ht="14.25" customHeight="1" x14ac:dyDescent="0.45">
      <c r="A216" s="233"/>
      <c r="B216" s="233"/>
      <c r="C216" s="233"/>
      <c r="D216" s="233"/>
      <c r="E216" s="233"/>
      <c r="F216" s="233"/>
      <c r="G216" s="233"/>
      <c r="H216" s="233"/>
      <c r="I216" s="233"/>
      <c r="J216" s="235"/>
      <c r="K216" s="235"/>
      <c r="L216" s="235"/>
      <c r="M216" s="235"/>
      <c r="N216" s="38">
        <f t="shared" ref="N216:W216" si="8">SUM(N165:N215)</f>
        <v>59</v>
      </c>
      <c r="O216" s="38">
        <f t="shared" si="8"/>
        <v>6491</v>
      </c>
      <c r="P216" s="38">
        <f t="shared" si="8"/>
        <v>17824</v>
      </c>
      <c r="Q216" s="657">
        <f t="shared" si="8"/>
        <v>3</v>
      </c>
      <c r="R216" s="657">
        <f t="shared" si="8"/>
        <v>394</v>
      </c>
      <c r="S216" s="38">
        <f t="shared" si="8"/>
        <v>1057</v>
      </c>
      <c r="T216" s="38">
        <f t="shared" si="8"/>
        <v>56</v>
      </c>
      <c r="U216" s="38">
        <f t="shared" si="8"/>
        <v>6097</v>
      </c>
      <c r="V216" s="38">
        <f t="shared" si="8"/>
        <v>16767</v>
      </c>
      <c r="W216" s="38">
        <f t="shared" si="8"/>
        <v>0</v>
      </c>
      <c r="X216" s="38"/>
      <c r="Y216" s="38"/>
      <c r="Z216" s="38"/>
      <c r="AA216" s="38"/>
      <c r="AB216" s="19"/>
      <c r="AC216" s="38"/>
      <c r="AD216" s="38"/>
      <c r="AE216" s="38"/>
      <c r="AF216" s="19"/>
    </row>
    <row r="217" spans="1:32" ht="14.25" customHeight="1" x14ac:dyDescent="0.4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>
        <f>R216+U216</f>
        <v>6491</v>
      </c>
      <c r="P217" s="9">
        <f>S216+V216+W216</f>
        <v>17824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32" ht="14.25" customHeight="1" x14ac:dyDescent="0.45">
      <c r="M218" s="38" t="s">
        <v>324</v>
      </c>
      <c r="N218" s="9"/>
      <c r="O218" s="98">
        <f>O216/N216</f>
        <v>110.01694915254237</v>
      </c>
      <c r="P218" s="9"/>
      <c r="Q218" s="9"/>
      <c r="R218" s="97">
        <f>R216/O216</f>
        <v>6.0699429979972269E-2</v>
      </c>
      <c r="S218" s="9"/>
      <c r="T218" s="9"/>
      <c r="U218" s="97">
        <f>U216/O216</f>
        <v>0.93930057002002776</v>
      </c>
      <c r="V218" s="9"/>
      <c r="W218" s="9"/>
    </row>
    <row r="219" spans="1:32" ht="14.25" customHeight="1" x14ac:dyDescent="0.45">
      <c r="M219" s="38" t="s">
        <v>325</v>
      </c>
      <c r="N219" s="9"/>
      <c r="O219" s="9"/>
      <c r="P219" s="9"/>
      <c r="Q219" s="9"/>
      <c r="R219" s="9"/>
      <c r="S219" s="9"/>
      <c r="T219" s="9"/>
      <c r="U219" s="9"/>
      <c r="V219" s="98">
        <f>(V216+W216)/U216</f>
        <v>2.7500410037723468</v>
      </c>
      <c r="W219" s="9"/>
    </row>
    <row r="220" spans="1:32" ht="14.25" customHeight="1" x14ac:dyDescent="0.45"/>
    <row r="221" spans="1:32" ht="14.25" customHeight="1" x14ac:dyDescent="0.45"/>
    <row r="222" spans="1:32" ht="14.25" customHeight="1" x14ac:dyDescent="0.45"/>
    <row r="223" spans="1:32" ht="14.25" customHeight="1" x14ac:dyDescent="0.45"/>
    <row r="224" spans="1:32" ht="14.25" customHeight="1" x14ac:dyDescent="0.45">
      <c r="A224" s="32" t="s">
        <v>117</v>
      </c>
      <c r="B224" s="32" t="s">
        <v>118</v>
      </c>
      <c r="C224" s="33" t="s">
        <v>1505</v>
      </c>
      <c r="D224" s="32" t="s">
        <v>120</v>
      </c>
      <c r="E224" s="32" t="s">
        <v>1373</v>
      </c>
      <c r="F224" s="32" t="s">
        <v>121</v>
      </c>
      <c r="G224" s="32" t="s">
        <v>122</v>
      </c>
      <c r="H224" s="32" t="s">
        <v>123</v>
      </c>
      <c r="I224" s="32" t="s">
        <v>124</v>
      </c>
      <c r="J224" s="32" t="s">
        <v>125</v>
      </c>
      <c r="K224" s="32" t="s">
        <v>126</v>
      </c>
      <c r="L224" s="162" t="s">
        <v>706</v>
      </c>
      <c r="M224" s="33" t="s">
        <v>1374</v>
      </c>
      <c r="N224" s="34" t="s">
        <v>128</v>
      </c>
      <c r="O224" s="33" t="s">
        <v>129</v>
      </c>
      <c r="P224" s="33" t="s">
        <v>130</v>
      </c>
      <c r="Q224" s="34" t="s">
        <v>131</v>
      </c>
      <c r="R224" s="829" t="s">
        <v>132</v>
      </c>
      <c r="S224" s="828"/>
      <c r="T224" s="33" t="s">
        <v>133</v>
      </c>
      <c r="U224" s="830" t="s">
        <v>1375</v>
      </c>
      <c r="V224" s="827"/>
      <c r="W224" s="828"/>
      <c r="X224" s="32" t="s">
        <v>1376</v>
      </c>
      <c r="Y224" s="32" t="s">
        <v>1377</v>
      </c>
      <c r="Z224" s="32" t="s">
        <v>1378</v>
      </c>
      <c r="AA224" s="32" t="s">
        <v>1379</v>
      </c>
      <c r="AB224" s="32" t="s">
        <v>140</v>
      </c>
      <c r="AC224" s="32" t="s">
        <v>142</v>
      </c>
      <c r="AD224" s="32" t="s">
        <v>143</v>
      </c>
      <c r="AE224" s="32" t="s">
        <v>144</v>
      </c>
      <c r="AF224" s="32" t="s">
        <v>145</v>
      </c>
    </row>
    <row r="225" spans="1:32" ht="14.25" customHeight="1" x14ac:dyDescent="0.45">
      <c r="A225" s="211" t="s">
        <v>1381</v>
      </c>
      <c r="B225" s="211" t="s">
        <v>11</v>
      </c>
      <c r="C225" s="241">
        <v>45693</v>
      </c>
      <c r="D225" s="211" t="s">
        <v>1571</v>
      </c>
      <c r="E225" s="211" t="s">
        <v>1591</v>
      </c>
      <c r="F225" s="211" t="s">
        <v>278</v>
      </c>
      <c r="G225" s="211" t="s">
        <v>165</v>
      </c>
      <c r="H225" s="211"/>
      <c r="I225" s="211"/>
      <c r="J225" s="212">
        <v>124</v>
      </c>
      <c r="K225" s="212">
        <v>359</v>
      </c>
      <c r="L225" s="213">
        <v>320</v>
      </c>
      <c r="M225" s="212"/>
      <c r="N225" s="212">
        <f>SUM(X225:AF225)</f>
        <v>5</v>
      </c>
      <c r="O225" s="212">
        <f>N225*J225</f>
        <v>620</v>
      </c>
      <c r="P225" s="212"/>
      <c r="Q225" s="212"/>
      <c r="R225" s="212">
        <f>Q226*J225</f>
        <v>372</v>
      </c>
      <c r="S225" s="212"/>
      <c r="T225" s="212">
        <f>N225-Q226</f>
        <v>2</v>
      </c>
      <c r="U225" s="212">
        <f>T225*J225</f>
        <v>248</v>
      </c>
      <c r="V225" s="212"/>
      <c r="W225" s="212"/>
      <c r="X225" s="212">
        <v>1</v>
      </c>
      <c r="Y225" s="212">
        <v>1</v>
      </c>
      <c r="Z225" s="212">
        <v>2</v>
      </c>
      <c r="AA225" s="212">
        <v>1</v>
      </c>
      <c r="AB225" s="216"/>
      <c r="AC225" s="212"/>
      <c r="AD225" s="212"/>
      <c r="AE225" s="212"/>
      <c r="AF225" s="216"/>
    </row>
    <row r="226" spans="1:32" ht="14.25" customHeight="1" x14ac:dyDescent="0.45">
      <c r="A226" s="36"/>
      <c r="B226" s="36"/>
      <c r="C226" s="36"/>
      <c r="D226" s="844"/>
      <c r="E226" s="36"/>
      <c r="F226" s="36"/>
      <c r="G226" s="36"/>
      <c r="H226" s="36"/>
      <c r="I226" s="36"/>
      <c r="J226" s="38"/>
      <c r="K226" s="38"/>
      <c r="L226" s="69"/>
      <c r="M226" s="38"/>
      <c r="N226" s="38"/>
      <c r="O226" s="38"/>
      <c r="P226" s="38">
        <f>N225*K225</f>
        <v>1795</v>
      </c>
      <c r="Q226" s="657">
        <f>SUM(X226:AF226)</f>
        <v>3</v>
      </c>
      <c r="R226" s="38"/>
      <c r="S226" s="38">
        <f>Q226*K225</f>
        <v>1077</v>
      </c>
      <c r="T226" s="38"/>
      <c r="U226" s="38"/>
      <c r="V226" s="38"/>
      <c r="W226" s="38">
        <f>T225*M225</f>
        <v>0</v>
      </c>
      <c r="X226" s="845">
        <v>0</v>
      </c>
      <c r="Y226" s="657">
        <v>1</v>
      </c>
      <c r="Z226" s="657">
        <v>1</v>
      </c>
      <c r="AA226" s="657">
        <v>1</v>
      </c>
      <c r="AB226" s="19"/>
      <c r="AC226" s="38"/>
      <c r="AD226" s="38"/>
      <c r="AE226" s="38"/>
      <c r="AF226" s="19"/>
    </row>
    <row r="227" spans="1:32" ht="14.25" customHeight="1" x14ac:dyDescent="0.45">
      <c r="A227" s="36"/>
      <c r="B227" s="36"/>
      <c r="C227" s="36"/>
      <c r="D227" s="36"/>
      <c r="E227" s="36"/>
      <c r="F227" s="36"/>
      <c r="G227" s="36"/>
      <c r="H227" s="36"/>
      <c r="I227" s="36"/>
      <c r="J227" s="38"/>
      <c r="K227" s="38"/>
      <c r="L227" s="69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845"/>
      <c r="AA227" s="38"/>
      <c r="AB227" s="19"/>
      <c r="AC227" s="38"/>
      <c r="AD227" s="38"/>
      <c r="AE227" s="38"/>
      <c r="AF227" s="19"/>
    </row>
    <row r="228" spans="1:32" ht="14.25" customHeight="1" x14ac:dyDescent="0.45">
      <c r="A228" s="211" t="s">
        <v>1381</v>
      </c>
      <c r="B228" s="211" t="s">
        <v>11</v>
      </c>
      <c r="C228" s="241">
        <v>45729</v>
      </c>
      <c r="D228" s="105" t="s">
        <v>1592</v>
      </c>
      <c r="E228" s="211" t="s">
        <v>1593</v>
      </c>
      <c r="F228" s="211" t="s">
        <v>164</v>
      </c>
      <c r="G228" s="211" t="s">
        <v>1594</v>
      </c>
      <c r="H228" s="211" t="s">
        <v>166</v>
      </c>
      <c r="I228" s="211" t="s">
        <v>1595</v>
      </c>
      <c r="J228" s="212">
        <v>89</v>
      </c>
      <c r="K228" s="212">
        <v>249</v>
      </c>
      <c r="L228" s="213">
        <v>230</v>
      </c>
      <c r="M228" s="212"/>
      <c r="N228" s="212">
        <f>SUM(X228:AF228)</f>
        <v>3</v>
      </c>
      <c r="O228" s="212">
        <f>N228*J228</f>
        <v>267</v>
      </c>
      <c r="P228" s="212"/>
      <c r="Q228" s="212"/>
      <c r="R228" s="212">
        <f>Q229*J228</f>
        <v>0</v>
      </c>
      <c r="S228" s="212"/>
      <c r="T228" s="212">
        <f>N228-Q229</f>
        <v>3</v>
      </c>
      <c r="U228" s="212">
        <f>T228*J228</f>
        <v>267</v>
      </c>
      <c r="V228" s="212"/>
      <c r="W228" s="212"/>
      <c r="X228" s="212">
        <v>1</v>
      </c>
      <c r="Y228" s="212">
        <v>1</v>
      </c>
      <c r="Z228" s="212">
        <v>1</v>
      </c>
      <c r="AA228" s="212"/>
      <c r="AB228" s="216"/>
      <c r="AC228" s="212"/>
      <c r="AD228" s="212"/>
      <c r="AE228" s="212"/>
      <c r="AF228" s="216"/>
    </row>
    <row r="229" spans="1:32" ht="14.25" customHeight="1" x14ac:dyDescent="0.45">
      <c r="A229" s="36"/>
      <c r="B229" s="36"/>
      <c r="C229" s="36"/>
      <c r="D229" s="485"/>
      <c r="E229" s="36"/>
      <c r="F229" s="36"/>
      <c r="G229" s="36"/>
      <c r="H229" s="36"/>
      <c r="I229" s="36"/>
      <c r="J229" s="38"/>
      <c r="K229" s="38"/>
      <c r="L229" s="69"/>
      <c r="M229" s="38"/>
      <c r="N229" s="38"/>
      <c r="O229" s="38"/>
      <c r="P229" s="38">
        <f>N228*K228</f>
        <v>747</v>
      </c>
      <c r="Q229" s="38">
        <f>SUM(X229:AF229)</f>
        <v>0</v>
      </c>
      <c r="R229" s="38"/>
      <c r="S229" s="38">
        <f>Q229*K228</f>
        <v>0</v>
      </c>
      <c r="T229" s="38"/>
      <c r="U229" s="38"/>
      <c r="V229" s="38">
        <f>T228*K228</f>
        <v>747</v>
      </c>
      <c r="W229" s="38">
        <f>T228*M228</f>
        <v>0</v>
      </c>
      <c r="X229" s="38">
        <v>0</v>
      </c>
      <c r="Y229" s="38">
        <v>0</v>
      </c>
      <c r="Z229" s="38">
        <v>0</v>
      </c>
      <c r="AA229" s="38"/>
      <c r="AB229" s="19"/>
      <c r="AC229" s="38"/>
      <c r="AD229" s="38"/>
      <c r="AE229" s="38"/>
      <c r="AF229" s="19"/>
    </row>
    <row r="230" spans="1:32" ht="14.25" customHeight="1" x14ac:dyDescent="0.4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217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</row>
    <row r="231" spans="1:32" ht="14.25" customHeight="1" x14ac:dyDescent="0.45">
      <c r="A231" s="211" t="s">
        <v>1381</v>
      </c>
      <c r="B231" s="211" t="s">
        <v>11</v>
      </c>
      <c r="C231" s="241">
        <v>45706</v>
      </c>
      <c r="D231" s="105" t="s">
        <v>1560</v>
      </c>
      <c r="E231" s="211" t="s">
        <v>1596</v>
      </c>
      <c r="F231" s="211" t="s">
        <v>164</v>
      </c>
      <c r="G231" s="211" t="s">
        <v>1597</v>
      </c>
      <c r="H231" s="211" t="s">
        <v>166</v>
      </c>
      <c r="I231" s="211" t="s">
        <v>1598</v>
      </c>
      <c r="J231" s="212">
        <v>97</v>
      </c>
      <c r="K231" s="212">
        <v>269</v>
      </c>
      <c r="L231" s="213">
        <v>250</v>
      </c>
      <c r="M231" s="212"/>
      <c r="N231" s="212">
        <f>SUM(X231:AF231)</f>
        <v>4</v>
      </c>
      <c r="O231" s="212">
        <f>N231*J231</f>
        <v>388</v>
      </c>
      <c r="P231" s="212"/>
      <c r="Q231" s="212"/>
      <c r="R231" s="212">
        <f>Q232*J231</f>
        <v>0</v>
      </c>
      <c r="S231" s="212"/>
      <c r="T231" s="212">
        <f>N231-Q232</f>
        <v>4</v>
      </c>
      <c r="U231" s="212">
        <f>T231*J231</f>
        <v>388</v>
      </c>
      <c r="V231" s="212"/>
      <c r="W231" s="212"/>
      <c r="X231" s="212">
        <v>1</v>
      </c>
      <c r="Y231" s="212">
        <v>1</v>
      </c>
      <c r="Z231" s="212">
        <v>2</v>
      </c>
      <c r="AA231" s="212"/>
      <c r="AB231" s="216"/>
      <c r="AC231" s="212"/>
      <c r="AD231" s="212"/>
      <c r="AE231" s="212"/>
      <c r="AF231" s="216"/>
    </row>
    <row r="232" spans="1:32" ht="14.25" customHeight="1" x14ac:dyDescent="0.45">
      <c r="A232" s="36"/>
      <c r="B232" s="36"/>
      <c r="C232" s="36"/>
      <c r="D232" s="46"/>
      <c r="E232" s="36"/>
      <c r="F232" s="36"/>
      <c r="G232" s="36"/>
      <c r="H232" s="36"/>
      <c r="I232" s="36"/>
      <c r="J232" s="38"/>
      <c r="K232" s="38"/>
      <c r="L232" s="69"/>
      <c r="M232" s="38"/>
      <c r="N232" s="38"/>
      <c r="O232" s="38"/>
      <c r="P232" s="38">
        <f>N231*K231</f>
        <v>1076</v>
      </c>
      <c r="Q232" s="555">
        <f>SUM(X232:AF232)</f>
        <v>0</v>
      </c>
      <c r="R232" s="38"/>
      <c r="S232" s="38">
        <f>Q232*K231</f>
        <v>0</v>
      </c>
      <c r="T232" s="38"/>
      <c r="U232" s="38"/>
      <c r="V232" s="38">
        <f>T231*K231</f>
        <v>1076</v>
      </c>
      <c r="W232" s="38">
        <f>T231*M231</f>
        <v>0</v>
      </c>
      <c r="X232" s="38">
        <v>0</v>
      </c>
      <c r="Y232" s="38">
        <v>0</v>
      </c>
      <c r="Z232" s="555">
        <v>0</v>
      </c>
      <c r="AA232" s="38"/>
      <c r="AB232" s="19"/>
      <c r="AC232" s="38"/>
      <c r="AD232" s="38"/>
      <c r="AE232" s="38"/>
      <c r="AF232" s="19"/>
    </row>
    <row r="233" spans="1:32" ht="14.25" customHeight="1" x14ac:dyDescent="0.45">
      <c r="A233" s="36"/>
      <c r="B233" s="36"/>
      <c r="C233" s="36"/>
      <c r="D233" s="36"/>
      <c r="E233" s="36"/>
      <c r="F233" s="36"/>
      <c r="G233" s="36"/>
      <c r="H233" s="36"/>
      <c r="I233" s="36"/>
      <c r="J233" s="38"/>
      <c r="K233" s="38"/>
      <c r="L233" s="69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19"/>
      <c r="AC233" s="38"/>
      <c r="AD233" s="38"/>
      <c r="AE233" s="38"/>
      <c r="AF233" s="19"/>
    </row>
    <row r="234" spans="1:32" ht="14.25" customHeight="1" x14ac:dyDescent="0.45">
      <c r="A234" s="211" t="s">
        <v>1381</v>
      </c>
      <c r="B234" s="211" t="s">
        <v>11</v>
      </c>
      <c r="C234" s="241">
        <v>45706</v>
      </c>
      <c r="D234" s="105" t="s">
        <v>1599</v>
      </c>
      <c r="E234" s="211" t="s">
        <v>1600</v>
      </c>
      <c r="F234" s="211" t="s">
        <v>531</v>
      </c>
      <c r="G234" s="211" t="s">
        <v>188</v>
      </c>
      <c r="H234" s="211" t="s">
        <v>1601</v>
      </c>
      <c r="I234" s="211" t="s">
        <v>531</v>
      </c>
      <c r="J234" s="212">
        <v>212</v>
      </c>
      <c r="K234" s="212">
        <v>530</v>
      </c>
      <c r="L234" s="213">
        <v>590</v>
      </c>
      <c r="M234" s="212"/>
      <c r="N234" s="212">
        <f>SUM(X234:AF234)</f>
        <v>2</v>
      </c>
      <c r="O234" s="212">
        <f>N234*J234</f>
        <v>424</v>
      </c>
      <c r="P234" s="212"/>
      <c r="Q234" s="212"/>
      <c r="R234" s="212">
        <f>Q235*J234</f>
        <v>0</v>
      </c>
      <c r="S234" s="212"/>
      <c r="T234" s="212">
        <f>N234-Q235</f>
        <v>2</v>
      </c>
      <c r="U234" s="212">
        <f>T234*J234</f>
        <v>424</v>
      </c>
      <c r="V234" s="212"/>
      <c r="W234" s="212"/>
      <c r="X234" s="212"/>
      <c r="Y234" s="212"/>
      <c r="Z234" s="212"/>
      <c r="AA234" s="212"/>
      <c r="AB234" s="216">
        <v>2</v>
      </c>
      <c r="AC234" s="212"/>
      <c r="AD234" s="212"/>
      <c r="AE234" s="212"/>
      <c r="AF234" s="216"/>
    </row>
    <row r="235" spans="1:32" ht="14.25" customHeight="1" x14ac:dyDescent="0.45">
      <c r="A235" s="36"/>
      <c r="B235" s="36"/>
      <c r="C235" s="36"/>
      <c r="D235" s="844"/>
      <c r="E235" s="36"/>
      <c r="F235" s="36"/>
      <c r="G235" s="36"/>
      <c r="H235" s="36"/>
      <c r="I235" s="36"/>
      <c r="J235" s="38"/>
      <c r="K235" s="38"/>
      <c r="L235" s="69"/>
      <c r="M235" s="38"/>
      <c r="N235" s="38"/>
      <c r="O235" s="38"/>
      <c r="P235" s="38">
        <f>N234*K234</f>
        <v>1060</v>
      </c>
      <c r="Q235" s="657">
        <f>SUM(X235:AF235)</f>
        <v>0</v>
      </c>
      <c r="R235" s="38"/>
      <c r="S235" s="38">
        <f>Q235*K234</f>
        <v>0</v>
      </c>
      <c r="T235" s="38"/>
      <c r="U235" s="38"/>
      <c r="V235" s="38">
        <f>T234*K234</f>
        <v>1060</v>
      </c>
      <c r="W235" s="38">
        <f>T234*M234</f>
        <v>0</v>
      </c>
      <c r="X235" s="38"/>
      <c r="Y235" s="38"/>
      <c r="Z235" s="38"/>
      <c r="AA235" s="38"/>
      <c r="AB235" s="883">
        <v>0</v>
      </c>
      <c r="AC235" s="38"/>
      <c r="AD235" s="38"/>
      <c r="AE235" s="38"/>
      <c r="AF235" s="19"/>
    </row>
    <row r="236" spans="1:32" ht="14.25" customHeight="1" x14ac:dyDescent="0.45">
      <c r="A236" s="36"/>
      <c r="B236" s="36"/>
      <c r="C236" s="36"/>
      <c r="D236" s="36"/>
      <c r="E236" s="36"/>
      <c r="F236" s="36"/>
      <c r="G236" s="36"/>
      <c r="H236" s="36"/>
      <c r="I236" s="36"/>
      <c r="J236" s="38"/>
      <c r="K236" s="38"/>
      <c r="L236" s="69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883"/>
      <c r="AC236" s="38"/>
      <c r="AD236" s="38"/>
      <c r="AE236" s="38"/>
      <c r="AF236" s="19"/>
    </row>
    <row r="237" spans="1:32" ht="14.25" customHeight="1" x14ac:dyDescent="0.45">
      <c r="A237" s="211" t="s">
        <v>1381</v>
      </c>
      <c r="B237" s="211" t="s">
        <v>11</v>
      </c>
      <c r="C237" s="241">
        <v>45708</v>
      </c>
      <c r="D237" s="105" t="s">
        <v>1602</v>
      </c>
      <c r="E237" s="211" t="s">
        <v>1603</v>
      </c>
      <c r="F237" s="211" t="s">
        <v>180</v>
      </c>
      <c r="G237" s="211" t="s">
        <v>1604</v>
      </c>
      <c r="H237" s="211" t="s">
        <v>166</v>
      </c>
      <c r="I237" s="211" t="s">
        <v>1605</v>
      </c>
      <c r="J237" s="212">
        <v>100</v>
      </c>
      <c r="K237" s="212">
        <v>289</v>
      </c>
      <c r="L237" s="213">
        <v>260</v>
      </c>
      <c r="M237" s="212"/>
      <c r="N237" s="212">
        <f>SUM(X237:AF237)</f>
        <v>3</v>
      </c>
      <c r="O237" s="212">
        <f>N237*J237</f>
        <v>300</v>
      </c>
      <c r="P237" s="212"/>
      <c r="Q237" s="212"/>
      <c r="R237" s="212">
        <f>Q238*J237</f>
        <v>200</v>
      </c>
      <c r="S237" s="212"/>
      <c r="T237" s="212">
        <f>N237-Q238</f>
        <v>1</v>
      </c>
      <c r="U237" s="212">
        <f>T237*J237</f>
        <v>100</v>
      </c>
      <c r="V237" s="212"/>
      <c r="W237" s="212"/>
      <c r="X237" s="212">
        <v>1</v>
      </c>
      <c r="Y237" s="212">
        <v>1</v>
      </c>
      <c r="Z237" s="212">
        <v>1</v>
      </c>
      <c r="AA237" s="212"/>
      <c r="AB237" s="216"/>
      <c r="AC237" s="212"/>
      <c r="AD237" s="212"/>
      <c r="AE237" s="212"/>
      <c r="AF237" s="216"/>
    </row>
    <row r="238" spans="1:32" ht="14.25" customHeight="1" x14ac:dyDescent="0.45">
      <c r="A238" s="36"/>
      <c r="B238" s="36"/>
      <c r="C238" s="36"/>
      <c r="D238" s="844"/>
      <c r="E238" s="36"/>
      <c r="F238" s="36"/>
      <c r="G238" s="36"/>
      <c r="H238" s="36"/>
      <c r="I238" s="36"/>
      <c r="J238" s="38"/>
      <c r="K238" s="38"/>
      <c r="L238" s="69"/>
      <c r="M238" s="38"/>
      <c r="N238" s="38"/>
      <c r="O238" s="38"/>
      <c r="P238" s="38">
        <f>N237*K237</f>
        <v>867</v>
      </c>
      <c r="Q238" s="657">
        <f>SUM(X238:AF238)</f>
        <v>2</v>
      </c>
      <c r="R238" s="38"/>
      <c r="S238" s="38">
        <f>Q238*K237</f>
        <v>578</v>
      </c>
      <c r="T238" s="38"/>
      <c r="U238" s="38"/>
      <c r="V238" s="38">
        <f>T237*K237</f>
        <v>289</v>
      </c>
      <c r="W238" s="38">
        <f>T237*M237</f>
        <v>0</v>
      </c>
      <c r="X238" s="38">
        <v>0</v>
      </c>
      <c r="Y238" s="657">
        <v>1</v>
      </c>
      <c r="Z238" s="657">
        <v>1</v>
      </c>
      <c r="AA238" s="38"/>
      <c r="AB238" s="19"/>
      <c r="AC238" s="38"/>
      <c r="AD238" s="38"/>
      <c r="AE238" s="38"/>
      <c r="AF238" s="19"/>
    </row>
    <row r="239" spans="1:32" ht="14.25" customHeight="1" x14ac:dyDescent="0.45">
      <c r="A239" s="36"/>
      <c r="B239" s="36"/>
      <c r="C239" s="36"/>
      <c r="D239" s="36"/>
      <c r="E239" s="36"/>
      <c r="F239" s="36"/>
      <c r="G239" s="36"/>
      <c r="H239" s="36"/>
      <c r="I239" s="36"/>
      <c r="J239" s="38"/>
      <c r="K239" s="38"/>
      <c r="L239" s="69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19"/>
      <c r="AC239" s="38"/>
      <c r="AD239" s="38"/>
      <c r="AE239" s="38"/>
      <c r="AF239" s="19"/>
    </row>
    <row r="240" spans="1:32" ht="31.9" customHeight="1" x14ac:dyDescent="0.45">
      <c r="A240" s="211" t="s">
        <v>1381</v>
      </c>
      <c r="B240" s="211" t="s">
        <v>11</v>
      </c>
      <c r="C240" s="241">
        <v>45693</v>
      </c>
      <c r="D240" s="105" t="s">
        <v>1606</v>
      </c>
      <c r="E240" s="211" t="s">
        <v>1607</v>
      </c>
      <c r="F240" s="211" t="s">
        <v>164</v>
      </c>
      <c r="G240" s="211" t="s">
        <v>158</v>
      </c>
      <c r="H240" s="211" t="s">
        <v>166</v>
      </c>
      <c r="I240" s="211" t="s">
        <v>1608</v>
      </c>
      <c r="J240" s="212">
        <v>135</v>
      </c>
      <c r="K240" s="212">
        <v>390</v>
      </c>
      <c r="L240" s="213">
        <v>350</v>
      </c>
      <c r="M240" s="212"/>
      <c r="N240" s="212">
        <f>SUM(X240:AF240)</f>
        <v>4</v>
      </c>
      <c r="O240" s="212">
        <f>N240*J240</f>
        <v>540</v>
      </c>
      <c r="P240" s="212"/>
      <c r="Q240" s="212"/>
      <c r="R240" s="212">
        <f>Q241*J240</f>
        <v>270</v>
      </c>
      <c r="S240" s="212"/>
      <c r="T240" s="212">
        <f>N240-Q241</f>
        <v>2</v>
      </c>
      <c r="U240" s="212">
        <f>T240*J240</f>
        <v>270</v>
      </c>
      <c r="V240" s="212"/>
      <c r="W240" s="212"/>
      <c r="X240" s="212">
        <v>1</v>
      </c>
      <c r="Y240" s="212">
        <v>1</v>
      </c>
      <c r="Z240" s="212">
        <v>2</v>
      </c>
      <c r="AA240" s="212"/>
      <c r="AB240" s="216"/>
      <c r="AC240" s="212"/>
      <c r="AD240" s="212"/>
      <c r="AE240" s="212"/>
      <c r="AF240" s="216"/>
    </row>
    <row r="241" spans="1:32" ht="14.25" customHeight="1" x14ac:dyDescent="0.45">
      <c r="A241" s="36"/>
      <c r="B241" s="36"/>
      <c r="C241" s="36"/>
      <c r="D241" s="844"/>
      <c r="E241" s="36"/>
      <c r="F241" s="36"/>
      <c r="G241" s="36"/>
      <c r="H241" s="36"/>
      <c r="I241" s="36"/>
      <c r="J241" s="38"/>
      <c r="K241" s="38"/>
      <c r="L241" s="69"/>
      <c r="M241" s="38"/>
      <c r="N241" s="38"/>
      <c r="O241" s="38"/>
      <c r="P241" s="38">
        <f>N240*K240</f>
        <v>1560</v>
      </c>
      <c r="Q241" s="657">
        <f>SUM(X241:AF241)</f>
        <v>2</v>
      </c>
      <c r="R241" s="38"/>
      <c r="S241" s="38">
        <f>Q241*K240</f>
        <v>780</v>
      </c>
      <c r="T241" s="38"/>
      <c r="U241" s="38"/>
      <c r="V241" s="38">
        <f>T240*K240</f>
        <v>780</v>
      </c>
      <c r="W241" s="38">
        <f>T240*M240</f>
        <v>0</v>
      </c>
      <c r="X241" s="38">
        <v>0</v>
      </c>
      <c r="Y241" s="845">
        <v>0</v>
      </c>
      <c r="Z241" s="657">
        <v>2</v>
      </c>
      <c r="AA241" s="38"/>
      <c r="AB241" s="19"/>
      <c r="AC241" s="38"/>
      <c r="AD241" s="38"/>
      <c r="AE241" s="38"/>
      <c r="AF241" s="19"/>
    </row>
    <row r="242" spans="1:32" ht="14.25" customHeight="1" x14ac:dyDescent="0.45">
      <c r="A242" s="36"/>
      <c r="B242" s="36"/>
      <c r="C242" s="36"/>
      <c r="D242" s="36"/>
      <c r="E242" s="36"/>
      <c r="F242" s="36"/>
      <c r="G242" s="36"/>
      <c r="H242" s="36"/>
      <c r="I242" s="36"/>
      <c r="J242" s="38"/>
      <c r="K242" s="38"/>
      <c r="L242" s="69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845"/>
      <c r="Y242" s="38"/>
      <c r="Z242" s="38"/>
      <c r="AA242" s="38"/>
      <c r="AB242" s="19"/>
      <c r="AC242" s="38"/>
      <c r="AD242" s="38"/>
      <c r="AE242" s="38"/>
      <c r="AF242" s="19"/>
    </row>
    <row r="243" spans="1:32" ht="14.25" customHeight="1" x14ac:dyDescent="0.45">
      <c r="A243" s="211" t="s">
        <v>1381</v>
      </c>
      <c r="B243" s="211" t="s">
        <v>11</v>
      </c>
      <c r="C243" s="241">
        <v>45708</v>
      </c>
      <c r="D243" s="105" t="s">
        <v>1609</v>
      </c>
      <c r="E243" s="211" t="s">
        <v>1610</v>
      </c>
      <c r="F243" s="211" t="s">
        <v>278</v>
      </c>
      <c r="G243" s="211" t="s">
        <v>1604</v>
      </c>
      <c r="H243" s="211" t="s">
        <v>166</v>
      </c>
      <c r="I243" s="211"/>
      <c r="J243" s="212">
        <v>81</v>
      </c>
      <c r="K243" s="212">
        <v>229</v>
      </c>
      <c r="L243" s="213">
        <v>210</v>
      </c>
      <c r="M243" s="212"/>
      <c r="N243" s="212">
        <f>SUM(X243:AF243)</f>
        <v>4</v>
      </c>
      <c r="O243" s="212">
        <f>N243*J243</f>
        <v>324</v>
      </c>
      <c r="P243" s="212"/>
      <c r="Q243" s="212"/>
      <c r="R243" s="212">
        <f>Q244*J243</f>
        <v>0</v>
      </c>
      <c r="S243" s="212"/>
      <c r="T243" s="212">
        <f>N243-Q244</f>
        <v>4</v>
      </c>
      <c r="U243" s="212">
        <f>T243*J243</f>
        <v>324</v>
      </c>
      <c r="V243" s="212"/>
      <c r="W243" s="212"/>
      <c r="X243" s="212">
        <v>1</v>
      </c>
      <c r="Y243" s="212">
        <v>1</v>
      </c>
      <c r="Z243" s="212">
        <v>2</v>
      </c>
      <c r="AA243" s="212"/>
      <c r="AB243" s="216"/>
      <c r="AC243" s="212"/>
      <c r="AD243" s="212"/>
      <c r="AE243" s="212"/>
      <c r="AF243" s="216"/>
    </row>
    <row r="244" spans="1:32" ht="14.25" customHeight="1" x14ac:dyDescent="0.45">
      <c r="A244" s="36"/>
      <c r="B244" s="36"/>
      <c r="C244" s="36"/>
      <c r="D244" s="932"/>
      <c r="E244" s="36"/>
      <c r="F244" s="36"/>
      <c r="G244" s="36"/>
      <c r="H244" s="36"/>
      <c r="I244" s="36"/>
      <c r="J244" s="38"/>
      <c r="K244" s="38"/>
      <c r="L244" s="69"/>
      <c r="M244" s="38"/>
      <c r="N244" s="38"/>
      <c r="O244" s="38"/>
      <c r="P244" s="38">
        <f>N243*K243</f>
        <v>916</v>
      </c>
      <c r="Q244" s="657">
        <f>SUM(X244:AF244)</f>
        <v>0</v>
      </c>
      <c r="R244" s="38"/>
      <c r="S244" s="38">
        <f>Q244*K243</f>
        <v>0</v>
      </c>
      <c r="T244" s="38"/>
      <c r="U244" s="38"/>
      <c r="V244" s="38">
        <f>T243*K243</f>
        <v>916</v>
      </c>
      <c r="W244" s="38">
        <f>T243*M243</f>
        <v>0</v>
      </c>
      <c r="X244" s="38">
        <v>0</v>
      </c>
      <c r="Y244" s="38">
        <v>0</v>
      </c>
      <c r="Z244" s="657">
        <v>0</v>
      </c>
      <c r="AA244" s="38"/>
      <c r="AB244" s="19"/>
      <c r="AC244" s="38"/>
      <c r="AD244" s="38"/>
      <c r="AE244" s="38"/>
      <c r="AF244" s="19"/>
    </row>
    <row r="245" spans="1:32" ht="14.25" customHeight="1" x14ac:dyDescent="0.4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217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</row>
    <row r="246" spans="1:32" ht="14.25" customHeight="1" x14ac:dyDescent="0.45">
      <c r="A246" s="211" t="s">
        <v>1381</v>
      </c>
      <c r="B246" s="211" t="s">
        <v>11</v>
      </c>
      <c r="C246" s="241">
        <v>45708</v>
      </c>
      <c r="D246" s="105" t="s">
        <v>1611</v>
      </c>
      <c r="E246" s="211" t="s">
        <v>1612</v>
      </c>
      <c r="F246" s="211" t="s">
        <v>1146</v>
      </c>
      <c r="G246" s="211" t="s">
        <v>1604</v>
      </c>
      <c r="H246" s="211" t="s">
        <v>166</v>
      </c>
      <c r="I246" s="211"/>
      <c r="J246" s="212">
        <v>108</v>
      </c>
      <c r="K246" s="212">
        <v>279</v>
      </c>
      <c r="L246" s="213">
        <v>280</v>
      </c>
      <c r="M246" s="212"/>
      <c r="N246" s="212">
        <f>SUM(X246:AF246)</f>
        <v>3</v>
      </c>
      <c r="O246" s="212">
        <f>N246*J246</f>
        <v>324</v>
      </c>
      <c r="P246" s="212"/>
      <c r="Q246" s="212"/>
      <c r="R246" s="212">
        <f>Q247*J246</f>
        <v>0</v>
      </c>
      <c r="S246" s="212"/>
      <c r="T246" s="212">
        <f>N246-Q247</f>
        <v>3</v>
      </c>
      <c r="U246" s="212">
        <f>T246*J246</f>
        <v>324</v>
      </c>
      <c r="V246" s="212"/>
      <c r="W246" s="212"/>
      <c r="X246" s="212"/>
      <c r="Y246" s="212"/>
      <c r="Z246" s="212">
        <v>1</v>
      </c>
      <c r="AA246" s="212">
        <v>2</v>
      </c>
      <c r="AB246" s="216"/>
      <c r="AC246" s="212"/>
      <c r="AD246" s="212"/>
      <c r="AE246" s="212"/>
      <c r="AF246" s="216"/>
    </row>
    <row r="247" spans="1:32" ht="14.25" customHeight="1" x14ac:dyDescent="0.45">
      <c r="A247" s="36"/>
      <c r="B247" s="36"/>
      <c r="C247" s="36"/>
      <c r="D247" s="932"/>
      <c r="E247" s="36"/>
      <c r="F247" s="36"/>
      <c r="G247" s="36"/>
      <c r="H247" s="36"/>
      <c r="I247" s="36"/>
      <c r="J247" s="38"/>
      <c r="K247" s="38"/>
      <c r="L247" s="69"/>
      <c r="M247" s="38"/>
      <c r="N247" s="38"/>
      <c r="O247" s="38"/>
      <c r="P247" s="38">
        <f>N246*K246</f>
        <v>837</v>
      </c>
      <c r="Q247" s="657">
        <f>SUM(X247:AF247)</f>
        <v>0</v>
      </c>
      <c r="R247" s="38"/>
      <c r="S247" s="38">
        <f>Q247*K246</f>
        <v>0</v>
      </c>
      <c r="T247" s="38"/>
      <c r="U247" s="38"/>
      <c r="V247" s="38">
        <f>T246*K246</f>
        <v>837</v>
      </c>
      <c r="W247" s="38">
        <f>T246*M246</f>
        <v>0</v>
      </c>
      <c r="X247" s="38"/>
      <c r="Y247" s="38"/>
      <c r="Z247" s="38">
        <v>0</v>
      </c>
      <c r="AA247" s="657">
        <v>0</v>
      </c>
      <c r="AB247" s="19"/>
      <c r="AC247" s="38"/>
      <c r="AD247" s="38"/>
      <c r="AE247" s="38"/>
      <c r="AF247" s="19"/>
    </row>
    <row r="248" spans="1:32" ht="14.25" customHeight="1" x14ac:dyDescent="0.45">
      <c r="A248" s="36"/>
      <c r="B248" s="36"/>
      <c r="C248" s="36"/>
      <c r="D248" s="36"/>
      <c r="E248" s="36"/>
      <c r="F248" s="36"/>
      <c r="G248" s="36"/>
      <c r="H248" s="36"/>
      <c r="I248" s="36"/>
      <c r="J248" s="38"/>
      <c r="K248" s="38"/>
      <c r="L248" s="69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19"/>
      <c r="AC248" s="38"/>
      <c r="AD248" s="38"/>
      <c r="AE248" s="38"/>
      <c r="AF248" s="19"/>
    </row>
    <row r="249" spans="1:32" ht="14.25" customHeight="1" x14ac:dyDescent="0.45">
      <c r="A249" s="211" t="s">
        <v>1381</v>
      </c>
      <c r="B249" s="211" t="s">
        <v>11</v>
      </c>
      <c r="C249" s="241">
        <v>45747</v>
      </c>
      <c r="D249" s="105" t="s">
        <v>1613</v>
      </c>
      <c r="E249" s="211" t="s">
        <v>1614</v>
      </c>
      <c r="F249" s="211" t="s">
        <v>278</v>
      </c>
      <c r="G249" s="211" t="s">
        <v>223</v>
      </c>
      <c r="H249" s="211" t="s">
        <v>166</v>
      </c>
      <c r="I249" s="211"/>
      <c r="J249" s="212">
        <v>85</v>
      </c>
      <c r="K249" s="212">
        <v>249</v>
      </c>
      <c r="L249" s="213">
        <v>220</v>
      </c>
      <c r="M249" s="212"/>
      <c r="N249" s="212">
        <f>SUM(X249:AF249)</f>
        <v>3</v>
      </c>
      <c r="O249" s="212">
        <f>N249*J249</f>
        <v>255</v>
      </c>
      <c r="P249" s="212"/>
      <c r="Q249" s="212"/>
      <c r="R249" s="212">
        <f>Q250*J249</f>
        <v>0</v>
      </c>
      <c r="S249" s="212"/>
      <c r="T249" s="212">
        <f>N249-Q250</f>
        <v>3</v>
      </c>
      <c r="U249" s="212">
        <f>T249*J249</f>
        <v>255</v>
      </c>
      <c r="V249" s="212"/>
      <c r="W249" s="212"/>
      <c r="X249" s="212"/>
      <c r="Y249" s="212">
        <v>1</v>
      </c>
      <c r="Z249" s="212">
        <v>2</v>
      </c>
      <c r="AA249" s="212"/>
      <c r="AB249" s="216"/>
      <c r="AC249" s="212"/>
      <c r="AD249" s="212"/>
      <c r="AE249" s="212"/>
      <c r="AF249" s="216"/>
    </row>
    <row r="250" spans="1:32" ht="14.25" customHeight="1" x14ac:dyDescent="0.45">
      <c r="A250" s="36"/>
      <c r="B250" s="36"/>
      <c r="C250" s="36"/>
      <c r="D250" s="485"/>
      <c r="E250" s="36"/>
      <c r="F250" s="36"/>
      <c r="G250" s="36"/>
      <c r="H250" s="36"/>
      <c r="I250" s="36"/>
      <c r="J250" s="38"/>
      <c r="K250" s="38"/>
      <c r="L250" s="69" t="s">
        <v>1615</v>
      </c>
      <c r="M250" s="38"/>
      <c r="N250" s="38"/>
      <c r="O250" s="38"/>
      <c r="P250" s="38">
        <f>N249*K249</f>
        <v>747</v>
      </c>
      <c r="Q250" s="38">
        <f>SUM(X250:AF250)</f>
        <v>0</v>
      </c>
      <c r="R250" s="38"/>
      <c r="S250" s="38">
        <f>Q250*K249</f>
        <v>0</v>
      </c>
      <c r="T250" s="38"/>
      <c r="U250" s="38"/>
      <c r="V250" s="38">
        <f>T249*K249</f>
        <v>747</v>
      </c>
      <c r="W250" s="38">
        <f>T249*M249</f>
        <v>0</v>
      </c>
      <c r="X250" s="38"/>
      <c r="Y250" s="38">
        <v>0</v>
      </c>
      <c r="Z250" s="38">
        <v>0</v>
      </c>
      <c r="AA250" s="38"/>
      <c r="AB250" s="19"/>
      <c r="AC250" s="38"/>
      <c r="AD250" s="38"/>
      <c r="AE250" s="38"/>
      <c r="AF250" s="19"/>
    </row>
    <row r="251" spans="1:32" ht="14.25" customHeight="1" x14ac:dyDescent="0.45">
      <c r="A251" s="36"/>
      <c r="B251" s="36"/>
      <c r="C251" s="36"/>
      <c r="D251" s="36"/>
      <c r="E251" s="36"/>
      <c r="F251" s="36"/>
      <c r="G251" s="36"/>
      <c r="H251" s="36"/>
      <c r="I251" s="36"/>
      <c r="J251" s="38"/>
      <c r="K251" s="38"/>
      <c r="L251" s="69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845"/>
      <c r="Z251" s="38"/>
      <c r="AA251" s="38"/>
      <c r="AB251" s="19"/>
      <c r="AC251" s="38"/>
      <c r="AD251" s="38"/>
      <c r="AE251" s="38"/>
      <c r="AF251" s="19"/>
    </row>
    <row r="252" spans="1:32" ht="14.25" customHeight="1" x14ac:dyDescent="0.45">
      <c r="A252" s="211" t="s">
        <v>1381</v>
      </c>
      <c r="B252" s="211" t="s">
        <v>11</v>
      </c>
      <c r="C252" s="241">
        <v>45747</v>
      </c>
      <c r="D252" s="105" t="s">
        <v>1616</v>
      </c>
      <c r="E252" s="211" t="s">
        <v>1617</v>
      </c>
      <c r="F252" s="211" t="s">
        <v>278</v>
      </c>
      <c r="G252" s="211" t="s">
        <v>1618</v>
      </c>
      <c r="H252" s="211" t="s">
        <v>166</v>
      </c>
      <c r="I252" s="211" t="s">
        <v>1619</v>
      </c>
      <c r="J252" s="212">
        <v>89</v>
      </c>
      <c r="K252" s="212">
        <v>249</v>
      </c>
      <c r="L252" s="213">
        <v>220</v>
      </c>
      <c r="M252" s="212"/>
      <c r="N252" s="212">
        <f>SUM(X252:AF252)</f>
        <v>7</v>
      </c>
      <c r="O252" s="212">
        <f>N252*J252</f>
        <v>623</v>
      </c>
      <c r="P252" s="212"/>
      <c r="Q252" s="212"/>
      <c r="R252" s="212">
        <f>Q253*J252</f>
        <v>178</v>
      </c>
      <c r="S252" s="212"/>
      <c r="T252" s="212">
        <f>N252-Q253</f>
        <v>5</v>
      </c>
      <c r="U252" s="212">
        <f>T252*J252</f>
        <v>445</v>
      </c>
      <c r="V252" s="212"/>
      <c r="W252" s="212"/>
      <c r="X252" s="212">
        <v>2</v>
      </c>
      <c r="Y252" s="212">
        <v>2</v>
      </c>
      <c r="Z252" s="212">
        <v>2</v>
      </c>
      <c r="AA252" s="212">
        <v>1</v>
      </c>
      <c r="AB252" s="216"/>
      <c r="AC252" s="212"/>
      <c r="AD252" s="212"/>
      <c r="AE252" s="212"/>
      <c r="AF252" s="216"/>
    </row>
    <row r="253" spans="1:32" ht="14.25" customHeight="1" x14ac:dyDescent="0.45">
      <c r="A253" s="36"/>
      <c r="B253" s="36"/>
      <c r="C253" s="36"/>
      <c r="D253" s="844"/>
      <c r="E253" s="36"/>
      <c r="F253" s="36"/>
      <c r="G253" s="36"/>
      <c r="H253" s="36"/>
      <c r="I253" s="36"/>
      <c r="J253" s="38"/>
      <c r="K253" s="38"/>
      <c r="L253" s="69"/>
      <c r="M253" s="38"/>
      <c r="N253" s="38"/>
      <c r="O253" s="38"/>
      <c r="P253" s="38">
        <f>N252*K252</f>
        <v>1743</v>
      </c>
      <c r="Q253" s="657">
        <f>SUM(X253:AF253)</f>
        <v>2</v>
      </c>
      <c r="R253" s="38"/>
      <c r="S253" s="38">
        <f>Q253*K252</f>
        <v>498</v>
      </c>
      <c r="T253" s="38"/>
      <c r="U253" s="38"/>
      <c r="V253" s="38">
        <f>T252*K252</f>
        <v>1245</v>
      </c>
      <c r="W253" s="38">
        <f>T252*M252</f>
        <v>0</v>
      </c>
      <c r="X253" s="38">
        <v>0</v>
      </c>
      <c r="Y253" s="657">
        <v>1</v>
      </c>
      <c r="Z253" s="555">
        <v>1</v>
      </c>
      <c r="AA253" s="38">
        <v>0</v>
      </c>
      <c r="AB253" s="19"/>
      <c r="AC253" s="38"/>
      <c r="AD253" s="38"/>
      <c r="AE253" s="38"/>
      <c r="AF253" s="19"/>
    </row>
    <row r="254" spans="1:32" ht="14.25" customHeight="1" x14ac:dyDescent="0.45">
      <c r="A254" s="36"/>
      <c r="B254" s="36"/>
      <c r="C254" s="36"/>
      <c r="D254" s="36"/>
      <c r="E254" s="36"/>
      <c r="F254" s="36"/>
      <c r="G254" s="36"/>
      <c r="H254" s="36"/>
      <c r="I254" s="36"/>
      <c r="J254" s="38"/>
      <c r="K254" s="38"/>
      <c r="L254" s="69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845"/>
      <c r="Z254" s="38"/>
      <c r="AA254" s="38"/>
      <c r="AB254" s="19"/>
      <c r="AC254" s="38"/>
      <c r="AD254" s="38"/>
      <c r="AE254" s="38"/>
      <c r="AF254" s="19"/>
    </row>
    <row r="255" spans="1:32" ht="14.25" customHeight="1" x14ac:dyDescent="0.45">
      <c r="A255" s="211" t="s">
        <v>1381</v>
      </c>
      <c r="B255" s="211" t="s">
        <v>11</v>
      </c>
      <c r="C255" s="241">
        <v>45729</v>
      </c>
      <c r="D255" s="211" t="s">
        <v>1620</v>
      </c>
      <c r="E255" s="211" t="s">
        <v>1621</v>
      </c>
      <c r="F255" s="211" t="s">
        <v>164</v>
      </c>
      <c r="G255" s="211" t="s">
        <v>1622</v>
      </c>
      <c r="H255" s="211" t="s">
        <v>166</v>
      </c>
      <c r="I255" s="211" t="s">
        <v>1623</v>
      </c>
      <c r="J255" s="212">
        <v>97</v>
      </c>
      <c r="K255" s="212">
        <v>259</v>
      </c>
      <c r="L255" s="213">
        <v>250</v>
      </c>
      <c r="M255" s="212"/>
      <c r="N255" s="212">
        <f>SUM(X255:AF255)</f>
        <v>3</v>
      </c>
      <c r="O255" s="212">
        <f>N255*J255</f>
        <v>291</v>
      </c>
      <c r="P255" s="212"/>
      <c r="Q255" s="212"/>
      <c r="R255" s="212">
        <f>Q256*J255</f>
        <v>0</v>
      </c>
      <c r="S255" s="212"/>
      <c r="T255" s="212">
        <f>N255-Q256</f>
        <v>3</v>
      </c>
      <c r="U255" s="212">
        <f>T255*J255</f>
        <v>291</v>
      </c>
      <c r="V255" s="212"/>
      <c r="W255" s="212"/>
      <c r="X255" s="212">
        <v>1</v>
      </c>
      <c r="Y255" s="212">
        <v>1</v>
      </c>
      <c r="Z255" s="212">
        <v>1</v>
      </c>
      <c r="AA255" s="212"/>
      <c r="AB255" s="216"/>
      <c r="AC255" s="212"/>
      <c r="AD255" s="212"/>
      <c r="AE255" s="212"/>
      <c r="AF255" s="216"/>
    </row>
    <row r="256" spans="1:32" ht="14.25" customHeight="1" x14ac:dyDescent="0.45">
      <c r="A256" s="36"/>
      <c r="B256" s="36"/>
      <c r="C256" s="36"/>
      <c r="D256" s="36"/>
      <c r="E256" s="36"/>
      <c r="F256" s="36"/>
      <c r="G256" s="36"/>
      <c r="H256" s="36"/>
      <c r="I256" s="36"/>
      <c r="J256" s="38"/>
      <c r="K256" s="38"/>
      <c r="L256" s="69"/>
      <c r="M256" s="38"/>
      <c r="N256" s="38"/>
      <c r="O256" s="38"/>
      <c r="P256" s="38">
        <f>N255*K255</f>
        <v>777</v>
      </c>
      <c r="Q256" s="38">
        <f>SUM(X256:AF256)</f>
        <v>0</v>
      </c>
      <c r="R256" s="38"/>
      <c r="S256" s="38">
        <f>Q256*K255</f>
        <v>0</v>
      </c>
      <c r="T256" s="38"/>
      <c r="U256" s="38"/>
      <c r="V256" s="38">
        <f>T255*K255</f>
        <v>777</v>
      </c>
      <c r="W256" s="38">
        <f>T255*M255</f>
        <v>0</v>
      </c>
      <c r="X256" s="38">
        <v>0</v>
      </c>
      <c r="Y256" s="38">
        <v>0</v>
      </c>
      <c r="Z256" s="38">
        <v>0</v>
      </c>
      <c r="AA256" s="38"/>
      <c r="AB256" s="19"/>
      <c r="AC256" s="38"/>
      <c r="AD256" s="38"/>
      <c r="AE256" s="38"/>
      <c r="AF256" s="19"/>
    </row>
    <row r="257" spans="1:32" ht="14.25" customHeight="1" x14ac:dyDescent="0.45">
      <c r="A257" s="36"/>
      <c r="B257" s="36"/>
      <c r="C257" s="36"/>
      <c r="D257" s="36"/>
      <c r="E257" s="36"/>
      <c r="F257" s="36"/>
      <c r="G257" s="36"/>
      <c r="H257" s="36"/>
      <c r="I257" s="36"/>
      <c r="J257" s="38"/>
      <c r="K257" s="38"/>
      <c r="L257" s="69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845"/>
      <c r="AA257" s="38"/>
      <c r="AB257" s="19"/>
      <c r="AC257" s="38"/>
      <c r="AD257" s="38"/>
      <c r="AE257" s="38"/>
      <c r="AF257" s="19"/>
    </row>
    <row r="258" spans="1:32" ht="14.25" customHeight="1" x14ac:dyDescent="0.45">
      <c r="A258" s="211" t="s">
        <v>1381</v>
      </c>
      <c r="B258" s="211" t="s">
        <v>11</v>
      </c>
      <c r="C258" s="241">
        <v>45729</v>
      </c>
      <c r="D258" s="105" t="s">
        <v>1624</v>
      </c>
      <c r="E258" s="211" t="s">
        <v>1625</v>
      </c>
      <c r="F258" s="211" t="s">
        <v>278</v>
      </c>
      <c r="G258" s="211" t="s">
        <v>402</v>
      </c>
      <c r="H258" s="211" t="s">
        <v>1626</v>
      </c>
      <c r="I258" s="211"/>
      <c r="J258" s="212">
        <v>100</v>
      </c>
      <c r="K258" s="212">
        <v>269</v>
      </c>
      <c r="L258" s="213">
        <v>280</v>
      </c>
      <c r="M258" s="212"/>
      <c r="N258" s="212">
        <f>SUM(X258:AF258)</f>
        <v>3</v>
      </c>
      <c r="O258" s="212">
        <f>N258*J258</f>
        <v>300</v>
      </c>
      <c r="P258" s="212"/>
      <c r="Q258" s="212"/>
      <c r="R258" s="212">
        <f>Q259*J258</f>
        <v>0</v>
      </c>
      <c r="S258" s="212"/>
      <c r="T258" s="212">
        <f>N258-Q259</f>
        <v>3</v>
      </c>
      <c r="U258" s="212">
        <f>T258*J258</f>
        <v>300</v>
      </c>
      <c r="V258" s="212"/>
      <c r="W258" s="212"/>
      <c r="X258" s="212">
        <v>1</v>
      </c>
      <c r="Y258" s="212">
        <v>1</v>
      </c>
      <c r="Z258" s="212">
        <v>1</v>
      </c>
      <c r="AA258" s="212"/>
      <c r="AB258" s="216"/>
      <c r="AC258" s="212"/>
      <c r="AD258" s="212"/>
      <c r="AE258" s="212"/>
      <c r="AF258" s="216"/>
    </row>
    <row r="259" spans="1:32" ht="14.25" customHeight="1" x14ac:dyDescent="0.45">
      <c r="A259" s="36"/>
      <c r="B259" s="36"/>
      <c r="C259" s="36"/>
      <c r="D259" s="46"/>
      <c r="E259" s="36"/>
      <c r="F259" s="36"/>
      <c r="G259" s="36"/>
      <c r="H259" s="36"/>
      <c r="I259" s="36"/>
      <c r="J259" s="38"/>
      <c r="K259" s="38"/>
      <c r="L259" s="69"/>
      <c r="M259" s="38"/>
      <c r="N259" s="38"/>
      <c r="O259" s="38"/>
      <c r="P259" s="38">
        <f>N258*K258</f>
        <v>807</v>
      </c>
      <c r="Q259" s="38">
        <f>SUM(X259:AF259)</f>
        <v>0</v>
      </c>
      <c r="R259" s="38"/>
      <c r="S259" s="38">
        <f>Q259*K258</f>
        <v>0</v>
      </c>
      <c r="T259" s="38"/>
      <c r="U259" s="38"/>
      <c r="V259" s="38">
        <f>T258*K258</f>
        <v>807</v>
      </c>
      <c r="W259" s="38">
        <f>T258*M258</f>
        <v>0</v>
      </c>
      <c r="X259" s="38">
        <v>0</v>
      </c>
      <c r="Y259" s="38">
        <v>0</v>
      </c>
      <c r="Z259" s="38">
        <v>0</v>
      </c>
      <c r="AA259" s="38"/>
      <c r="AB259" s="19"/>
      <c r="AC259" s="38"/>
      <c r="AD259" s="38"/>
      <c r="AE259" s="38"/>
      <c r="AF259" s="19"/>
    </row>
    <row r="260" spans="1:32" ht="14.25" customHeight="1" x14ac:dyDescent="0.45">
      <c r="A260" s="36"/>
      <c r="B260" s="36"/>
      <c r="C260" s="36"/>
      <c r="D260" s="36"/>
      <c r="E260" s="36"/>
      <c r="F260" s="36"/>
      <c r="G260" s="36"/>
      <c r="H260" s="36"/>
      <c r="I260" s="36"/>
      <c r="J260" s="38"/>
      <c r="K260" s="38"/>
      <c r="L260" s="69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19"/>
      <c r="AC260" s="38"/>
      <c r="AD260" s="38"/>
      <c r="AE260" s="38"/>
      <c r="AF260" s="19"/>
    </row>
    <row r="261" spans="1:32" ht="14.25" customHeight="1" x14ac:dyDescent="0.45">
      <c r="A261" s="211" t="s">
        <v>1381</v>
      </c>
      <c r="B261" s="211" t="s">
        <v>11</v>
      </c>
      <c r="C261" s="241">
        <v>45706</v>
      </c>
      <c r="D261" s="211" t="s">
        <v>1627</v>
      </c>
      <c r="E261" s="211" t="s">
        <v>1628</v>
      </c>
      <c r="F261" s="211" t="s">
        <v>278</v>
      </c>
      <c r="G261" s="211" t="s">
        <v>1629</v>
      </c>
      <c r="H261" s="211" t="s">
        <v>166</v>
      </c>
      <c r="I261" s="211" t="s">
        <v>1630</v>
      </c>
      <c r="J261" s="212">
        <v>100</v>
      </c>
      <c r="K261" s="212">
        <v>279</v>
      </c>
      <c r="L261" s="213">
        <v>260</v>
      </c>
      <c r="M261" s="212"/>
      <c r="N261" s="212">
        <f>SUM(X261:AF261)</f>
        <v>6</v>
      </c>
      <c r="O261" s="212">
        <f>N261*J261</f>
        <v>600</v>
      </c>
      <c r="P261" s="212"/>
      <c r="Q261" s="212"/>
      <c r="R261" s="212">
        <f>Q262*J261</f>
        <v>0</v>
      </c>
      <c r="S261" s="212"/>
      <c r="T261" s="212">
        <f>N261-Q262</f>
        <v>6</v>
      </c>
      <c r="U261" s="212">
        <f>T261*J261</f>
        <v>600</v>
      </c>
      <c r="V261" s="212"/>
      <c r="W261" s="212"/>
      <c r="X261" s="212">
        <v>1</v>
      </c>
      <c r="Y261" s="212">
        <v>2</v>
      </c>
      <c r="Z261" s="212">
        <v>2</v>
      </c>
      <c r="AA261" s="212">
        <v>1</v>
      </c>
      <c r="AB261" s="216"/>
      <c r="AC261" s="212"/>
      <c r="AD261" s="212"/>
      <c r="AE261" s="212"/>
      <c r="AF261" s="216"/>
    </row>
    <row r="262" spans="1:32" ht="14.25" customHeight="1" x14ac:dyDescent="0.45">
      <c r="A262" s="36"/>
      <c r="B262" s="36"/>
      <c r="C262" s="36"/>
      <c r="D262" s="485"/>
      <c r="E262" s="36"/>
      <c r="F262" s="36"/>
      <c r="G262" s="36"/>
      <c r="H262" s="36"/>
      <c r="I262" s="36"/>
      <c r="J262" s="38"/>
      <c r="K262" s="38"/>
      <c r="L262" s="69"/>
      <c r="M262" s="38"/>
      <c r="N262" s="38"/>
      <c r="O262" s="38"/>
      <c r="P262" s="38">
        <f>N261*K261</f>
        <v>1674</v>
      </c>
      <c r="Q262" s="38">
        <f>SUM(X262:AF262)</f>
        <v>0</v>
      </c>
      <c r="R262" s="38"/>
      <c r="S262" s="38">
        <f>Q262*K261</f>
        <v>0</v>
      </c>
      <c r="T262" s="38"/>
      <c r="U262" s="38"/>
      <c r="V262" s="38">
        <f>T261*K261</f>
        <v>1674</v>
      </c>
      <c r="W262" s="38">
        <f>T261*M261</f>
        <v>0</v>
      </c>
      <c r="X262" s="38">
        <v>0</v>
      </c>
      <c r="Y262" s="38">
        <v>0</v>
      </c>
      <c r="Z262" s="38">
        <v>0</v>
      </c>
      <c r="AA262" s="38">
        <v>0</v>
      </c>
      <c r="AB262" s="19"/>
      <c r="AC262" s="38"/>
      <c r="AD262" s="38"/>
      <c r="AE262" s="38"/>
      <c r="AF262" s="19"/>
    </row>
    <row r="263" spans="1:32" ht="14.25" customHeight="1" x14ac:dyDescent="0.45">
      <c r="A263" s="36"/>
      <c r="B263" s="36"/>
      <c r="C263" s="36"/>
      <c r="D263" s="36"/>
      <c r="E263" s="36"/>
      <c r="F263" s="36"/>
      <c r="G263" s="36"/>
      <c r="H263" s="36"/>
      <c r="I263" s="36"/>
      <c r="J263" s="38"/>
      <c r="K263" s="38"/>
      <c r="L263" s="69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19"/>
      <c r="AC263" s="38"/>
      <c r="AD263" s="38"/>
      <c r="AE263" s="38"/>
      <c r="AF263" s="19"/>
    </row>
    <row r="264" spans="1:32" ht="14.25" customHeight="1" x14ac:dyDescent="0.45">
      <c r="A264" s="211" t="s">
        <v>1381</v>
      </c>
      <c r="B264" s="211" t="s">
        <v>11</v>
      </c>
      <c r="C264" s="241">
        <v>45729</v>
      </c>
      <c r="D264" s="105" t="s">
        <v>1631</v>
      </c>
      <c r="E264" s="211" t="s">
        <v>1632</v>
      </c>
      <c r="F264" s="211" t="s">
        <v>278</v>
      </c>
      <c r="G264" s="211" t="s">
        <v>659</v>
      </c>
      <c r="H264" s="211" t="s">
        <v>166</v>
      </c>
      <c r="I264" s="211" t="s">
        <v>1633</v>
      </c>
      <c r="J264" s="212">
        <v>104</v>
      </c>
      <c r="K264" s="212">
        <v>289</v>
      </c>
      <c r="L264" s="213">
        <v>270</v>
      </c>
      <c r="M264" s="212"/>
      <c r="N264" s="212">
        <f>SUM(X264:AF264)</f>
        <v>6</v>
      </c>
      <c r="O264" s="212">
        <f>N264*J264</f>
        <v>624</v>
      </c>
      <c r="P264" s="212"/>
      <c r="Q264" s="212"/>
      <c r="R264" s="212">
        <f>Q265*J264</f>
        <v>0</v>
      </c>
      <c r="S264" s="212"/>
      <c r="T264" s="212">
        <f>N264-Q265</f>
        <v>6</v>
      </c>
      <c r="U264" s="212">
        <f>T264*J264</f>
        <v>624</v>
      </c>
      <c r="V264" s="212"/>
      <c r="W264" s="212"/>
      <c r="X264" s="212">
        <v>2</v>
      </c>
      <c r="Y264" s="212">
        <v>2</v>
      </c>
      <c r="Z264" s="212">
        <v>2</v>
      </c>
      <c r="AA264" s="212"/>
      <c r="AB264" s="216"/>
      <c r="AC264" s="212"/>
      <c r="AD264" s="212"/>
      <c r="AE264" s="212"/>
      <c r="AF264" s="216"/>
    </row>
    <row r="265" spans="1:32" ht="14.25" customHeight="1" x14ac:dyDescent="0.45">
      <c r="A265" s="36"/>
      <c r="B265" s="36"/>
      <c r="C265" s="36"/>
      <c r="D265" s="485"/>
      <c r="E265" s="36"/>
      <c r="F265" s="36"/>
      <c r="G265" s="36"/>
      <c r="H265" s="36"/>
      <c r="I265" s="36"/>
      <c r="J265" s="38"/>
      <c r="K265" s="38"/>
      <c r="L265" s="69"/>
      <c r="M265" s="38"/>
      <c r="N265" s="38"/>
      <c r="O265" s="38"/>
      <c r="P265" s="38">
        <f>N264*K264</f>
        <v>1734</v>
      </c>
      <c r="Q265" s="38">
        <f>SUM(X265:AF265)</f>
        <v>0</v>
      </c>
      <c r="R265" s="38"/>
      <c r="S265" s="38">
        <f>Q265*K264</f>
        <v>0</v>
      </c>
      <c r="T265" s="38"/>
      <c r="U265" s="38"/>
      <c r="V265" s="38">
        <f>T264*K264</f>
        <v>1734</v>
      </c>
      <c r="W265" s="38">
        <f>T264*M264</f>
        <v>0</v>
      </c>
      <c r="X265" s="38">
        <v>0</v>
      </c>
      <c r="Y265" s="38">
        <v>0</v>
      </c>
      <c r="Z265" s="38">
        <v>0</v>
      </c>
      <c r="AA265" s="38"/>
      <c r="AB265" s="19"/>
      <c r="AC265" s="38"/>
      <c r="AD265" s="38"/>
      <c r="AE265" s="38"/>
      <c r="AF265" s="19"/>
    </row>
    <row r="266" spans="1:32" ht="14.25" customHeight="1" x14ac:dyDescent="0.45">
      <c r="A266" s="36"/>
      <c r="B266" s="36"/>
      <c r="C266" s="36"/>
      <c r="D266" s="36"/>
      <c r="E266" s="36"/>
      <c r="F266" s="36"/>
      <c r="G266" s="36"/>
      <c r="H266" s="36"/>
      <c r="I266" s="36"/>
      <c r="J266" s="38"/>
      <c r="K266" s="38"/>
      <c r="L266" s="69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845"/>
      <c r="Z266" s="888"/>
      <c r="AA266" s="38"/>
      <c r="AB266" s="19"/>
      <c r="AC266" s="38"/>
      <c r="AD266" s="38"/>
      <c r="AE266" s="38"/>
      <c r="AF266" s="19"/>
    </row>
    <row r="267" spans="1:32" ht="14.25" customHeight="1" x14ac:dyDescent="0.45">
      <c r="A267" s="211" t="s">
        <v>1381</v>
      </c>
      <c r="B267" s="211" t="s">
        <v>11</v>
      </c>
      <c r="C267" s="241">
        <v>45693</v>
      </c>
      <c r="D267" s="240" t="s">
        <v>1634</v>
      </c>
      <c r="E267" s="242" t="s">
        <v>1635</v>
      </c>
      <c r="F267" s="211" t="s">
        <v>278</v>
      </c>
      <c r="G267" s="211" t="s">
        <v>158</v>
      </c>
      <c r="H267" s="211" t="s">
        <v>1636</v>
      </c>
      <c r="I267" s="211" t="s">
        <v>1637</v>
      </c>
      <c r="J267" s="212">
        <v>81</v>
      </c>
      <c r="K267" s="212">
        <v>229</v>
      </c>
      <c r="L267" s="213">
        <v>210</v>
      </c>
      <c r="M267" s="212"/>
      <c r="N267" s="212">
        <f>SUM(X267:AF267)</f>
        <v>4</v>
      </c>
      <c r="O267" s="212">
        <f>N267*J267</f>
        <v>324</v>
      </c>
      <c r="P267" s="212"/>
      <c r="Q267" s="212"/>
      <c r="R267" s="212">
        <f>Q268*J267</f>
        <v>81</v>
      </c>
      <c r="S267" s="212"/>
      <c r="T267" s="212">
        <f>N267-Q268</f>
        <v>3</v>
      </c>
      <c r="U267" s="212">
        <f>T267*J267</f>
        <v>243</v>
      </c>
      <c r="V267" s="212"/>
      <c r="W267" s="212"/>
      <c r="X267" s="212">
        <v>1</v>
      </c>
      <c r="Y267" s="212">
        <v>1</v>
      </c>
      <c r="Z267" s="212">
        <v>1</v>
      </c>
      <c r="AA267" s="212">
        <v>1</v>
      </c>
      <c r="AB267" s="216"/>
      <c r="AC267" s="212"/>
      <c r="AD267" s="212"/>
      <c r="AE267" s="212"/>
      <c r="AF267" s="216"/>
    </row>
    <row r="268" spans="1:32" ht="14.25" customHeight="1" x14ac:dyDescent="0.45">
      <c r="A268" s="36"/>
      <c r="B268" s="36"/>
      <c r="C268" s="36"/>
      <c r="D268" s="844"/>
      <c r="E268" s="36"/>
      <c r="F268" s="36"/>
      <c r="G268" s="36"/>
      <c r="H268" s="36"/>
      <c r="I268" s="36"/>
      <c r="J268" s="38"/>
      <c r="K268" s="38"/>
      <c r="L268" s="69"/>
      <c r="M268" s="38"/>
      <c r="N268" s="38"/>
      <c r="O268" s="38"/>
      <c r="P268" s="38">
        <f>N267*K267</f>
        <v>916</v>
      </c>
      <c r="Q268" s="657">
        <f>SUM(X268:AF268)</f>
        <v>1</v>
      </c>
      <c r="R268" s="38"/>
      <c r="S268" s="38">
        <f>Q268*K267</f>
        <v>229</v>
      </c>
      <c r="T268" s="38"/>
      <c r="U268" s="38"/>
      <c r="V268" s="38">
        <f>T267*K267</f>
        <v>687</v>
      </c>
      <c r="W268" s="38">
        <f>T267*M267</f>
        <v>0</v>
      </c>
      <c r="X268" s="38">
        <v>0</v>
      </c>
      <c r="Y268" s="38">
        <v>0</v>
      </c>
      <c r="Z268" s="38">
        <v>0</v>
      </c>
      <c r="AA268" s="657">
        <v>1</v>
      </c>
      <c r="AB268" s="19"/>
      <c r="AC268" s="38"/>
      <c r="AD268" s="38"/>
      <c r="AE268" s="38"/>
      <c r="AF268" s="19"/>
    </row>
    <row r="269" spans="1:32" ht="14.25" customHeight="1" x14ac:dyDescent="0.45">
      <c r="A269" s="36"/>
      <c r="B269" s="36"/>
      <c r="C269" s="36"/>
      <c r="D269" s="36"/>
      <c r="E269" s="36"/>
      <c r="F269" s="36"/>
      <c r="G269" s="36"/>
      <c r="H269" s="36"/>
      <c r="I269" s="36"/>
      <c r="J269" s="38"/>
      <c r="K269" s="38"/>
      <c r="L269" s="69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845"/>
      <c r="Y269" s="38"/>
      <c r="Z269" s="845"/>
      <c r="AA269" s="38"/>
      <c r="AB269" s="19"/>
      <c r="AC269" s="38"/>
      <c r="AD269" s="38"/>
      <c r="AE269" s="38"/>
      <c r="AF269" s="19"/>
    </row>
    <row r="270" spans="1:32" ht="14.25" customHeight="1" x14ac:dyDescent="0.45">
      <c r="A270" s="211" t="s">
        <v>1381</v>
      </c>
      <c r="B270" s="211" t="s">
        <v>11</v>
      </c>
      <c r="C270" s="241">
        <v>45693</v>
      </c>
      <c r="D270" s="240" t="s">
        <v>1634</v>
      </c>
      <c r="E270" s="242" t="s">
        <v>1635</v>
      </c>
      <c r="F270" s="211" t="s">
        <v>278</v>
      </c>
      <c r="G270" s="211" t="s">
        <v>165</v>
      </c>
      <c r="H270" s="211" t="s">
        <v>1636</v>
      </c>
      <c r="I270" s="211" t="s">
        <v>1637</v>
      </c>
      <c r="J270" s="212">
        <v>81</v>
      </c>
      <c r="K270" s="212">
        <v>229</v>
      </c>
      <c r="L270" s="213">
        <v>210</v>
      </c>
      <c r="M270" s="212"/>
      <c r="N270" s="212">
        <f>SUM(X270:AF270)</f>
        <v>4</v>
      </c>
      <c r="O270" s="212">
        <f>N270*J270</f>
        <v>324</v>
      </c>
      <c r="P270" s="212"/>
      <c r="Q270" s="212"/>
      <c r="R270" s="212">
        <f>Q271*J270</f>
        <v>162</v>
      </c>
      <c r="S270" s="212"/>
      <c r="T270" s="212">
        <f>N270-Q271</f>
        <v>2</v>
      </c>
      <c r="U270" s="212">
        <f>T270*J270</f>
        <v>162</v>
      </c>
      <c r="V270" s="212"/>
      <c r="W270" s="212"/>
      <c r="X270" s="212">
        <v>1</v>
      </c>
      <c r="Y270" s="212">
        <v>1</v>
      </c>
      <c r="Z270" s="212">
        <v>1</v>
      </c>
      <c r="AA270" s="212">
        <v>1</v>
      </c>
      <c r="AB270" s="216"/>
      <c r="AC270" s="212"/>
      <c r="AD270" s="212"/>
      <c r="AE270" s="212"/>
      <c r="AF270" s="216"/>
    </row>
    <row r="271" spans="1:32" ht="14.25" customHeight="1" x14ac:dyDescent="0.45">
      <c r="A271" s="36"/>
      <c r="B271" s="36"/>
      <c r="C271" s="36"/>
      <c r="D271" s="844"/>
      <c r="E271" s="36"/>
      <c r="F271" s="36"/>
      <c r="G271" s="36"/>
      <c r="H271" s="36"/>
      <c r="I271" s="36"/>
      <c r="J271" s="38"/>
      <c r="K271" s="38"/>
      <c r="L271" s="69"/>
      <c r="M271" s="38"/>
      <c r="N271" s="38"/>
      <c r="O271" s="38"/>
      <c r="P271" s="38">
        <f>N270*K270</f>
        <v>916</v>
      </c>
      <c r="Q271" s="657">
        <f>SUM(X271:AF271)</f>
        <v>2</v>
      </c>
      <c r="R271" s="38"/>
      <c r="S271" s="38">
        <f>Q271*K270</f>
        <v>458</v>
      </c>
      <c r="T271" s="38"/>
      <c r="U271" s="38"/>
      <c r="V271" s="38">
        <f>T270*K270</f>
        <v>458</v>
      </c>
      <c r="W271" s="38">
        <f>T270*M270</f>
        <v>0</v>
      </c>
      <c r="X271" s="38">
        <v>0</v>
      </c>
      <c r="Y271" s="38">
        <v>0</v>
      </c>
      <c r="Z271" s="657">
        <v>1</v>
      </c>
      <c r="AA271" s="657">
        <v>1</v>
      </c>
      <c r="AB271" s="19"/>
      <c r="AC271" s="38"/>
      <c r="AD271" s="38"/>
      <c r="AE271" s="38"/>
      <c r="AF271" s="19"/>
    </row>
    <row r="272" spans="1:32" ht="14.25" customHeight="1" x14ac:dyDescent="0.45">
      <c r="A272" s="36"/>
      <c r="B272" s="36"/>
      <c r="C272" s="36"/>
      <c r="D272" s="36"/>
      <c r="E272" s="36"/>
      <c r="F272" s="36"/>
      <c r="G272" s="36"/>
      <c r="H272" s="36"/>
      <c r="I272" s="36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845"/>
      <c r="Y272" s="38"/>
      <c r="Z272" s="38"/>
      <c r="AA272" s="38"/>
      <c r="AB272" s="19"/>
      <c r="AC272" s="38"/>
      <c r="AD272" s="38"/>
      <c r="AE272" s="38"/>
      <c r="AF272" s="19"/>
    </row>
    <row r="273" spans="1:32" ht="14.25" customHeight="1" x14ac:dyDescent="0.45">
      <c r="A273" s="36" t="s">
        <v>1381</v>
      </c>
      <c r="B273" s="36"/>
      <c r="C273" s="114"/>
      <c r="D273" s="36"/>
      <c r="E273" s="36"/>
      <c r="F273" s="36"/>
      <c r="G273" s="36"/>
      <c r="H273" s="36"/>
      <c r="I273" s="37"/>
      <c r="J273" s="38"/>
      <c r="K273" s="38"/>
      <c r="L273" s="38"/>
      <c r="M273" s="38"/>
      <c r="N273" s="38">
        <f>SUM(X273:AF273)</f>
        <v>0</v>
      </c>
      <c r="O273" s="38">
        <f>N273*J273</f>
        <v>0</v>
      </c>
      <c r="P273" s="38"/>
      <c r="Q273" s="38"/>
      <c r="R273" s="38">
        <f>Q274*J273</f>
        <v>0</v>
      </c>
      <c r="S273" s="38"/>
      <c r="T273" s="38">
        <f>N273-Q274</f>
        <v>0</v>
      </c>
      <c r="U273" s="38">
        <f>T273*J273</f>
        <v>0</v>
      </c>
      <c r="V273" s="38"/>
      <c r="W273" s="38"/>
      <c r="X273" s="38"/>
      <c r="Y273" s="38"/>
      <c r="Z273" s="38"/>
      <c r="AA273" s="38"/>
      <c r="AB273" s="19"/>
      <c r="AC273" s="38"/>
      <c r="AD273" s="38"/>
      <c r="AE273" s="38"/>
      <c r="AF273" s="19"/>
    </row>
    <row r="274" spans="1:32" ht="14.25" customHeight="1" x14ac:dyDescent="0.45">
      <c r="A274" s="36"/>
      <c r="B274" s="36"/>
      <c r="C274" s="36"/>
      <c r="D274" s="36"/>
      <c r="E274" s="36"/>
      <c r="F274" s="36"/>
      <c r="G274" s="36"/>
      <c r="H274" s="36"/>
      <c r="I274" s="36"/>
      <c r="J274" s="38"/>
      <c r="K274" s="38"/>
      <c r="L274" s="38"/>
      <c r="M274" s="38"/>
      <c r="N274" s="38"/>
      <c r="O274" s="38"/>
      <c r="P274" s="38">
        <f>N273*K273</f>
        <v>0</v>
      </c>
      <c r="Q274" s="38">
        <f>SUM(X274:AF274)</f>
        <v>0</v>
      </c>
      <c r="R274" s="38"/>
      <c r="S274" s="38">
        <f>Q274*K273</f>
        <v>0</v>
      </c>
      <c r="T274" s="38"/>
      <c r="U274" s="38"/>
      <c r="V274" s="38">
        <f>T273*K273</f>
        <v>0</v>
      </c>
      <c r="W274" s="38">
        <f>T273*M273</f>
        <v>0</v>
      </c>
      <c r="X274" s="38"/>
      <c r="Y274" s="38"/>
      <c r="Z274" s="38"/>
      <c r="AA274" s="38"/>
      <c r="AB274" s="19"/>
      <c r="AC274" s="38"/>
      <c r="AD274" s="38"/>
      <c r="AE274" s="38"/>
      <c r="AF274" s="19"/>
    </row>
    <row r="275" spans="1:32" ht="14.25" customHeight="1" x14ac:dyDescent="0.45">
      <c r="A275" s="36"/>
      <c r="B275" s="36"/>
      <c r="C275" s="36"/>
      <c r="D275" s="36"/>
      <c r="E275" s="36"/>
      <c r="F275" s="36"/>
      <c r="G275" s="36"/>
      <c r="H275" s="36"/>
      <c r="I275" s="36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19"/>
      <c r="AC275" s="38"/>
      <c r="AD275" s="38"/>
      <c r="AE275" s="38"/>
      <c r="AF275" s="19"/>
    </row>
    <row r="276" spans="1:32" ht="14.25" customHeight="1" x14ac:dyDescent="0.45">
      <c r="A276" s="36"/>
      <c r="B276" s="36"/>
      <c r="C276" s="36"/>
      <c r="D276" s="36"/>
      <c r="E276" s="36"/>
      <c r="F276" s="36"/>
      <c r="G276" s="36"/>
      <c r="H276" s="36"/>
      <c r="I276" s="36"/>
      <c r="J276" s="38"/>
      <c r="K276" s="38"/>
      <c r="L276" s="38"/>
      <c r="M276" s="38"/>
      <c r="N276" s="38">
        <f t="shared" ref="N276:W276" si="9">SUM(N225:N275)</f>
        <v>64</v>
      </c>
      <c r="O276" s="38">
        <f t="shared" si="9"/>
        <v>6528</v>
      </c>
      <c r="P276" s="38">
        <f t="shared" si="9"/>
        <v>18172</v>
      </c>
      <c r="Q276" s="657">
        <f t="shared" si="9"/>
        <v>12</v>
      </c>
      <c r="R276" s="657">
        <f t="shared" si="9"/>
        <v>1263</v>
      </c>
      <c r="S276" s="38">
        <f t="shared" si="9"/>
        <v>3620</v>
      </c>
      <c r="T276" s="38">
        <f t="shared" si="9"/>
        <v>52</v>
      </c>
      <c r="U276" s="38">
        <f t="shared" si="9"/>
        <v>5265</v>
      </c>
      <c r="V276" s="38">
        <f t="shared" si="9"/>
        <v>13834</v>
      </c>
      <c r="W276" s="38">
        <f t="shared" si="9"/>
        <v>0</v>
      </c>
      <c r="X276" s="38"/>
      <c r="Y276" s="38"/>
      <c r="Z276" s="38"/>
      <c r="AA276" s="38"/>
      <c r="AB276" s="19"/>
      <c r="AC276" s="38"/>
      <c r="AD276" s="38"/>
      <c r="AE276" s="38"/>
      <c r="AF276" s="19"/>
    </row>
    <row r="277" spans="1:32" ht="14.25" customHeight="1" x14ac:dyDescent="0.4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>
        <f>R276+U276</f>
        <v>6528</v>
      </c>
      <c r="P277" s="9">
        <f>S276+V276+W276</f>
        <v>17454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153"/>
      <c r="AC277" s="153"/>
      <c r="AD277" s="153"/>
      <c r="AE277" s="153"/>
      <c r="AF277" s="153"/>
    </row>
    <row r="278" spans="1:32" ht="14.25" customHeight="1" x14ac:dyDescent="0.4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38" t="s">
        <v>324</v>
      </c>
      <c r="N278" s="9"/>
      <c r="O278" s="98">
        <f>O276/N276</f>
        <v>102</v>
      </c>
      <c r="P278" s="9"/>
      <c r="Q278" s="9"/>
      <c r="R278" s="97">
        <f>R276/O276</f>
        <v>0.19347426470588236</v>
      </c>
      <c r="S278" s="9"/>
      <c r="T278" s="9"/>
      <c r="U278" s="97">
        <f>U276/O276</f>
        <v>0.80652573529411764</v>
      </c>
      <c r="V278" s="9"/>
      <c r="W278" s="9"/>
      <c r="X278" s="153"/>
      <c r="Y278" s="153"/>
      <c r="Z278" s="153"/>
      <c r="AA278" s="153"/>
      <c r="AB278" s="153"/>
      <c r="AC278" s="153"/>
      <c r="AD278" s="153"/>
      <c r="AE278" s="153"/>
      <c r="AF278" s="153"/>
    </row>
    <row r="279" spans="1:32" ht="14.25" customHeight="1" x14ac:dyDescent="0.4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38" t="s">
        <v>325</v>
      </c>
      <c r="N279" s="9"/>
      <c r="O279" s="9"/>
      <c r="P279" s="9"/>
      <c r="Q279" s="9"/>
      <c r="R279" s="9"/>
      <c r="S279" s="9"/>
      <c r="T279" s="9"/>
      <c r="U279" s="9"/>
      <c r="V279" s="98">
        <f>(V276+W276)/U276</f>
        <v>2.6275403608736942</v>
      </c>
      <c r="W279" s="9"/>
      <c r="X279" s="153"/>
      <c r="Y279" s="153"/>
      <c r="Z279" s="153"/>
      <c r="AA279" s="153"/>
      <c r="AB279" s="153"/>
      <c r="AC279" s="153"/>
      <c r="AD279" s="153"/>
      <c r="AE279" s="153"/>
      <c r="AF279" s="153"/>
    </row>
    <row r="280" spans="1:32" ht="14.25" customHeight="1" x14ac:dyDescent="0.4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</row>
    <row r="281" spans="1:32" ht="14.25" customHeight="1" x14ac:dyDescent="0.45"/>
    <row r="282" spans="1:32" ht="14.25" customHeight="1" x14ac:dyDescent="0.45"/>
    <row r="283" spans="1:32" ht="14.25" customHeight="1" x14ac:dyDescent="0.45"/>
    <row r="284" spans="1:32" ht="14.25" customHeight="1" x14ac:dyDescent="0.45"/>
    <row r="285" spans="1:32" ht="14.25" customHeight="1" x14ac:dyDescent="0.45"/>
    <row r="286" spans="1:32" ht="14.25" customHeight="1" x14ac:dyDescent="0.45"/>
    <row r="287" spans="1:32" ht="14.25" customHeight="1" x14ac:dyDescent="0.45"/>
    <row r="288" spans="1:32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</sheetData>
  <mergeCells count="12">
    <mergeCell ref="R1:S1"/>
    <mergeCell ref="U1:W1"/>
    <mergeCell ref="R14:S14"/>
    <mergeCell ref="U14:W14"/>
    <mergeCell ref="R58:S58"/>
    <mergeCell ref="U58:W58"/>
    <mergeCell ref="R103:S103"/>
    <mergeCell ref="R164:S164"/>
    <mergeCell ref="U164:W164"/>
    <mergeCell ref="R224:S224"/>
    <mergeCell ref="U224:W224"/>
    <mergeCell ref="U103:W103"/>
  </mergeCells>
  <pageMargins left="0.23622047244094491" right="0.23622047244094491" top="0.74803149606299213" bottom="0.74803149606299213" header="0" footer="0"/>
  <pageSetup paperSize="9" orientation="landscape" r:id="rId1"/>
  <headerFooter>
    <oddFooter>&amp;Rpage &amp;P sur</oddFooter>
  </headerFooter>
  <rowBreaks count="1" manualBreakCount="1">
    <brk id="57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E996"/>
  <sheetViews>
    <sheetView zoomScale="85" zoomScaleNormal="85" workbookViewId="0">
      <pane ySplit="1" topLeftCell="A2" activePane="bottomLeft" state="frozen"/>
      <selection activeCell="M12" sqref="M12"/>
      <selection pane="bottomLeft" activeCell="G1" sqref="G1:G4"/>
    </sheetView>
  </sheetViews>
  <sheetFormatPr baseColWidth="10" defaultColWidth="14.3984375" defaultRowHeight="15" customHeight="1" x14ac:dyDescent="0.45"/>
  <cols>
    <col min="1" max="1" width="20.265625" customWidth="1"/>
    <col min="2" max="2" width="11.1328125" customWidth="1"/>
    <col min="3" max="3" width="23.73046875" customWidth="1"/>
    <col min="4" max="6" width="17.1328125" customWidth="1"/>
    <col min="7" max="7" width="19.265625" customWidth="1"/>
    <col min="8" max="20" width="9" customWidth="1"/>
    <col min="21" max="30" width="5.53125" customWidth="1"/>
    <col min="31" max="31" width="9" customWidth="1"/>
  </cols>
  <sheetData>
    <row r="1" spans="1:30" ht="52.5" customHeight="1" x14ac:dyDescent="0.45">
      <c r="A1" s="32" t="s">
        <v>117</v>
      </c>
      <c r="B1" s="32" t="s">
        <v>118</v>
      </c>
      <c r="C1" s="32" t="s">
        <v>120</v>
      </c>
      <c r="D1" s="32" t="s">
        <v>121</v>
      </c>
      <c r="E1" s="32" t="s">
        <v>122</v>
      </c>
      <c r="F1" s="32" t="s">
        <v>123</v>
      </c>
      <c r="G1" s="32" t="s">
        <v>124</v>
      </c>
      <c r="H1" s="32" t="s">
        <v>125</v>
      </c>
      <c r="I1" s="32" t="s">
        <v>126</v>
      </c>
      <c r="J1" s="32" t="s">
        <v>127</v>
      </c>
      <c r="K1" s="34" t="s">
        <v>128</v>
      </c>
      <c r="L1" s="33" t="s">
        <v>129</v>
      </c>
      <c r="M1" s="33" t="s">
        <v>130</v>
      </c>
      <c r="N1" s="52" t="s">
        <v>131</v>
      </c>
      <c r="O1" s="829" t="s">
        <v>132</v>
      </c>
      <c r="P1" s="828"/>
      <c r="Q1" s="33" t="s">
        <v>133</v>
      </c>
      <c r="R1" s="830" t="s">
        <v>134</v>
      </c>
      <c r="S1" s="827"/>
      <c r="T1" s="828"/>
      <c r="U1" s="32" t="s">
        <v>593</v>
      </c>
      <c r="V1" s="32" t="s">
        <v>594</v>
      </c>
      <c r="W1" s="32" t="s">
        <v>595</v>
      </c>
      <c r="X1" s="32" t="s">
        <v>596</v>
      </c>
      <c r="Y1" s="32" t="s">
        <v>141</v>
      </c>
      <c r="Z1" s="32" t="s">
        <v>142</v>
      </c>
      <c r="AA1" s="32" t="s">
        <v>143</v>
      </c>
      <c r="AB1" s="32" t="s">
        <v>144</v>
      </c>
      <c r="AC1" s="32" t="s">
        <v>145</v>
      </c>
      <c r="AD1" s="32" t="s">
        <v>146</v>
      </c>
    </row>
    <row r="2" spans="1:30" ht="15" customHeight="1" x14ac:dyDescent="0.45">
      <c r="A2" s="54" t="s">
        <v>3416</v>
      </c>
      <c r="B2" s="54" t="s">
        <v>203</v>
      </c>
      <c r="C2" s="844" t="s">
        <v>3417</v>
      </c>
      <c r="D2" s="54" t="s">
        <v>214</v>
      </c>
      <c r="E2" s="54" t="s">
        <v>3418</v>
      </c>
      <c r="F2" s="54" t="s">
        <v>166</v>
      </c>
      <c r="G2" s="54" t="s">
        <v>3419</v>
      </c>
      <c r="H2" s="55">
        <v>24</v>
      </c>
      <c r="I2" s="57">
        <v>69</v>
      </c>
      <c r="J2" s="51">
        <v>34</v>
      </c>
      <c r="K2" s="57">
        <f>SUM(U2:AD2)</f>
        <v>8</v>
      </c>
      <c r="L2" s="57">
        <f>K2*H2</f>
        <v>192</v>
      </c>
      <c r="M2" s="57"/>
      <c r="N2" s="51"/>
      <c r="O2" s="57">
        <f>N3*H2</f>
        <v>0</v>
      </c>
      <c r="P2" s="57"/>
      <c r="Q2" s="57"/>
      <c r="R2" s="57">
        <f>Q3*H2</f>
        <v>192</v>
      </c>
      <c r="S2" s="57"/>
      <c r="T2" s="57"/>
      <c r="U2" s="56">
        <v>3</v>
      </c>
      <c r="V2" s="56">
        <v>3</v>
      </c>
      <c r="W2" s="56">
        <v>2</v>
      </c>
      <c r="X2" s="56"/>
      <c r="Y2" s="56"/>
      <c r="Z2" s="56"/>
      <c r="AA2" s="56"/>
      <c r="AB2" s="56"/>
      <c r="AC2" s="56"/>
      <c r="AD2" s="56"/>
    </row>
    <row r="3" spans="1:30" ht="15" customHeight="1" x14ac:dyDescent="0.45">
      <c r="A3" s="36"/>
      <c r="B3" s="36"/>
      <c r="C3" s="36"/>
      <c r="D3" s="36"/>
      <c r="E3" s="36"/>
      <c r="F3" s="36"/>
      <c r="G3" s="36"/>
      <c r="H3" s="48"/>
      <c r="I3" s="41"/>
      <c r="J3" s="41"/>
      <c r="K3" s="41"/>
      <c r="L3" s="41"/>
      <c r="M3" s="41">
        <f>K2*I2</f>
        <v>552</v>
      </c>
      <c r="N3" s="687">
        <f>SUM(U3:AD3)</f>
        <v>0</v>
      </c>
      <c r="O3" s="41"/>
      <c r="P3" s="41">
        <f>N3*I2</f>
        <v>0</v>
      </c>
      <c r="Q3" s="41">
        <f>K2-N3</f>
        <v>8</v>
      </c>
      <c r="R3" s="41"/>
      <c r="S3" s="41">
        <f>Q3*I2</f>
        <v>552</v>
      </c>
      <c r="T3" s="41"/>
      <c r="U3" s="42">
        <v>0</v>
      </c>
      <c r="V3" s="675">
        <v>0</v>
      </c>
      <c r="W3" s="42">
        <v>0</v>
      </c>
      <c r="X3" s="641" t="s">
        <v>3936</v>
      </c>
      <c r="Y3" s="38"/>
      <c r="Z3" s="38"/>
      <c r="AA3" s="38"/>
      <c r="AB3" s="38"/>
      <c r="AC3" s="38"/>
      <c r="AD3" s="38"/>
    </row>
    <row r="4" spans="1:30" ht="15" customHeight="1" x14ac:dyDescent="0.45">
      <c r="A4" s="54" t="s">
        <v>3416</v>
      </c>
      <c r="B4" s="54" t="s">
        <v>203</v>
      </c>
      <c r="C4" s="54" t="s">
        <v>3417</v>
      </c>
      <c r="D4" s="54" t="s">
        <v>214</v>
      </c>
      <c r="E4" s="54" t="s">
        <v>3420</v>
      </c>
      <c r="F4" s="54" t="s">
        <v>166</v>
      </c>
      <c r="G4" s="54"/>
      <c r="H4" s="256"/>
      <c r="I4" s="57"/>
      <c r="J4" s="57"/>
      <c r="K4" s="57">
        <f>SUM(U4:AD4)</f>
        <v>8</v>
      </c>
      <c r="L4" s="57">
        <f>K4*H4</f>
        <v>0</v>
      </c>
      <c r="M4" s="57"/>
      <c r="N4" s="51"/>
      <c r="O4" s="57">
        <f>N5*H4</f>
        <v>0</v>
      </c>
      <c r="P4" s="57"/>
      <c r="Q4" s="57"/>
      <c r="R4" s="57">
        <f>Q5*H4</f>
        <v>0</v>
      </c>
      <c r="S4" s="57"/>
      <c r="T4" s="57"/>
      <c r="U4" s="56">
        <v>3</v>
      </c>
      <c r="V4" s="56">
        <v>3</v>
      </c>
      <c r="W4" s="56">
        <v>2</v>
      </c>
      <c r="X4" s="56"/>
      <c r="Y4" s="56"/>
      <c r="Z4" s="56"/>
      <c r="AA4" s="56"/>
      <c r="AB4" s="56"/>
      <c r="AC4" s="56"/>
      <c r="AD4" s="56"/>
    </row>
    <row r="5" spans="1:30" ht="15" customHeight="1" x14ac:dyDescent="0.45">
      <c r="A5" s="36"/>
      <c r="B5" s="36"/>
      <c r="C5" s="36"/>
      <c r="D5" s="36"/>
      <c r="E5" s="36"/>
      <c r="F5" s="36"/>
      <c r="G5" s="36"/>
      <c r="H5" s="48"/>
      <c r="I5" s="41"/>
      <c r="J5" s="41"/>
      <c r="K5" s="41"/>
      <c r="L5" s="41"/>
      <c r="M5" s="41">
        <f>K4*I4</f>
        <v>0</v>
      </c>
      <c r="N5" s="391">
        <f>SUM(U5:AD5)</f>
        <v>0</v>
      </c>
      <c r="O5" s="41"/>
      <c r="P5" s="41">
        <f>N5*I4</f>
        <v>0</v>
      </c>
      <c r="Q5" s="41">
        <f>K4-N5</f>
        <v>8</v>
      </c>
      <c r="R5" s="41"/>
      <c r="S5" s="41">
        <f>Q5*I4</f>
        <v>0</v>
      </c>
      <c r="T5" s="41"/>
      <c r="U5" s="39" t="s">
        <v>3421</v>
      </c>
      <c r="V5" s="38"/>
      <c r="W5" s="38"/>
      <c r="X5" s="38"/>
      <c r="Y5" s="38"/>
      <c r="Z5" s="38"/>
      <c r="AA5" s="38"/>
      <c r="AB5" s="38"/>
      <c r="AC5" s="38"/>
      <c r="AD5" s="38"/>
    </row>
    <row r="6" spans="1:30" ht="15" customHeight="1" x14ac:dyDescent="0.45">
      <c r="A6" s="54" t="s">
        <v>3416</v>
      </c>
      <c r="B6" s="54" t="s">
        <v>203</v>
      </c>
      <c r="C6" s="54" t="s">
        <v>3422</v>
      </c>
      <c r="D6" s="54" t="s">
        <v>214</v>
      </c>
      <c r="E6" s="54" t="s">
        <v>158</v>
      </c>
      <c r="F6" s="54" t="s">
        <v>166</v>
      </c>
      <c r="G6" s="54" t="s">
        <v>3423</v>
      </c>
      <c r="H6" s="55">
        <v>25</v>
      </c>
      <c r="I6" s="57">
        <v>69</v>
      </c>
      <c r="J6" s="51">
        <v>55</v>
      </c>
      <c r="K6" s="57">
        <f>SUM(U6:AD6)</f>
        <v>10</v>
      </c>
      <c r="L6" s="57">
        <f>K6*H6</f>
        <v>250</v>
      </c>
      <c r="M6" s="57"/>
      <c r="N6" s="51"/>
      <c r="O6" s="57">
        <f>N7*H6</f>
        <v>0</v>
      </c>
      <c r="P6" s="57"/>
      <c r="Q6" s="57"/>
      <c r="R6" s="57">
        <f>Q7*H6</f>
        <v>250</v>
      </c>
      <c r="S6" s="57"/>
      <c r="T6" s="57"/>
      <c r="U6" s="56">
        <v>4</v>
      </c>
      <c r="V6" s="56">
        <v>4</v>
      </c>
      <c r="W6" s="56">
        <v>2</v>
      </c>
      <c r="X6" s="56"/>
      <c r="Y6" s="56"/>
      <c r="Z6" s="56"/>
      <c r="AA6" s="56"/>
      <c r="AB6" s="56"/>
      <c r="AC6" s="56"/>
      <c r="AD6" s="56"/>
    </row>
    <row r="7" spans="1:30" ht="15" customHeight="1" x14ac:dyDescent="0.45">
      <c r="A7" s="36"/>
      <c r="B7" s="36"/>
      <c r="C7" s="36"/>
      <c r="D7" s="36"/>
      <c r="E7" s="36"/>
      <c r="F7" s="36"/>
      <c r="G7" s="36"/>
      <c r="H7" s="48"/>
      <c r="I7" s="41"/>
      <c r="J7" s="41"/>
      <c r="K7" s="41"/>
      <c r="L7" s="41"/>
      <c r="M7" s="41">
        <f>K6*I6</f>
        <v>690</v>
      </c>
      <c r="N7" s="43">
        <f>SUM(U7:AD7)</f>
        <v>0</v>
      </c>
      <c r="O7" s="41"/>
      <c r="P7" s="41">
        <f>N7*I6</f>
        <v>0</v>
      </c>
      <c r="Q7" s="41">
        <f>K6-N7</f>
        <v>10</v>
      </c>
      <c r="R7" s="41"/>
      <c r="S7" s="41">
        <f>Q7*I6</f>
        <v>690</v>
      </c>
      <c r="T7" s="41"/>
      <c r="U7" s="58">
        <v>0</v>
      </c>
      <c r="V7" s="58">
        <v>0</v>
      </c>
      <c r="W7" s="58">
        <v>0</v>
      </c>
      <c r="X7" s="38"/>
      <c r="Y7" s="38"/>
      <c r="Z7" s="38"/>
      <c r="AA7" s="38"/>
      <c r="AB7" s="38"/>
      <c r="AC7" s="38"/>
      <c r="AD7" s="38"/>
    </row>
    <row r="8" spans="1:30" ht="15" customHeight="1" x14ac:dyDescent="0.45">
      <c r="A8" s="54" t="s">
        <v>3416</v>
      </c>
      <c r="B8" s="54" t="s">
        <v>203</v>
      </c>
      <c r="C8" s="54" t="s">
        <v>3422</v>
      </c>
      <c r="D8" s="54" t="s">
        <v>214</v>
      </c>
      <c r="E8" s="54" t="s">
        <v>3420</v>
      </c>
      <c r="F8" s="54" t="s">
        <v>166</v>
      </c>
      <c r="G8" s="54"/>
      <c r="H8" s="256"/>
      <c r="I8" s="57"/>
      <c r="J8" s="57"/>
      <c r="K8" s="57">
        <f>SUM(U8:AD8)</f>
        <v>7</v>
      </c>
      <c r="L8" s="57">
        <f>K8*H8</f>
        <v>0</v>
      </c>
      <c r="M8" s="57"/>
      <c r="N8" s="51"/>
      <c r="O8" s="57">
        <f>N9*H8</f>
        <v>0</v>
      </c>
      <c r="P8" s="57"/>
      <c r="Q8" s="57"/>
      <c r="R8" s="57">
        <f>Q9*H8</f>
        <v>0</v>
      </c>
      <c r="S8" s="57"/>
      <c r="T8" s="57"/>
      <c r="U8" s="56">
        <v>2</v>
      </c>
      <c r="V8" s="56">
        <v>3</v>
      </c>
      <c r="W8" s="56">
        <v>2</v>
      </c>
      <c r="X8" s="56"/>
      <c r="Y8" s="56"/>
      <c r="Z8" s="56"/>
      <c r="AA8" s="56"/>
      <c r="AB8" s="56"/>
      <c r="AC8" s="56"/>
      <c r="AD8" s="56"/>
    </row>
    <row r="9" spans="1:30" ht="15" customHeight="1" x14ac:dyDescent="0.45">
      <c r="A9" s="36"/>
      <c r="B9" s="36"/>
      <c r="C9" s="36"/>
      <c r="D9" s="36"/>
      <c r="E9" s="36"/>
      <c r="F9" s="36"/>
      <c r="G9" s="36"/>
      <c r="H9" s="48"/>
      <c r="I9" s="41"/>
      <c r="J9" s="41"/>
      <c r="K9" s="41"/>
      <c r="L9" s="41"/>
      <c r="M9" s="41">
        <f>K8*I8</f>
        <v>0</v>
      </c>
      <c r="N9" s="391">
        <f>SUM(U9:AD9)</f>
        <v>0</v>
      </c>
      <c r="O9" s="41"/>
      <c r="P9" s="41">
        <f>N9*I8</f>
        <v>0</v>
      </c>
      <c r="Q9" s="41">
        <f>K8-N9</f>
        <v>7</v>
      </c>
      <c r="R9" s="41"/>
      <c r="S9" s="41">
        <f>Q9*I8</f>
        <v>0</v>
      </c>
      <c r="T9" s="41"/>
      <c r="U9" s="39" t="s">
        <v>3421</v>
      </c>
      <c r="V9" s="38"/>
      <c r="W9" s="38"/>
      <c r="X9" s="38"/>
      <c r="Y9" s="38"/>
      <c r="Z9" s="38"/>
      <c r="AA9" s="38"/>
      <c r="AB9" s="38"/>
      <c r="AC9" s="38"/>
      <c r="AD9" s="38"/>
    </row>
    <row r="10" spans="1:30" ht="15" customHeight="1" x14ac:dyDescent="0.45">
      <c r="A10" s="54" t="s">
        <v>3416</v>
      </c>
      <c r="B10" s="54" t="s">
        <v>203</v>
      </c>
      <c r="C10" s="54" t="s">
        <v>3424</v>
      </c>
      <c r="D10" s="54" t="s">
        <v>214</v>
      </c>
      <c r="E10" s="54" t="s">
        <v>158</v>
      </c>
      <c r="F10" s="54" t="s">
        <v>166</v>
      </c>
      <c r="G10" s="54" t="s">
        <v>3425</v>
      </c>
      <c r="H10" s="55">
        <v>25</v>
      </c>
      <c r="I10" s="57">
        <v>69</v>
      </c>
      <c r="J10" s="51">
        <v>34</v>
      </c>
      <c r="K10" s="57">
        <f>SUM(U10:AD10)</f>
        <v>8</v>
      </c>
      <c r="L10" s="57">
        <f>K10*H10</f>
        <v>200</v>
      </c>
      <c r="M10" s="57"/>
      <c r="N10" s="51"/>
      <c r="O10" s="57">
        <f>N11*H10</f>
        <v>0</v>
      </c>
      <c r="P10" s="57"/>
      <c r="Q10" s="57"/>
      <c r="R10" s="57">
        <f>Q11*H10</f>
        <v>200</v>
      </c>
      <c r="S10" s="57"/>
      <c r="T10" s="57"/>
      <c r="U10" s="56">
        <v>3</v>
      </c>
      <c r="V10" s="56">
        <v>3</v>
      </c>
      <c r="W10" s="56">
        <v>2</v>
      </c>
      <c r="X10" s="56"/>
      <c r="Y10" s="56"/>
      <c r="Z10" s="56"/>
      <c r="AA10" s="56"/>
      <c r="AB10" s="56"/>
      <c r="AC10" s="56"/>
      <c r="AD10" s="56"/>
    </row>
    <row r="11" spans="1:30" ht="15" customHeight="1" x14ac:dyDescent="0.45">
      <c r="A11" s="36"/>
      <c r="B11" s="36"/>
      <c r="C11" s="46"/>
      <c r="D11" s="36"/>
      <c r="E11" s="36"/>
      <c r="F11" s="36"/>
      <c r="G11" s="36"/>
      <c r="H11" s="48"/>
      <c r="I11" s="41"/>
      <c r="J11" s="41"/>
      <c r="K11" s="41"/>
      <c r="L11" s="41"/>
      <c r="M11" s="41">
        <f>K10*I10</f>
        <v>552</v>
      </c>
      <c r="N11" s="40">
        <f>SUM(U11:AD11)</f>
        <v>0</v>
      </c>
      <c r="O11" s="41"/>
      <c r="P11" s="41">
        <f>N11*I10</f>
        <v>0</v>
      </c>
      <c r="Q11" s="41">
        <f>K10-N11</f>
        <v>8</v>
      </c>
      <c r="R11" s="41"/>
      <c r="S11" s="41">
        <f>Q11*I10</f>
        <v>552</v>
      </c>
      <c r="T11" s="41"/>
      <c r="U11" s="42">
        <v>0</v>
      </c>
      <c r="V11" s="42">
        <v>0</v>
      </c>
      <c r="W11" s="42">
        <v>0</v>
      </c>
      <c r="X11" s="38"/>
      <c r="Y11" s="38"/>
      <c r="Z11" s="38"/>
      <c r="AA11" s="38"/>
      <c r="AB11" s="38"/>
      <c r="AC11" s="38"/>
      <c r="AD11" s="38"/>
    </row>
    <row r="12" spans="1:30" ht="15" customHeight="1" x14ac:dyDescent="0.45">
      <c r="A12" s="54" t="s">
        <v>3416</v>
      </c>
      <c r="B12" s="54" t="s">
        <v>203</v>
      </c>
      <c r="C12" s="54" t="s">
        <v>3424</v>
      </c>
      <c r="D12" s="54" t="s">
        <v>214</v>
      </c>
      <c r="E12" s="54" t="s">
        <v>3426</v>
      </c>
      <c r="F12" s="54" t="s">
        <v>166</v>
      </c>
      <c r="G12" s="54" t="s">
        <v>3425</v>
      </c>
      <c r="H12" s="55">
        <v>25</v>
      </c>
      <c r="I12" s="57">
        <v>69</v>
      </c>
      <c r="J12" s="51">
        <v>34</v>
      </c>
      <c r="K12" s="57">
        <f>SUM(U12:AD12)</f>
        <v>8</v>
      </c>
      <c r="L12" s="57">
        <f>K12*H12</f>
        <v>200</v>
      </c>
      <c r="M12" s="57"/>
      <c r="N12" s="51"/>
      <c r="O12" s="57">
        <f>N13*H12</f>
        <v>0</v>
      </c>
      <c r="P12" s="57"/>
      <c r="Q12" s="57"/>
      <c r="R12" s="57">
        <f>Q13*H12</f>
        <v>200</v>
      </c>
      <c r="S12" s="57"/>
      <c r="T12" s="57"/>
      <c r="U12" s="56">
        <v>3</v>
      </c>
      <c r="V12" s="56">
        <v>3</v>
      </c>
      <c r="W12" s="56">
        <v>2</v>
      </c>
      <c r="X12" s="56"/>
      <c r="Y12" s="56"/>
      <c r="Z12" s="56"/>
      <c r="AA12" s="56"/>
      <c r="AB12" s="56"/>
      <c r="AC12" s="56"/>
      <c r="AD12" s="56"/>
    </row>
    <row r="13" spans="1:30" ht="15" customHeight="1" x14ac:dyDescent="0.45">
      <c r="A13" s="36"/>
      <c r="B13" s="36"/>
      <c r="C13" s="485"/>
      <c r="D13" s="36"/>
      <c r="E13" s="36"/>
      <c r="F13" s="36"/>
      <c r="G13" s="36"/>
      <c r="H13" s="48"/>
      <c r="I13" s="41"/>
      <c r="J13" s="41"/>
      <c r="K13" s="41"/>
      <c r="L13" s="41"/>
      <c r="M13" s="41">
        <f>K12*I12</f>
        <v>552</v>
      </c>
      <c r="N13" s="40">
        <f>SUM(U13:AD13)</f>
        <v>0</v>
      </c>
      <c r="O13" s="41"/>
      <c r="P13" s="41">
        <f>N13*I12</f>
        <v>0</v>
      </c>
      <c r="Q13" s="41">
        <f>K12-N13</f>
        <v>8</v>
      </c>
      <c r="R13" s="41"/>
      <c r="S13" s="41">
        <f>Q13*I12</f>
        <v>552</v>
      </c>
      <c r="T13" s="41"/>
      <c r="U13" s="42">
        <v>0</v>
      </c>
      <c r="V13" s="42">
        <v>0</v>
      </c>
      <c r="W13" s="42">
        <v>0</v>
      </c>
      <c r="X13" s="38"/>
      <c r="Y13" s="38"/>
      <c r="Z13" s="38"/>
      <c r="AA13" s="38"/>
      <c r="AB13" s="38"/>
      <c r="AC13" s="38"/>
      <c r="AD13" s="38"/>
    </row>
    <row r="14" spans="1:30" ht="15" customHeight="1" x14ac:dyDescent="0.45">
      <c r="A14" s="54" t="s">
        <v>3416</v>
      </c>
      <c r="B14" s="54" t="s">
        <v>203</v>
      </c>
      <c r="C14" s="54" t="s">
        <v>3427</v>
      </c>
      <c r="D14" s="54" t="s">
        <v>214</v>
      </c>
      <c r="E14" s="54" t="s">
        <v>178</v>
      </c>
      <c r="F14" s="54" t="s">
        <v>166</v>
      </c>
      <c r="G14" s="54" t="s">
        <v>3423</v>
      </c>
      <c r="H14" s="55">
        <v>36</v>
      </c>
      <c r="I14" s="57">
        <v>99</v>
      </c>
      <c r="J14" s="51">
        <v>79</v>
      </c>
      <c r="K14" s="57">
        <f>SUM(U14:AD14)</f>
        <v>4</v>
      </c>
      <c r="L14" s="57">
        <f>K14*H14</f>
        <v>144</v>
      </c>
      <c r="M14" s="57"/>
      <c r="N14" s="51"/>
      <c r="O14" s="57">
        <f>N15*H14</f>
        <v>0</v>
      </c>
      <c r="P14" s="57"/>
      <c r="Q14" s="57"/>
      <c r="R14" s="57">
        <f>Q15*H14</f>
        <v>144</v>
      </c>
      <c r="S14" s="57"/>
      <c r="T14" s="57"/>
      <c r="U14" s="56">
        <v>2</v>
      </c>
      <c r="V14" s="56">
        <v>2</v>
      </c>
      <c r="W14" s="56"/>
      <c r="X14" s="56"/>
      <c r="Y14" s="56"/>
      <c r="Z14" s="56"/>
      <c r="AA14" s="56"/>
      <c r="AB14" s="56"/>
      <c r="AC14" s="56"/>
      <c r="AD14" s="56"/>
    </row>
    <row r="15" spans="1:30" ht="15" customHeight="1" x14ac:dyDescent="0.45">
      <c r="A15" s="36"/>
      <c r="B15" s="36"/>
      <c r="C15" s="36"/>
      <c r="D15" s="36"/>
      <c r="E15" s="36"/>
      <c r="F15" s="36"/>
      <c r="G15" s="36"/>
      <c r="H15" s="48"/>
      <c r="I15" s="41"/>
      <c r="J15" s="41"/>
      <c r="K15" s="41"/>
      <c r="L15" s="41"/>
      <c r="M15" s="41">
        <f>K14*I14</f>
        <v>396</v>
      </c>
      <c r="N15" s="43">
        <f>SUM(U15:AD15)</f>
        <v>0</v>
      </c>
      <c r="O15" s="41"/>
      <c r="P15" s="41">
        <f>N15*I14</f>
        <v>0</v>
      </c>
      <c r="Q15" s="41">
        <f>K14-N15</f>
        <v>4</v>
      </c>
      <c r="R15" s="41"/>
      <c r="S15" s="41">
        <f>Q15*I14</f>
        <v>396</v>
      </c>
      <c r="T15" s="41"/>
      <c r="U15" s="58">
        <v>0</v>
      </c>
      <c r="V15" s="58">
        <v>0</v>
      </c>
      <c r="W15" s="38"/>
      <c r="X15" s="38"/>
      <c r="Y15" s="38"/>
      <c r="Z15" s="38"/>
      <c r="AA15" s="38"/>
      <c r="AB15" s="38"/>
      <c r="AC15" s="38"/>
      <c r="AD15" s="38"/>
    </row>
    <row r="16" spans="1:30" ht="15" customHeight="1" x14ac:dyDescent="0.45">
      <c r="A16" s="54" t="s">
        <v>3416</v>
      </c>
      <c r="B16" s="54" t="s">
        <v>203</v>
      </c>
      <c r="C16" s="54" t="s">
        <v>3427</v>
      </c>
      <c r="D16" s="54" t="s">
        <v>214</v>
      </c>
      <c r="E16" s="54" t="s">
        <v>158</v>
      </c>
      <c r="F16" s="54" t="s">
        <v>166</v>
      </c>
      <c r="G16" s="54" t="s">
        <v>3423</v>
      </c>
      <c r="H16" s="55">
        <v>36</v>
      </c>
      <c r="I16" s="57">
        <v>99</v>
      </c>
      <c r="J16" s="57"/>
      <c r="K16" s="57">
        <f>SUM(U16:AD16)</f>
        <v>4</v>
      </c>
      <c r="L16" s="57">
        <f>K16*H16</f>
        <v>144</v>
      </c>
      <c r="M16" s="57"/>
      <c r="N16" s="51"/>
      <c r="O16" s="57">
        <f>N17*H16</f>
        <v>0</v>
      </c>
      <c r="P16" s="57"/>
      <c r="Q16" s="57"/>
      <c r="R16" s="57">
        <f>Q17*H16</f>
        <v>144</v>
      </c>
      <c r="S16" s="57"/>
      <c r="T16" s="57"/>
      <c r="U16" s="56">
        <v>2</v>
      </c>
      <c r="V16" s="56">
        <v>2</v>
      </c>
      <c r="W16" s="56"/>
      <c r="X16" s="56"/>
      <c r="Y16" s="56"/>
      <c r="Z16" s="56"/>
      <c r="AA16" s="56"/>
      <c r="AB16" s="56"/>
      <c r="AC16" s="56"/>
      <c r="AD16" s="56"/>
    </row>
    <row r="17" spans="1:31" ht="15" customHeight="1" x14ac:dyDescent="0.45">
      <c r="A17" s="36"/>
      <c r="B17" s="36"/>
      <c r="C17" s="36"/>
      <c r="D17" s="36"/>
      <c r="E17" s="36"/>
      <c r="F17" s="36"/>
      <c r="G17" s="36"/>
      <c r="H17" s="48"/>
      <c r="I17" s="41"/>
      <c r="J17" s="41"/>
      <c r="K17" s="41"/>
      <c r="L17" s="41"/>
      <c r="M17" s="41">
        <f>K16*I16</f>
        <v>396</v>
      </c>
      <c r="N17" s="43">
        <f>SUM(U17:AD17)</f>
        <v>0</v>
      </c>
      <c r="O17" s="41"/>
      <c r="P17" s="41">
        <f>N17*I16</f>
        <v>0</v>
      </c>
      <c r="Q17" s="41">
        <f>K16-N17</f>
        <v>4</v>
      </c>
      <c r="R17" s="41"/>
      <c r="S17" s="41">
        <f>Q17*I16</f>
        <v>396</v>
      </c>
      <c r="T17" s="41"/>
      <c r="U17" s="58">
        <v>0</v>
      </c>
      <c r="V17" s="58">
        <v>0</v>
      </c>
      <c r="W17" s="38"/>
      <c r="X17" s="38"/>
      <c r="Y17" s="38"/>
      <c r="Z17" s="38"/>
      <c r="AA17" s="38"/>
      <c r="AB17" s="38"/>
      <c r="AC17" s="38"/>
      <c r="AD17" s="38"/>
    </row>
    <row r="18" spans="1:31" ht="15" customHeight="1" x14ac:dyDescent="0.45">
      <c r="A18" s="54" t="s">
        <v>3416</v>
      </c>
      <c r="B18" s="54" t="s">
        <v>203</v>
      </c>
      <c r="C18" s="54" t="s">
        <v>3428</v>
      </c>
      <c r="D18" s="54" t="s">
        <v>300</v>
      </c>
      <c r="E18" s="54" t="s">
        <v>3420</v>
      </c>
      <c r="F18" s="54" t="s">
        <v>166</v>
      </c>
      <c r="G18" s="54" t="s">
        <v>162</v>
      </c>
      <c r="H18" s="55">
        <v>22</v>
      </c>
      <c r="I18" s="57">
        <v>59</v>
      </c>
      <c r="J18" s="57"/>
      <c r="K18" s="57">
        <f>SUM(U18:AD18)</f>
        <v>4</v>
      </c>
      <c r="L18" s="57">
        <f>K18*H18</f>
        <v>88</v>
      </c>
      <c r="M18" s="57"/>
      <c r="N18" s="51"/>
      <c r="O18" s="57">
        <f>N19*H18</f>
        <v>0</v>
      </c>
      <c r="P18" s="57"/>
      <c r="Q18" s="57"/>
      <c r="R18" s="57">
        <f>Q19*H18</f>
        <v>88</v>
      </c>
      <c r="S18" s="57"/>
      <c r="T18" s="57"/>
      <c r="U18" s="56">
        <v>1</v>
      </c>
      <c r="V18" s="56">
        <v>1</v>
      </c>
      <c r="W18" s="56">
        <v>1</v>
      </c>
      <c r="X18" s="56">
        <v>1</v>
      </c>
      <c r="Y18" s="56"/>
      <c r="Z18" s="56"/>
      <c r="AA18" s="56"/>
      <c r="AB18" s="56"/>
      <c r="AC18" s="56"/>
      <c r="AD18" s="56"/>
    </row>
    <row r="19" spans="1:31" ht="15" customHeight="1" x14ac:dyDescent="0.45">
      <c r="A19" s="36"/>
      <c r="B19" s="36"/>
      <c r="C19" s="36"/>
      <c r="D19" s="36"/>
      <c r="E19" s="36"/>
      <c r="F19" s="36"/>
      <c r="G19" s="36"/>
      <c r="H19" s="48"/>
      <c r="I19" s="41"/>
      <c r="J19" s="41"/>
      <c r="K19" s="41"/>
      <c r="L19" s="41"/>
      <c r="M19" s="41">
        <f>K18*I18</f>
        <v>236</v>
      </c>
      <c r="N19" s="63">
        <f>SUM(U19:AD19)</f>
        <v>0</v>
      </c>
      <c r="O19" s="41"/>
      <c r="P19" s="41">
        <f>N19*I18</f>
        <v>0</v>
      </c>
      <c r="Q19" s="41">
        <f>K18-N19</f>
        <v>4</v>
      </c>
      <c r="R19" s="41"/>
      <c r="S19" s="41">
        <f>Q19*I18</f>
        <v>236</v>
      </c>
      <c r="T19" s="41"/>
      <c r="U19" s="38"/>
      <c r="V19" s="38"/>
      <c r="W19" s="38"/>
      <c r="X19" s="64">
        <v>0</v>
      </c>
      <c r="Y19" s="38"/>
      <c r="Z19" s="38"/>
      <c r="AA19" s="38"/>
      <c r="AB19" s="38"/>
      <c r="AC19" s="38"/>
      <c r="AD19" s="38"/>
      <c r="AE19" s="164" t="s">
        <v>3429</v>
      </c>
    </row>
    <row r="20" spans="1:31" ht="15" customHeight="1" x14ac:dyDescent="0.45">
      <c r="A20" s="54" t="s">
        <v>3416</v>
      </c>
      <c r="B20" s="54" t="s">
        <v>203</v>
      </c>
      <c r="C20" s="54" t="s">
        <v>3428</v>
      </c>
      <c r="D20" s="54" t="s">
        <v>300</v>
      </c>
      <c r="E20" s="54" t="s">
        <v>3430</v>
      </c>
      <c r="F20" s="54" t="s">
        <v>166</v>
      </c>
      <c r="G20" s="54" t="s">
        <v>162</v>
      </c>
      <c r="H20" s="55"/>
      <c r="I20" s="57"/>
      <c r="J20" s="57"/>
      <c r="K20" s="57">
        <f>SUM(U20:AD20)</f>
        <v>4</v>
      </c>
      <c r="L20" s="57">
        <f>K20*H20</f>
        <v>0</v>
      </c>
      <c r="M20" s="57"/>
      <c r="N20" s="51"/>
      <c r="O20" s="57">
        <f>N21*H20</f>
        <v>0</v>
      </c>
      <c r="P20" s="57"/>
      <c r="Q20" s="57"/>
      <c r="R20" s="57">
        <f>Q21*H20</f>
        <v>0</v>
      </c>
      <c r="S20" s="57"/>
      <c r="T20" s="57"/>
      <c r="U20" s="56">
        <v>1</v>
      </c>
      <c r="V20" s="56">
        <v>1</v>
      </c>
      <c r="W20" s="56">
        <v>1</v>
      </c>
      <c r="X20" s="56">
        <v>1</v>
      </c>
      <c r="Y20" s="56"/>
      <c r="Z20" s="56"/>
      <c r="AA20" s="56"/>
      <c r="AB20" s="56"/>
      <c r="AC20" s="56"/>
      <c r="AD20" s="56"/>
    </row>
    <row r="21" spans="1:31" ht="15" customHeight="1" x14ac:dyDescent="0.45">
      <c r="A21" s="36"/>
      <c r="B21" s="36"/>
      <c r="C21" s="36"/>
      <c r="D21" s="36"/>
      <c r="E21" s="36"/>
      <c r="F21" s="36"/>
      <c r="G21" s="36"/>
      <c r="H21" s="48"/>
      <c r="I21" s="41"/>
      <c r="J21" s="41"/>
      <c r="K21" s="41"/>
      <c r="L21" s="41"/>
      <c r="M21" s="41">
        <f>K20*I20</f>
        <v>0</v>
      </c>
      <c r="N21" s="90">
        <f>SUM(U21:AD21)</f>
        <v>0</v>
      </c>
      <c r="O21" s="41"/>
      <c r="P21" s="41">
        <f>N21*I20</f>
        <v>0</v>
      </c>
      <c r="Q21" s="41">
        <f>K20-N21</f>
        <v>4</v>
      </c>
      <c r="R21" s="41"/>
      <c r="S21" s="41">
        <f>Q21*I20</f>
        <v>0</v>
      </c>
      <c r="T21" s="41"/>
      <c r="U21" s="38">
        <v>0</v>
      </c>
      <c r="V21" s="38">
        <v>0</v>
      </c>
      <c r="W21" s="38">
        <v>0</v>
      </c>
      <c r="X21" s="38">
        <v>0</v>
      </c>
      <c r="Y21" s="39" t="s">
        <v>3431</v>
      </c>
      <c r="Z21" s="38"/>
      <c r="AA21" s="38"/>
      <c r="AB21" s="38"/>
      <c r="AC21" s="38"/>
      <c r="AD21" s="38"/>
    </row>
    <row r="22" spans="1:31" ht="15" customHeight="1" x14ac:dyDescent="0.45">
      <c r="A22" s="54" t="s">
        <v>3416</v>
      </c>
      <c r="B22" s="54" t="s">
        <v>203</v>
      </c>
      <c r="C22" s="54" t="s">
        <v>3432</v>
      </c>
      <c r="D22" s="54" t="s">
        <v>300</v>
      </c>
      <c r="E22" s="54" t="s">
        <v>158</v>
      </c>
      <c r="F22" s="54" t="s">
        <v>166</v>
      </c>
      <c r="G22" s="54" t="s">
        <v>235</v>
      </c>
      <c r="H22" s="55">
        <v>22</v>
      </c>
      <c r="I22" s="57">
        <v>59</v>
      </c>
      <c r="J22" s="57"/>
      <c r="K22" s="57">
        <f>SUM(U22:AD22)</f>
        <v>11</v>
      </c>
      <c r="L22" s="57">
        <f>K22*H22</f>
        <v>242</v>
      </c>
      <c r="M22" s="57"/>
      <c r="N22" s="51"/>
      <c r="O22" s="57">
        <f>N23*H22</f>
        <v>0</v>
      </c>
      <c r="P22" s="57"/>
      <c r="Q22" s="57"/>
      <c r="R22" s="57">
        <f>Q23*H22</f>
        <v>242</v>
      </c>
      <c r="S22" s="57"/>
      <c r="T22" s="57"/>
      <c r="U22" s="56">
        <v>3</v>
      </c>
      <c r="V22" s="56">
        <v>3</v>
      </c>
      <c r="W22" s="56">
        <v>3</v>
      </c>
      <c r="X22" s="56">
        <v>2</v>
      </c>
      <c r="Y22" s="56"/>
      <c r="Z22" s="56"/>
      <c r="AA22" s="56"/>
      <c r="AB22" s="56"/>
      <c r="AC22" s="56"/>
      <c r="AD22" s="56"/>
    </row>
    <row r="23" spans="1:31" ht="15" customHeight="1" x14ac:dyDescent="0.45">
      <c r="A23" s="36"/>
      <c r="B23" s="36"/>
      <c r="C23" s="36"/>
      <c r="D23" s="36"/>
      <c r="E23" s="36"/>
      <c r="F23" s="36"/>
      <c r="G23" s="36"/>
      <c r="H23" s="48"/>
      <c r="I23" s="41"/>
      <c r="J23" s="41"/>
      <c r="K23" s="41"/>
      <c r="L23" s="41"/>
      <c r="M23" s="41">
        <f>K22*I22</f>
        <v>649</v>
      </c>
      <c r="N23" s="43">
        <f>SUM(U23:AD23)</f>
        <v>0</v>
      </c>
      <c r="O23" s="41"/>
      <c r="P23" s="41">
        <f>N23*I22</f>
        <v>0</v>
      </c>
      <c r="Q23" s="41">
        <f>K22-N23</f>
        <v>11</v>
      </c>
      <c r="R23" s="41"/>
      <c r="S23" s="41">
        <f>Q23*I22</f>
        <v>649</v>
      </c>
      <c r="T23" s="41"/>
      <c r="U23" s="58">
        <v>0</v>
      </c>
      <c r="V23" s="995">
        <v>0</v>
      </c>
      <c r="W23" s="58">
        <v>0</v>
      </c>
      <c r="X23" s="58">
        <v>0</v>
      </c>
      <c r="Y23" s="38"/>
      <c r="Z23" s="38"/>
      <c r="AA23" s="38"/>
      <c r="AB23" s="38"/>
      <c r="AC23" s="38"/>
      <c r="AD23" s="38"/>
    </row>
    <row r="24" spans="1:31" ht="15" customHeight="1" x14ac:dyDescent="0.45">
      <c r="A24" s="54" t="s">
        <v>3416</v>
      </c>
      <c r="B24" s="54" t="s">
        <v>203</v>
      </c>
      <c r="C24" s="54" t="s">
        <v>3432</v>
      </c>
      <c r="D24" s="54" t="s">
        <v>300</v>
      </c>
      <c r="E24" s="54" t="s">
        <v>3420</v>
      </c>
      <c r="F24" s="54" t="s">
        <v>166</v>
      </c>
      <c r="G24" s="54" t="s">
        <v>235</v>
      </c>
      <c r="H24" s="55">
        <v>22</v>
      </c>
      <c r="I24" s="57">
        <v>59</v>
      </c>
      <c r="J24" s="57"/>
      <c r="K24" s="57">
        <f>SUM(U24:AD24)</f>
        <v>11</v>
      </c>
      <c r="L24" s="57">
        <f>K24*H24</f>
        <v>242</v>
      </c>
      <c r="M24" s="57"/>
      <c r="N24" s="51"/>
      <c r="O24" s="57">
        <f>N25*H24</f>
        <v>0</v>
      </c>
      <c r="P24" s="57"/>
      <c r="Q24" s="57"/>
      <c r="R24" s="57">
        <f>Q25*H24</f>
        <v>242</v>
      </c>
      <c r="S24" s="57"/>
      <c r="T24" s="57"/>
      <c r="U24" s="56">
        <v>3</v>
      </c>
      <c r="V24" s="56">
        <v>3</v>
      </c>
      <c r="W24" s="56">
        <v>3</v>
      </c>
      <c r="X24" s="56">
        <v>2</v>
      </c>
      <c r="Y24" s="56"/>
      <c r="Z24" s="56"/>
      <c r="AA24" s="56"/>
      <c r="AB24" s="56"/>
      <c r="AC24" s="56"/>
      <c r="AD24" s="56"/>
    </row>
    <row r="25" spans="1:31" ht="15" customHeight="1" x14ac:dyDescent="0.45">
      <c r="A25" s="36"/>
      <c r="B25" s="36"/>
      <c r="C25" s="36"/>
      <c r="D25" s="36"/>
      <c r="E25" s="36"/>
      <c r="F25" s="36"/>
      <c r="G25" s="36"/>
      <c r="H25" s="48"/>
      <c r="I25" s="41"/>
      <c r="J25" s="41"/>
      <c r="K25" s="41"/>
      <c r="L25" s="41"/>
      <c r="M25" s="41">
        <f>K24*I24</f>
        <v>649</v>
      </c>
      <c r="N25" s="63">
        <f>SUM(U25:AD25)</f>
        <v>0</v>
      </c>
      <c r="O25" s="41"/>
      <c r="P25" s="41">
        <f>N25*I24</f>
        <v>0</v>
      </c>
      <c r="Q25" s="41">
        <f>K24-N25</f>
        <v>11</v>
      </c>
      <c r="R25" s="41"/>
      <c r="S25" s="41">
        <f>Q25*I24</f>
        <v>649</v>
      </c>
      <c r="T25" s="41"/>
      <c r="U25" s="64">
        <v>0</v>
      </c>
      <c r="V25" s="995">
        <v>0</v>
      </c>
      <c r="W25" s="64">
        <v>0</v>
      </c>
      <c r="X25" s="64">
        <v>0</v>
      </c>
      <c r="Y25" s="38"/>
      <c r="Z25" s="38"/>
      <c r="AA25" s="38"/>
      <c r="AB25" s="38"/>
      <c r="AC25" s="38"/>
      <c r="AD25" s="38"/>
    </row>
    <row r="26" spans="1:31" ht="15" customHeight="1" x14ac:dyDescent="0.45">
      <c r="A26" s="54" t="s">
        <v>3416</v>
      </c>
      <c r="B26" s="54" t="s">
        <v>203</v>
      </c>
      <c r="C26" s="54" t="s">
        <v>3433</v>
      </c>
      <c r="D26" s="54" t="s">
        <v>300</v>
      </c>
      <c r="E26" s="54" t="s">
        <v>158</v>
      </c>
      <c r="F26" s="54" t="s">
        <v>166</v>
      </c>
      <c r="G26" s="54" t="s">
        <v>3434</v>
      </c>
      <c r="H26" s="55">
        <v>17</v>
      </c>
      <c r="I26" s="57">
        <v>49</v>
      </c>
      <c r="J26" s="57"/>
      <c r="K26" s="57">
        <f>SUM(U26:AD26)</f>
        <v>6</v>
      </c>
      <c r="L26" s="57">
        <f>K26*H26</f>
        <v>102</v>
      </c>
      <c r="M26" s="57"/>
      <c r="N26" s="51"/>
      <c r="O26" s="57">
        <f>N27*H26</f>
        <v>0</v>
      </c>
      <c r="P26" s="57"/>
      <c r="Q26" s="57"/>
      <c r="R26" s="57">
        <f>Q27*H26</f>
        <v>102</v>
      </c>
      <c r="S26" s="57"/>
      <c r="T26" s="57"/>
      <c r="U26" s="56">
        <v>2</v>
      </c>
      <c r="V26" s="56">
        <v>2</v>
      </c>
      <c r="W26" s="56">
        <v>2</v>
      </c>
      <c r="X26" s="56"/>
      <c r="Y26" s="56"/>
      <c r="Z26" s="56"/>
      <c r="AA26" s="56"/>
      <c r="AB26" s="56"/>
      <c r="AC26" s="56"/>
      <c r="AD26" s="56"/>
    </row>
    <row r="27" spans="1:31" ht="15" customHeight="1" x14ac:dyDescent="0.45">
      <c r="A27" s="36"/>
      <c r="B27" s="36"/>
      <c r="C27" s="36"/>
      <c r="D27" s="36"/>
      <c r="E27" s="36"/>
      <c r="F27" s="36"/>
      <c r="G27" s="36"/>
      <c r="H27" s="48"/>
      <c r="I27" s="41"/>
      <c r="J27" s="41"/>
      <c r="K27" s="41"/>
      <c r="L27" s="41"/>
      <c r="M27" s="41">
        <f>K26*I26</f>
        <v>294</v>
      </c>
      <c r="N27" s="43">
        <f>SUM(U27:AD27)</f>
        <v>0</v>
      </c>
      <c r="O27" s="41"/>
      <c r="P27" s="41">
        <f>N27*I26</f>
        <v>0</v>
      </c>
      <c r="Q27" s="41">
        <f>K26-N27</f>
        <v>6</v>
      </c>
      <c r="R27" s="41"/>
      <c r="S27" s="41">
        <f>Q27*I26</f>
        <v>294</v>
      </c>
      <c r="T27" s="41"/>
      <c r="U27" s="58">
        <v>0</v>
      </c>
      <c r="V27" s="58">
        <v>0</v>
      </c>
      <c r="W27" s="58">
        <v>0</v>
      </c>
      <c r="X27" s="38"/>
      <c r="Y27" s="38"/>
      <c r="Z27" s="38"/>
      <c r="AA27" s="38"/>
      <c r="AB27" s="38"/>
      <c r="AC27" s="38"/>
      <c r="AD27" s="38"/>
    </row>
    <row r="28" spans="1:31" ht="15" customHeight="1" x14ac:dyDescent="0.45">
      <c r="A28" s="54" t="s">
        <v>3416</v>
      </c>
      <c r="B28" s="54" t="s">
        <v>203</v>
      </c>
      <c r="C28" s="54" t="s">
        <v>3433</v>
      </c>
      <c r="D28" s="54" t="s">
        <v>300</v>
      </c>
      <c r="E28" s="54" t="s">
        <v>3435</v>
      </c>
      <c r="F28" s="54" t="s">
        <v>166</v>
      </c>
      <c r="G28" s="54" t="s">
        <v>3434</v>
      </c>
      <c r="H28" s="55">
        <v>17</v>
      </c>
      <c r="I28" s="57">
        <v>49</v>
      </c>
      <c r="J28" s="57"/>
      <c r="K28" s="57">
        <f>SUM(U28:AD28)</f>
        <v>6</v>
      </c>
      <c r="L28" s="57">
        <f>K28*H28</f>
        <v>102</v>
      </c>
      <c r="M28" s="57"/>
      <c r="N28" s="51"/>
      <c r="O28" s="57">
        <f>N29*H28</f>
        <v>0</v>
      </c>
      <c r="P28" s="57"/>
      <c r="Q28" s="57"/>
      <c r="R28" s="57">
        <f>Q29*H28</f>
        <v>102</v>
      </c>
      <c r="S28" s="57"/>
      <c r="T28" s="57"/>
      <c r="U28" s="56">
        <v>2</v>
      </c>
      <c r="V28" s="56">
        <v>2</v>
      </c>
      <c r="W28" s="56">
        <v>2</v>
      </c>
      <c r="X28" s="56"/>
      <c r="Y28" s="56"/>
      <c r="Z28" s="56"/>
      <c r="AA28" s="56"/>
      <c r="AB28" s="56"/>
      <c r="AC28" s="56"/>
      <c r="AD28" s="56"/>
    </row>
    <row r="29" spans="1:31" ht="15" customHeight="1" x14ac:dyDescent="0.45">
      <c r="A29" s="36"/>
      <c r="B29" s="36"/>
      <c r="C29" s="36"/>
      <c r="D29" s="36"/>
      <c r="E29" s="36"/>
      <c r="F29" s="36"/>
      <c r="G29" s="36"/>
      <c r="H29" s="48"/>
      <c r="I29" s="41"/>
      <c r="J29" s="41"/>
      <c r="K29" s="41"/>
      <c r="L29" s="41"/>
      <c r="M29" s="41">
        <f>K28*I28</f>
        <v>294</v>
      </c>
      <c r="N29" s="43">
        <f>SUM(U29:AD29)</f>
        <v>0</v>
      </c>
      <c r="O29" s="41"/>
      <c r="P29" s="41">
        <f>N29*I28</f>
        <v>0</v>
      </c>
      <c r="Q29" s="41">
        <f>K28-N29</f>
        <v>6</v>
      </c>
      <c r="R29" s="41"/>
      <c r="S29" s="41">
        <f>Q29*I28</f>
        <v>294</v>
      </c>
      <c r="T29" s="41"/>
      <c r="U29" s="58">
        <v>0</v>
      </c>
      <c r="V29" s="58">
        <v>0</v>
      </c>
      <c r="W29" s="58">
        <v>0</v>
      </c>
      <c r="X29" s="38"/>
      <c r="Y29" s="38"/>
      <c r="Z29" s="38"/>
      <c r="AA29" s="38"/>
      <c r="AB29" s="38"/>
      <c r="AC29" s="38"/>
      <c r="AD29" s="38"/>
    </row>
    <row r="30" spans="1:31" ht="15" customHeight="1" x14ac:dyDescent="0.45">
      <c r="A30" s="54" t="s">
        <v>3416</v>
      </c>
      <c r="B30" s="54" t="s">
        <v>203</v>
      </c>
      <c r="C30" s="54" t="s">
        <v>3433</v>
      </c>
      <c r="D30" s="54" t="s">
        <v>300</v>
      </c>
      <c r="E30" s="54" t="s">
        <v>491</v>
      </c>
      <c r="F30" s="54" t="s">
        <v>166</v>
      </c>
      <c r="G30" s="54" t="s">
        <v>3434</v>
      </c>
      <c r="H30" s="55">
        <v>17</v>
      </c>
      <c r="I30" s="57">
        <v>49</v>
      </c>
      <c r="J30" s="57"/>
      <c r="K30" s="57">
        <f>SUM(U30:AD30)</f>
        <v>6</v>
      </c>
      <c r="L30" s="57">
        <f>K30*H30</f>
        <v>102</v>
      </c>
      <c r="M30" s="57"/>
      <c r="N30" s="51"/>
      <c r="O30" s="57">
        <f>N31*H30</f>
        <v>0</v>
      </c>
      <c r="P30" s="57"/>
      <c r="Q30" s="57"/>
      <c r="R30" s="57">
        <f>Q31*H30</f>
        <v>102</v>
      </c>
      <c r="S30" s="57"/>
      <c r="T30" s="57"/>
      <c r="U30" s="56">
        <v>2</v>
      </c>
      <c r="V30" s="56">
        <v>2</v>
      </c>
      <c r="W30" s="56">
        <v>2</v>
      </c>
      <c r="X30" s="56"/>
      <c r="Y30" s="56"/>
      <c r="Z30" s="56"/>
      <c r="AA30" s="56"/>
      <c r="AB30" s="56"/>
      <c r="AC30" s="56"/>
      <c r="AD30" s="56"/>
    </row>
    <row r="31" spans="1:31" ht="15" customHeight="1" x14ac:dyDescent="0.45">
      <c r="A31" s="36"/>
      <c r="B31" s="36"/>
      <c r="C31" s="36"/>
      <c r="D31" s="36"/>
      <c r="E31" s="36"/>
      <c r="F31" s="36"/>
      <c r="G31" s="36"/>
      <c r="H31" s="48"/>
      <c r="I31" s="41"/>
      <c r="J31" s="41"/>
      <c r="K31" s="41"/>
      <c r="L31" s="41"/>
      <c r="M31" s="41">
        <f>K30*I30</f>
        <v>294</v>
      </c>
      <c r="N31" s="43">
        <f>SUM(U31:AD31)</f>
        <v>0</v>
      </c>
      <c r="O31" s="41"/>
      <c r="P31" s="41">
        <f>N31*I30</f>
        <v>0</v>
      </c>
      <c r="Q31" s="41">
        <f>K30-N31</f>
        <v>6</v>
      </c>
      <c r="R31" s="41"/>
      <c r="S31" s="41">
        <f>Q31*I30</f>
        <v>294</v>
      </c>
      <c r="T31" s="41"/>
      <c r="U31" s="58">
        <v>0</v>
      </c>
      <c r="V31" s="58">
        <v>0</v>
      </c>
      <c r="W31" s="58">
        <v>0</v>
      </c>
      <c r="X31" s="38"/>
      <c r="Y31" s="38"/>
      <c r="Z31" s="38"/>
      <c r="AA31" s="38"/>
      <c r="AB31" s="38"/>
      <c r="AC31" s="38"/>
      <c r="AD31" s="38"/>
    </row>
    <row r="32" spans="1:31" ht="15" customHeight="1" x14ac:dyDescent="0.45">
      <c r="A32" s="54" t="s">
        <v>3416</v>
      </c>
      <c r="B32" s="54" t="s">
        <v>203</v>
      </c>
      <c r="C32" s="54" t="s">
        <v>3436</v>
      </c>
      <c r="D32" s="54" t="s">
        <v>300</v>
      </c>
      <c r="E32" s="54" t="s">
        <v>158</v>
      </c>
      <c r="F32" s="54" t="s">
        <v>166</v>
      </c>
      <c r="G32" s="54" t="s">
        <v>3437</v>
      </c>
      <c r="H32" s="55">
        <v>17</v>
      </c>
      <c r="I32" s="57">
        <v>49</v>
      </c>
      <c r="J32" s="57"/>
      <c r="K32" s="57">
        <f>SUM(U32:AD32)</f>
        <v>7</v>
      </c>
      <c r="L32" s="57">
        <f>K32*H32</f>
        <v>119</v>
      </c>
      <c r="M32" s="57"/>
      <c r="N32" s="51"/>
      <c r="O32" s="57">
        <f>N33*H32</f>
        <v>0</v>
      </c>
      <c r="P32" s="57"/>
      <c r="Q32" s="57"/>
      <c r="R32" s="57">
        <f>Q33*H32</f>
        <v>119</v>
      </c>
      <c r="S32" s="57"/>
      <c r="T32" s="57"/>
      <c r="U32" s="56">
        <v>1</v>
      </c>
      <c r="V32" s="56">
        <v>2</v>
      </c>
      <c r="W32" s="56">
        <v>3</v>
      </c>
      <c r="X32" s="56">
        <v>1</v>
      </c>
      <c r="Y32" s="56"/>
      <c r="Z32" s="56"/>
      <c r="AA32" s="56"/>
      <c r="AB32" s="56"/>
      <c r="AC32" s="56"/>
      <c r="AD32" s="56"/>
    </row>
    <row r="33" spans="1:30" ht="15" customHeight="1" x14ac:dyDescent="0.45">
      <c r="A33" s="36"/>
      <c r="B33" s="36"/>
      <c r="C33" s="36"/>
      <c r="D33" s="36"/>
      <c r="E33" s="36"/>
      <c r="F33" s="36"/>
      <c r="G33" s="36"/>
      <c r="H33" s="48"/>
      <c r="I33" s="41"/>
      <c r="J33" s="41"/>
      <c r="K33" s="41"/>
      <c r="L33" s="41"/>
      <c r="M33" s="41">
        <f>K32*I32</f>
        <v>343</v>
      </c>
      <c r="N33" s="43">
        <f>SUM(U33:AD33)</f>
        <v>0</v>
      </c>
      <c r="O33" s="41"/>
      <c r="P33" s="41">
        <f>N33*I32</f>
        <v>0</v>
      </c>
      <c r="Q33" s="41">
        <f>K32-N33</f>
        <v>7</v>
      </c>
      <c r="R33" s="41"/>
      <c r="S33" s="41">
        <f>Q33*I32</f>
        <v>343</v>
      </c>
      <c r="T33" s="41"/>
      <c r="U33" s="58">
        <v>0</v>
      </c>
      <c r="V33" s="58">
        <v>0</v>
      </c>
      <c r="W33" s="58">
        <v>0</v>
      </c>
      <c r="X33" s="58">
        <v>0</v>
      </c>
      <c r="Y33" s="38"/>
      <c r="Z33" s="38"/>
      <c r="AA33" s="38"/>
      <c r="AB33" s="38"/>
      <c r="AC33" s="38"/>
      <c r="AD33" s="38"/>
    </row>
    <row r="34" spans="1:30" ht="15" customHeight="1" x14ac:dyDescent="0.45">
      <c r="A34" s="54" t="s">
        <v>3416</v>
      </c>
      <c r="B34" s="54" t="s">
        <v>203</v>
      </c>
      <c r="C34" s="54" t="s">
        <v>3436</v>
      </c>
      <c r="D34" s="54" t="s">
        <v>300</v>
      </c>
      <c r="E34" s="54" t="s">
        <v>3430</v>
      </c>
      <c r="F34" s="54" t="s">
        <v>166</v>
      </c>
      <c r="G34" s="54" t="s">
        <v>3437</v>
      </c>
      <c r="H34" s="55">
        <v>17</v>
      </c>
      <c r="I34" s="57">
        <v>49</v>
      </c>
      <c r="J34" s="57"/>
      <c r="K34" s="57">
        <f>SUM(U34:AD34)</f>
        <v>5</v>
      </c>
      <c r="L34" s="57">
        <f>K34*H34</f>
        <v>85</v>
      </c>
      <c r="M34" s="57"/>
      <c r="N34" s="51"/>
      <c r="O34" s="57">
        <f>N35*H34</f>
        <v>0</v>
      </c>
      <c r="P34" s="57"/>
      <c r="Q34" s="57"/>
      <c r="R34" s="57">
        <f>Q35*H34</f>
        <v>85</v>
      </c>
      <c r="S34" s="57"/>
      <c r="T34" s="57"/>
      <c r="U34" s="56">
        <v>1</v>
      </c>
      <c r="V34" s="56">
        <v>2</v>
      </c>
      <c r="W34" s="56">
        <v>2</v>
      </c>
      <c r="X34" s="56"/>
      <c r="Y34" s="56"/>
      <c r="Z34" s="56"/>
      <c r="AA34" s="56"/>
      <c r="AB34" s="56"/>
      <c r="AC34" s="56"/>
      <c r="AD34" s="56"/>
    </row>
    <row r="35" spans="1:30" ht="15" customHeight="1" x14ac:dyDescent="0.45">
      <c r="A35" s="36"/>
      <c r="B35" s="36"/>
      <c r="C35" s="36"/>
      <c r="D35" s="36"/>
      <c r="E35" s="36"/>
      <c r="F35" s="36"/>
      <c r="G35" s="36"/>
      <c r="H35" s="48"/>
      <c r="I35" s="41"/>
      <c r="J35" s="41"/>
      <c r="K35" s="41"/>
      <c r="L35" s="41"/>
      <c r="M35" s="41">
        <f>K34*I34</f>
        <v>245</v>
      </c>
      <c r="N35" s="43">
        <f>SUM(U35:AD35)</f>
        <v>0</v>
      </c>
      <c r="O35" s="41"/>
      <c r="P35" s="41">
        <f>N35*I34</f>
        <v>0</v>
      </c>
      <c r="Q35" s="41">
        <f>K34-N35</f>
        <v>5</v>
      </c>
      <c r="R35" s="41"/>
      <c r="S35" s="41">
        <f>Q35*I34</f>
        <v>245</v>
      </c>
      <c r="T35" s="41"/>
      <c r="U35" s="58">
        <v>0</v>
      </c>
      <c r="V35" s="58">
        <v>0</v>
      </c>
      <c r="W35" s="58">
        <v>0</v>
      </c>
      <c r="X35" s="38"/>
      <c r="Y35" s="38"/>
      <c r="Z35" s="38"/>
      <c r="AA35" s="38"/>
      <c r="AB35" s="38"/>
      <c r="AC35" s="38"/>
      <c r="AD35" s="38"/>
    </row>
    <row r="36" spans="1:30" ht="15" customHeight="1" x14ac:dyDescent="0.45">
      <c r="A36" s="54" t="s">
        <v>3416</v>
      </c>
      <c r="B36" s="54" t="s">
        <v>203</v>
      </c>
      <c r="C36" s="54" t="s">
        <v>3438</v>
      </c>
      <c r="D36" s="54" t="s">
        <v>300</v>
      </c>
      <c r="E36" s="54" t="s">
        <v>3420</v>
      </c>
      <c r="F36" s="54" t="s">
        <v>166</v>
      </c>
      <c r="G36" s="54" t="s">
        <v>3439</v>
      </c>
      <c r="H36" s="55">
        <v>17</v>
      </c>
      <c r="I36" s="57">
        <v>49</v>
      </c>
      <c r="J36" s="57"/>
      <c r="K36" s="57">
        <f>SUM(U36:AD36)</f>
        <v>8</v>
      </c>
      <c r="L36" s="57">
        <f>K36*H36</f>
        <v>136</v>
      </c>
      <c r="M36" s="57"/>
      <c r="N36" s="51"/>
      <c r="O36" s="57">
        <f>N37*H36</f>
        <v>0</v>
      </c>
      <c r="P36" s="57"/>
      <c r="Q36" s="57"/>
      <c r="R36" s="57">
        <f>Q37*H36</f>
        <v>136</v>
      </c>
      <c r="S36" s="57"/>
      <c r="T36" s="57"/>
      <c r="U36" s="56">
        <v>3</v>
      </c>
      <c r="V36" s="56">
        <v>3</v>
      </c>
      <c r="W36" s="56">
        <v>2</v>
      </c>
      <c r="X36" s="56"/>
      <c r="Y36" s="56"/>
      <c r="Z36" s="56"/>
      <c r="AA36" s="56"/>
      <c r="AB36" s="56"/>
      <c r="AC36" s="56"/>
      <c r="AD36" s="56"/>
    </row>
    <row r="37" spans="1:30" ht="15" customHeight="1" x14ac:dyDescent="0.45">
      <c r="A37" s="36"/>
      <c r="B37" s="36"/>
      <c r="C37" s="36"/>
      <c r="D37" s="36"/>
      <c r="E37" s="36"/>
      <c r="F37" s="36"/>
      <c r="G37" s="36"/>
      <c r="H37" s="48"/>
      <c r="I37" s="41"/>
      <c r="J37" s="41"/>
      <c r="K37" s="41"/>
      <c r="L37" s="41"/>
      <c r="M37" s="41">
        <f>K36*I36</f>
        <v>392</v>
      </c>
      <c r="N37" s="43">
        <f>SUM(U37:AD37)</f>
        <v>0</v>
      </c>
      <c r="O37" s="41"/>
      <c r="P37" s="41">
        <f>N37*I36</f>
        <v>0</v>
      </c>
      <c r="Q37" s="41">
        <f>K36-N37</f>
        <v>8</v>
      </c>
      <c r="R37" s="41"/>
      <c r="S37" s="41">
        <f>Q37*I36</f>
        <v>392</v>
      </c>
      <c r="T37" s="41"/>
      <c r="U37" s="58">
        <v>0</v>
      </c>
      <c r="V37" s="58">
        <v>0</v>
      </c>
      <c r="W37" s="58">
        <v>0</v>
      </c>
      <c r="X37" s="38"/>
      <c r="Y37" s="38"/>
      <c r="Z37" s="38"/>
      <c r="AA37" s="38"/>
      <c r="AB37" s="38"/>
      <c r="AC37" s="38"/>
      <c r="AD37" s="38"/>
    </row>
    <row r="38" spans="1:30" ht="15" customHeight="1" x14ac:dyDescent="0.45">
      <c r="A38" s="54" t="s">
        <v>3416</v>
      </c>
      <c r="B38" s="54" t="s">
        <v>203</v>
      </c>
      <c r="C38" s="54" t="s">
        <v>3440</v>
      </c>
      <c r="D38" s="54" t="s">
        <v>307</v>
      </c>
      <c r="E38" s="54" t="s">
        <v>605</v>
      </c>
      <c r="F38" s="54"/>
      <c r="G38" s="54"/>
      <c r="H38" s="55">
        <v>39</v>
      </c>
      <c r="I38" s="57">
        <v>109</v>
      </c>
      <c r="J38" s="57"/>
      <c r="K38" s="57">
        <f>SUM(U38:AD38)</f>
        <v>11</v>
      </c>
      <c r="L38" s="57">
        <f>K38*H38</f>
        <v>429</v>
      </c>
      <c r="M38" s="57"/>
      <c r="N38" s="51"/>
      <c r="O38" s="57">
        <f>N39*H38</f>
        <v>0</v>
      </c>
      <c r="P38" s="57"/>
      <c r="Q38" s="57"/>
      <c r="R38" s="57">
        <f>Q39*H38</f>
        <v>429</v>
      </c>
      <c r="S38" s="57"/>
      <c r="T38" s="57"/>
      <c r="U38" s="56"/>
      <c r="V38" s="56"/>
      <c r="W38" s="56"/>
      <c r="X38" s="56"/>
      <c r="Y38" s="56">
        <v>1</v>
      </c>
      <c r="Z38" s="56">
        <v>2</v>
      </c>
      <c r="AA38" s="56">
        <v>2</v>
      </c>
      <c r="AB38" s="56">
        <v>2</v>
      </c>
      <c r="AC38" s="56">
        <v>2</v>
      </c>
      <c r="AD38" s="56">
        <v>2</v>
      </c>
    </row>
    <row r="39" spans="1:30" ht="15" customHeight="1" x14ac:dyDescent="0.45">
      <c r="A39" s="36"/>
      <c r="B39" s="36"/>
      <c r="C39" s="36"/>
      <c r="D39" s="36"/>
      <c r="E39" s="36"/>
      <c r="F39" s="36"/>
      <c r="G39" s="36"/>
      <c r="H39" s="48"/>
      <c r="I39" s="41"/>
      <c r="J39" s="41"/>
      <c r="K39" s="41"/>
      <c r="L39" s="41"/>
      <c r="M39" s="41">
        <f>K38*I38</f>
        <v>1199</v>
      </c>
      <c r="N39" s="63">
        <f>SUM(U39:AD39)</f>
        <v>0</v>
      </c>
      <c r="O39" s="41"/>
      <c r="P39" s="41">
        <f>N39*I38</f>
        <v>0</v>
      </c>
      <c r="Q39" s="41">
        <f>K38-N39</f>
        <v>11</v>
      </c>
      <c r="R39" s="41"/>
      <c r="S39" s="41">
        <f>Q39*I38</f>
        <v>1199</v>
      </c>
      <c r="T39" s="41"/>
      <c r="U39" s="38"/>
      <c r="V39" s="38"/>
      <c r="W39" s="38"/>
      <c r="X39" s="38"/>
      <c r="Y39" s="58">
        <v>0</v>
      </c>
      <c r="Z39" s="58">
        <v>0</v>
      </c>
      <c r="AA39" s="58">
        <v>0</v>
      </c>
      <c r="AB39" s="58">
        <v>0</v>
      </c>
      <c r="AC39" s="1004">
        <v>0</v>
      </c>
      <c r="AD39" s="58">
        <v>0</v>
      </c>
    </row>
    <row r="40" spans="1:30" ht="15" customHeight="1" x14ac:dyDescent="0.45">
      <c r="A40" s="54" t="s">
        <v>3416</v>
      </c>
      <c r="B40" s="54" t="s">
        <v>203</v>
      </c>
      <c r="C40" s="54" t="s">
        <v>3441</v>
      </c>
      <c r="D40" s="54" t="s">
        <v>307</v>
      </c>
      <c r="E40" s="54" t="s">
        <v>3442</v>
      </c>
      <c r="F40" s="54" t="s">
        <v>166</v>
      </c>
      <c r="G40" s="54"/>
      <c r="H40" s="55">
        <v>35</v>
      </c>
      <c r="I40" s="41">
        <v>109</v>
      </c>
      <c r="J40" s="51">
        <v>87</v>
      </c>
      <c r="K40" s="57">
        <f>SUM(U40:AD40)</f>
        <v>6</v>
      </c>
      <c r="L40" s="57">
        <f>K40*H40</f>
        <v>210</v>
      </c>
      <c r="M40" s="57"/>
      <c r="N40" s="51"/>
      <c r="O40" s="57">
        <f>N41*H40</f>
        <v>0</v>
      </c>
      <c r="P40" s="57"/>
      <c r="Q40" s="57"/>
      <c r="R40" s="57">
        <f>Q41*H40</f>
        <v>210</v>
      </c>
      <c r="S40" s="57"/>
      <c r="T40" s="57"/>
      <c r="U40" s="56"/>
      <c r="V40" s="56"/>
      <c r="W40" s="56"/>
      <c r="X40" s="56"/>
      <c r="Y40" s="56">
        <v>1</v>
      </c>
      <c r="Z40" s="56">
        <v>1</v>
      </c>
      <c r="AA40" s="56">
        <v>1</v>
      </c>
      <c r="AB40" s="56">
        <v>1</v>
      </c>
      <c r="AC40" s="56">
        <v>1</v>
      </c>
      <c r="AD40" s="56">
        <v>1</v>
      </c>
    </row>
    <row r="41" spans="1:30" ht="15" customHeight="1" x14ac:dyDescent="0.45">
      <c r="A41" s="36"/>
      <c r="B41" s="36"/>
      <c r="C41" s="36"/>
      <c r="D41" s="36"/>
      <c r="E41" s="36"/>
      <c r="F41" s="36"/>
      <c r="G41" s="36"/>
      <c r="H41" s="48"/>
      <c r="I41" s="41"/>
      <c r="J41" s="41"/>
      <c r="K41" s="41"/>
      <c r="L41" s="41"/>
      <c r="M41" s="41">
        <f>K40*I40</f>
        <v>654</v>
      </c>
      <c r="N41" s="43">
        <f>SUM(U41:AD41)</f>
        <v>0</v>
      </c>
      <c r="O41" s="41"/>
      <c r="P41" s="41">
        <f>N41*I40</f>
        <v>0</v>
      </c>
      <c r="Q41" s="41">
        <f>K40-N41</f>
        <v>6</v>
      </c>
      <c r="R41" s="41"/>
      <c r="S41" s="41">
        <f>Q41*I40</f>
        <v>654</v>
      </c>
      <c r="T41" s="41"/>
      <c r="U41" s="38"/>
      <c r="V41" s="38"/>
      <c r="W41" s="38"/>
      <c r="X41" s="38"/>
      <c r="Y41" s="58">
        <v>0</v>
      </c>
      <c r="Z41" s="58">
        <v>0</v>
      </c>
      <c r="AA41" s="58">
        <v>0</v>
      </c>
      <c r="AB41" s="58">
        <v>0</v>
      </c>
      <c r="AC41" s="58">
        <v>0</v>
      </c>
      <c r="AD41" s="995">
        <v>0</v>
      </c>
    </row>
    <row r="42" spans="1:30" ht="15" customHeight="1" x14ac:dyDescent="0.45">
      <c r="A42" s="54"/>
      <c r="B42" s="54"/>
      <c r="C42" s="54"/>
      <c r="D42" s="54"/>
      <c r="E42" s="54"/>
      <c r="F42" s="54"/>
      <c r="G42" s="54"/>
      <c r="H42" s="256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6"/>
      <c r="V42" s="56"/>
      <c r="W42" s="56"/>
      <c r="X42" s="56"/>
      <c r="Y42" s="56"/>
      <c r="Z42" s="56"/>
      <c r="AA42" s="56"/>
      <c r="AB42" s="56"/>
      <c r="AC42" s="56"/>
      <c r="AD42" s="56"/>
    </row>
    <row r="43" spans="1:30" ht="15" customHeight="1" x14ac:dyDescent="0.45">
      <c r="A43" s="36"/>
      <c r="B43" s="36"/>
      <c r="C43" s="36"/>
      <c r="D43" s="36"/>
      <c r="E43" s="36"/>
      <c r="F43" s="36"/>
      <c r="G43" s="36"/>
      <c r="H43" s="48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38"/>
      <c r="V43" s="38"/>
      <c r="W43" s="38"/>
      <c r="X43" s="38"/>
      <c r="Y43" s="38"/>
      <c r="Z43" s="38"/>
      <c r="AA43" s="38"/>
      <c r="AB43" s="38"/>
      <c r="AC43" s="38"/>
      <c r="AD43" s="38"/>
    </row>
    <row r="44" spans="1:30" ht="15" customHeight="1" x14ac:dyDescent="0.45">
      <c r="A44" s="54"/>
      <c r="B44" s="54"/>
      <c r="C44" s="54"/>
      <c r="D44" s="54"/>
      <c r="E44" s="54"/>
      <c r="F44" s="54"/>
      <c r="G44" s="54"/>
      <c r="H44" s="256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6"/>
      <c r="V44" s="56"/>
      <c r="W44" s="56"/>
      <c r="X44" s="56"/>
      <c r="Y44" s="56"/>
      <c r="Z44" s="56"/>
      <c r="AA44" s="56"/>
      <c r="AB44" s="56"/>
      <c r="AC44" s="56"/>
      <c r="AD44" s="56"/>
    </row>
    <row r="45" spans="1:30" ht="15" customHeight="1" x14ac:dyDescent="0.45">
      <c r="A45" s="36"/>
      <c r="B45" s="36"/>
      <c r="C45" s="36"/>
      <c r="D45" s="36"/>
      <c r="E45" s="36"/>
      <c r="F45" s="36"/>
      <c r="G45" s="36"/>
      <c r="H45" s="48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38"/>
      <c r="V45" s="38"/>
      <c r="W45" s="38"/>
      <c r="X45" s="38"/>
      <c r="Y45" s="38"/>
      <c r="Z45" s="38"/>
      <c r="AA45" s="38"/>
      <c r="AB45" s="38"/>
      <c r="AC45" s="38"/>
      <c r="AD45" s="38"/>
    </row>
    <row r="46" spans="1:30" ht="15" customHeight="1" x14ac:dyDescent="0.45">
      <c r="A46" s="36"/>
      <c r="B46" s="36"/>
      <c r="C46" s="36"/>
      <c r="D46" s="36"/>
      <c r="E46" s="36"/>
      <c r="F46" s="36"/>
      <c r="G46" s="36"/>
      <c r="H46" s="48"/>
      <c r="I46" s="41"/>
      <c r="J46" s="41"/>
      <c r="K46" s="179">
        <f t="shared" ref="K46:T46" si="0">SUM(K2:K41)</f>
        <v>142</v>
      </c>
      <c r="L46" s="179">
        <f t="shared" si="0"/>
        <v>2987</v>
      </c>
      <c r="M46" s="179">
        <f t="shared" si="0"/>
        <v>8387</v>
      </c>
      <c r="N46" s="712">
        <f t="shared" si="0"/>
        <v>0</v>
      </c>
      <c r="O46" s="712">
        <f t="shared" si="0"/>
        <v>0</v>
      </c>
      <c r="P46" s="179">
        <f t="shared" si="0"/>
        <v>0</v>
      </c>
      <c r="Q46" s="179">
        <f t="shared" si="0"/>
        <v>142</v>
      </c>
      <c r="R46" s="179">
        <f t="shared" si="0"/>
        <v>2987</v>
      </c>
      <c r="S46" s="179">
        <f t="shared" si="0"/>
        <v>8387</v>
      </c>
      <c r="T46" s="179">
        <f t="shared" si="0"/>
        <v>0</v>
      </c>
      <c r="U46" s="38"/>
      <c r="V46" s="38"/>
      <c r="W46" s="38"/>
      <c r="X46" s="38"/>
      <c r="Y46" s="38"/>
      <c r="Z46" s="38"/>
      <c r="AA46" s="38"/>
      <c r="AB46" s="38"/>
      <c r="AC46" s="38"/>
      <c r="AD46" s="38"/>
    </row>
    <row r="47" spans="1:30" ht="15" customHeight="1" x14ac:dyDescent="0.45">
      <c r="A47" s="36"/>
      <c r="B47" s="36"/>
      <c r="C47" s="36"/>
      <c r="D47" s="36"/>
      <c r="E47" s="36"/>
      <c r="F47" s="36"/>
      <c r="G47" s="36"/>
      <c r="H47" s="48"/>
      <c r="I47" s="41"/>
      <c r="J47" s="41" t="s">
        <v>323</v>
      </c>
      <c r="K47" s="73">
        <f t="shared" ref="K47:M47" si="1">N46+Q46</f>
        <v>142</v>
      </c>
      <c r="L47" s="73">
        <f t="shared" si="1"/>
        <v>2987</v>
      </c>
      <c r="M47" s="73">
        <f t="shared" si="1"/>
        <v>8387</v>
      </c>
      <c r="N47" s="41"/>
      <c r="O47" s="41"/>
      <c r="P47" s="41"/>
      <c r="Q47" s="41"/>
      <c r="R47" s="41"/>
      <c r="S47" s="41"/>
      <c r="T47" s="41"/>
      <c r="U47" s="38"/>
      <c r="V47" s="38"/>
      <c r="W47" s="38"/>
      <c r="X47" s="38"/>
      <c r="Y47" s="38"/>
      <c r="Z47" s="38"/>
      <c r="AA47" s="38"/>
      <c r="AB47" s="38"/>
      <c r="AC47" s="38"/>
      <c r="AD47" s="38"/>
    </row>
    <row r="48" spans="1:30" ht="15" customHeight="1" x14ac:dyDescent="0.45">
      <c r="A48" s="36"/>
      <c r="B48" s="36"/>
      <c r="C48" s="36"/>
      <c r="D48" s="36"/>
      <c r="E48" s="36"/>
      <c r="F48" s="36"/>
      <c r="G48" s="36"/>
      <c r="H48" s="48"/>
      <c r="I48" s="41"/>
      <c r="J48" s="38" t="s">
        <v>324</v>
      </c>
      <c r="K48" s="73"/>
      <c r="L48" s="73"/>
      <c r="M48" s="73"/>
      <c r="N48" s="41"/>
      <c r="O48" s="74">
        <f>O46/L46</f>
        <v>0</v>
      </c>
      <c r="P48" s="41"/>
      <c r="Q48" s="41"/>
      <c r="R48" s="74">
        <f>R46/L46</f>
        <v>1</v>
      </c>
      <c r="S48" s="41"/>
      <c r="T48" s="41"/>
      <c r="U48" s="38"/>
      <c r="V48" s="38"/>
      <c r="W48" s="38"/>
      <c r="X48" s="38"/>
      <c r="Y48" s="38"/>
      <c r="Z48" s="38"/>
      <c r="AA48" s="38"/>
      <c r="AB48" s="38"/>
      <c r="AC48" s="38"/>
      <c r="AD48" s="38"/>
    </row>
    <row r="49" spans="1:30" ht="15" customHeight="1" x14ac:dyDescent="0.45">
      <c r="A49" s="36"/>
      <c r="B49" s="36"/>
      <c r="C49" s="36"/>
      <c r="D49" s="36"/>
      <c r="E49" s="36"/>
      <c r="F49" s="36"/>
      <c r="G49" s="36"/>
      <c r="H49" s="48"/>
      <c r="I49" s="41"/>
      <c r="J49" s="38" t="s">
        <v>325</v>
      </c>
      <c r="K49" s="41"/>
      <c r="L49" s="41"/>
      <c r="M49" s="41"/>
      <c r="N49" s="41"/>
      <c r="O49" s="41"/>
      <c r="P49" s="41"/>
      <c r="Q49" s="41"/>
      <c r="R49" s="41"/>
      <c r="S49" s="181">
        <f>S46/R46</f>
        <v>2.8078339471041178</v>
      </c>
      <c r="T49" s="41"/>
      <c r="U49" s="38"/>
      <c r="V49" s="38"/>
      <c r="W49" s="38"/>
      <c r="X49" s="38"/>
      <c r="Y49" s="38"/>
      <c r="Z49" s="38"/>
      <c r="AA49" s="38"/>
      <c r="AB49" s="38"/>
      <c r="AC49" s="38"/>
      <c r="AD49" s="38"/>
    </row>
    <row r="50" spans="1:30" ht="34.5" customHeight="1" x14ac:dyDescent="0.45">
      <c r="A50" s="92"/>
      <c r="B50" s="92"/>
      <c r="C50" s="92"/>
      <c r="D50" s="92"/>
      <c r="E50" s="92"/>
      <c r="F50" s="92"/>
      <c r="G50" s="92"/>
      <c r="H50" s="470"/>
      <c r="I50" s="93"/>
      <c r="J50" s="93"/>
      <c r="K50" s="93"/>
      <c r="L50" s="412"/>
      <c r="M50" s="412"/>
      <c r="N50" s="412"/>
      <c r="O50" s="412"/>
      <c r="P50" s="412"/>
      <c r="Q50" s="412"/>
      <c r="R50" s="412"/>
      <c r="S50" s="412"/>
      <c r="T50" s="412"/>
      <c r="U50" s="93"/>
      <c r="V50" s="93"/>
      <c r="W50" s="93"/>
      <c r="X50" s="93"/>
      <c r="Y50" s="93"/>
      <c r="Z50" s="93"/>
      <c r="AA50" s="93"/>
      <c r="AB50" s="93"/>
      <c r="AC50" s="93"/>
      <c r="AD50" s="93"/>
    </row>
    <row r="51" spans="1:30" ht="14.25" customHeight="1" x14ac:dyDescent="0.45"/>
    <row r="52" spans="1:30" ht="14.25" customHeight="1" x14ac:dyDescent="0.45"/>
    <row r="53" spans="1:30" ht="14.25" customHeight="1" x14ac:dyDescent="0.45"/>
    <row r="54" spans="1:30" ht="14.25" customHeight="1" x14ac:dyDescent="0.45"/>
    <row r="55" spans="1:30" ht="14.25" customHeight="1" x14ac:dyDescent="0.45"/>
    <row r="56" spans="1:30" ht="14.25" customHeight="1" x14ac:dyDescent="0.45"/>
    <row r="57" spans="1:30" ht="14.25" customHeight="1" x14ac:dyDescent="0.45"/>
    <row r="58" spans="1:30" ht="14.25" customHeight="1" x14ac:dyDescent="0.45"/>
    <row r="59" spans="1:30" ht="14.25" customHeight="1" x14ac:dyDescent="0.45"/>
    <row r="60" spans="1:30" ht="14.25" customHeight="1" x14ac:dyDescent="0.45"/>
    <row r="61" spans="1:30" ht="14.25" customHeight="1" x14ac:dyDescent="0.45"/>
    <row r="62" spans="1:30" ht="14.25" customHeight="1" x14ac:dyDescent="0.45"/>
    <row r="63" spans="1:30" ht="14.25" customHeight="1" x14ac:dyDescent="0.45"/>
    <row r="64" spans="1:30" ht="14.25" customHeight="1" x14ac:dyDescent="0.45"/>
    <row r="65" ht="14.25" customHeight="1" x14ac:dyDescent="0.45"/>
    <row r="66" ht="14.25" customHeight="1" x14ac:dyDescent="0.45"/>
    <row r="67" ht="14.25" customHeight="1" x14ac:dyDescent="0.45"/>
    <row r="68" ht="14.25" customHeight="1" x14ac:dyDescent="0.45"/>
    <row r="69" ht="14.25" customHeight="1" x14ac:dyDescent="0.45"/>
    <row r="70" ht="14.25" customHeight="1" x14ac:dyDescent="0.45"/>
    <row r="71" ht="14.25" customHeight="1" x14ac:dyDescent="0.45"/>
    <row r="72" ht="14.25" customHeight="1" x14ac:dyDescent="0.45"/>
    <row r="73" ht="14.25" customHeight="1" x14ac:dyDescent="0.45"/>
    <row r="74" ht="14.25" customHeight="1" x14ac:dyDescent="0.45"/>
    <row r="75" ht="14.25" customHeight="1" x14ac:dyDescent="0.45"/>
    <row r="76" ht="14.25" customHeight="1" x14ac:dyDescent="0.45"/>
    <row r="77" ht="14.25" customHeight="1" x14ac:dyDescent="0.45"/>
    <row r="78" ht="14.25" customHeight="1" x14ac:dyDescent="0.45"/>
    <row r="79" ht="14.25" customHeight="1" x14ac:dyDescent="0.45"/>
    <row r="80" ht="14.25" customHeight="1" x14ac:dyDescent="0.45"/>
    <row r="81" ht="14.25" customHeight="1" x14ac:dyDescent="0.45"/>
    <row r="82" ht="14.25" customHeight="1" x14ac:dyDescent="0.45"/>
    <row r="83" ht="14.25" customHeight="1" x14ac:dyDescent="0.45"/>
    <row r="84" ht="14.25" customHeight="1" x14ac:dyDescent="0.45"/>
    <row r="85" ht="14.25" customHeight="1" x14ac:dyDescent="0.45"/>
    <row r="86" ht="14.25" customHeight="1" x14ac:dyDescent="0.45"/>
    <row r="87" ht="14.25" customHeight="1" x14ac:dyDescent="0.45"/>
    <row r="88" ht="14.25" customHeight="1" x14ac:dyDescent="0.45"/>
    <row r="89" ht="14.25" customHeight="1" x14ac:dyDescent="0.45"/>
    <row r="90" ht="14.25" customHeight="1" x14ac:dyDescent="0.45"/>
    <row r="91" ht="14.25" customHeight="1" x14ac:dyDescent="0.45"/>
    <row r="92" ht="14.25" customHeight="1" x14ac:dyDescent="0.45"/>
    <row r="93" ht="14.25" customHeight="1" x14ac:dyDescent="0.45"/>
    <row r="94" ht="14.25" customHeight="1" x14ac:dyDescent="0.45"/>
    <row r="95" ht="14.25" customHeight="1" x14ac:dyDescent="0.45"/>
    <row r="96" ht="14.25" customHeight="1" x14ac:dyDescent="0.45"/>
    <row r="97" ht="14.25" customHeight="1" x14ac:dyDescent="0.45"/>
    <row r="98" ht="14.25" customHeight="1" x14ac:dyDescent="0.45"/>
    <row r="99" ht="14.25" customHeight="1" x14ac:dyDescent="0.45"/>
    <row r="100" ht="14.25" customHeight="1" x14ac:dyDescent="0.45"/>
    <row r="101" ht="14.25" customHeight="1" x14ac:dyDescent="0.45"/>
    <row r="102" ht="14.25" customHeight="1" x14ac:dyDescent="0.45"/>
    <row r="103" ht="14.25" customHeight="1" x14ac:dyDescent="0.45"/>
    <row r="104" ht="14.25" customHeight="1" x14ac:dyDescent="0.45"/>
    <row r="105" ht="14.25" customHeight="1" x14ac:dyDescent="0.45"/>
    <row r="106" ht="14.25" customHeight="1" x14ac:dyDescent="0.45"/>
    <row r="107" ht="14.25" customHeight="1" x14ac:dyDescent="0.45"/>
    <row r="108" ht="14.25" customHeight="1" x14ac:dyDescent="0.45"/>
    <row r="109" ht="14.25" customHeight="1" x14ac:dyDescent="0.45"/>
    <row r="110" ht="14.25" customHeight="1" x14ac:dyDescent="0.45"/>
    <row r="111" ht="14.25" customHeight="1" x14ac:dyDescent="0.45"/>
    <row r="11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</sheetData>
  <mergeCells count="2">
    <mergeCell ref="O1:P1"/>
    <mergeCell ref="R1:T1"/>
  </mergeCells>
  <pageMargins left="0.23622047244094491" right="0.23622047244094491" top="0.35433070866141736" bottom="0.55118110236220474" header="0" footer="0"/>
  <pageSetup paperSize="9" scale="45" orientation="landscape" r:id="rId1"/>
  <headerFooter>
    <oddFooter>&amp;Rpage &amp;P sur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996"/>
  <sheetViews>
    <sheetView workbookViewId="0">
      <pane ySplit="1" topLeftCell="A2" activePane="bottomLeft" state="frozen"/>
      <selection activeCell="M12" sqref="M12"/>
      <selection pane="bottomLeft" activeCell="A2" sqref="A2"/>
    </sheetView>
  </sheetViews>
  <sheetFormatPr baseColWidth="10" defaultColWidth="14.3984375" defaultRowHeight="15" customHeight="1" x14ac:dyDescent="0.45"/>
  <cols>
    <col min="1" max="1" width="20.265625" customWidth="1"/>
    <col min="2" max="3" width="11.1328125" customWidth="1"/>
    <col min="4" max="4" width="23.73046875" customWidth="1"/>
    <col min="5" max="7" width="17.1328125" customWidth="1"/>
    <col min="8" max="8" width="19.265625" customWidth="1"/>
    <col min="9" max="26" width="9" customWidth="1"/>
  </cols>
  <sheetData>
    <row r="1" spans="1:26" ht="14.25" customHeight="1" x14ac:dyDescent="0.45"/>
    <row r="2" spans="1:26" ht="14.25" customHeight="1" x14ac:dyDescent="0.45"/>
    <row r="3" spans="1:26" ht="14.25" customHeight="1" x14ac:dyDescent="0.45"/>
    <row r="4" spans="1:26" ht="14.25" customHeight="1" x14ac:dyDescent="0.45">
      <c r="A4" s="32" t="s">
        <v>117</v>
      </c>
      <c r="B4" s="32" t="s">
        <v>118</v>
      </c>
      <c r="C4" s="32" t="s">
        <v>1073</v>
      </c>
      <c r="D4" s="32" t="s">
        <v>120</v>
      </c>
      <c r="E4" s="32" t="s">
        <v>121</v>
      </c>
      <c r="F4" s="32" t="s">
        <v>122</v>
      </c>
      <c r="G4" s="32" t="s">
        <v>123</v>
      </c>
      <c r="H4" s="32" t="s">
        <v>124</v>
      </c>
      <c r="I4" s="32" t="s">
        <v>125</v>
      </c>
      <c r="J4" s="32" t="s">
        <v>126</v>
      </c>
      <c r="K4" s="32" t="s">
        <v>127</v>
      </c>
      <c r="L4" s="34" t="s">
        <v>128</v>
      </c>
      <c r="M4" s="33" t="s">
        <v>129</v>
      </c>
      <c r="N4" s="33" t="s">
        <v>130</v>
      </c>
      <c r="O4" s="52" t="s">
        <v>131</v>
      </c>
      <c r="P4" s="829" t="s">
        <v>132</v>
      </c>
      <c r="Q4" s="828"/>
      <c r="R4" s="33" t="s">
        <v>133</v>
      </c>
      <c r="S4" s="830" t="s">
        <v>134</v>
      </c>
      <c r="T4" s="827"/>
      <c r="U4" s="828"/>
      <c r="V4" s="32" t="s">
        <v>593</v>
      </c>
      <c r="W4" s="32" t="s">
        <v>594</v>
      </c>
      <c r="X4" s="32" t="s">
        <v>595</v>
      </c>
      <c r="Y4" s="32" t="s">
        <v>596</v>
      </c>
      <c r="Z4" s="32" t="s">
        <v>140</v>
      </c>
    </row>
    <row r="5" spans="1:26" ht="14.25" customHeight="1" x14ac:dyDescent="0.45">
      <c r="A5" s="327" t="s">
        <v>3443</v>
      </c>
      <c r="B5" s="77" t="s">
        <v>10</v>
      </c>
      <c r="C5" s="122">
        <v>45496</v>
      </c>
      <c r="D5" s="105" t="s">
        <v>3444</v>
      </c>
      <c r="E5" s="77" t="s">
        <v>180</v>
      </c>
      <c r="F5" s="77" t="s">
        <v>716</v>
      </c>
      <c r="G5" s="77" t="s">
        <v>710</v>
      </c>
      <c r="H5" s="77" t="s">
        <v>988</v>
      </c>
      <c r="I5" s="81">
        <v>106</v>
      </c>
      <c r="J5" s="81">
        <v>329</v>
      </c>
      <c r="K5" s="81"/>
      <c r="L5" s="123">
        <f>SUM(V5:Z5)</f>
        <v>7</v>
      </c>
      <c r="M5" s="81">
        <f>L5*I5</f>
        <v>742</v>
      </c>
      <c r="N5" s="81"/>
      <c r="O5" s="81"/>
      <c r="P5" s="81">
        <f>O6*I5</f>
        <v>0</v>
      </c>
      <c r="Q5" s="81"/>
      <c r="R5" s="81"/>
      <c r="S5" s="81">
        <f>R6*I5</f>
        <v>742</v>
      </c>
      <c r="T5" s="81"/>
      <c r="U5" s="124"/>
      <c r="V5" s="81"/>
      <c r="W5" s="81">
        <v>3</v>
      </c>
      <c r="X5" s="81">
        <v>2</v>
      </c>
      <c r="Y5" s="81">
        <v>2</v>
      </c>
      <c r="Z5" s="81"/>
    </row>
    <row r="6" spans="1:26" ht="14.25" customHeight="1" x14ac:dyDescent="0.45">
      <c r="A6" s="329"/>
      <c r="B6" s="36"/>
      <c r="C6" s="36" t="s">
        <v>3445</v>
      </c>
      <c r="D6" s="485"/>
      <c r="E6" s="36"/>
      <c r="F6" s="36"/>
      <c r="G6" s="36"/>
      <c r="H6" s="36"/>
      <c r="I6" s="38"/>
      <c r="J6" s="38"/>
      <c r="K6" s="38"/>
      <c r="L6" s="84"/>
      <c r="M6" s="38"/>
      <c r="N6" s="38">
        <f>L5*J5</f>
        <v>2303</v>
      </c>
      <c r="O6" s="68">
        <f>SUM(V6:Z6)</f>
        <v>0</v>
      </c>
      <c r="P6" s="38"/>
      <c r="Q6" s="38">
        <f>O6*J5</f>
        <v>0</v>
      </c>
      <c r="R6" s="38">
        <f>L5-O6</f>
        <v>7</v>
      </c>
      <c r="S6" s="38"/>
      <c r="T6" s="38">
        <f>R6*J5</f>
        <v>2303</v>
      </c>
      <c r="U6" s="83"/>
      <c r="V6" s="38"/>
      <c r="W6" s="68">
        <v>0</v>
      </c>
      <c r="X6" s="68">
        <v>0</v>
      </c>
      <c r="Y6" s="68">
        <v>0</v>
      </c>
      <c r="Z6" s="38"/>
    </row>
    <row r="7" spans="1:26" ht="14.25" customHeight="1" x14ac:dyDescent="0.45">
      <c r="A7" s="329"/>
      <c r="B7" s="36"/>
      <c r="C7" s="36"/>
      <c r="D7" s="36"/>
      <c r="E7" s="36"/>
      <c r="F7" s="36"/>
      <c r="G7" s="36"/>
      <c r="H7" s="36"/>
      <c r="I7" s="38"/>
      <c r="J7" s="38"/>
      <c r="K7" s="38"/>
      <c r="L7" s="84"/>
      <c r="M7" s="38"/>
      <c r="N7" s="38"/>
      <c r="O7" s="38"/>
      <c r="P7" s="38"/>
      <c r="Q7" s="38"/>
      <c r="R7" s="38"/>
      <c r="S7" s="38"/>
      <c r="T7" s="38"/>
      <c r="U7" s="83"/>
      <c r="V7" s="38"/>
      <c r="W7" s="38"/>
      <c r="X7" s="38"/>
      <c r="Y7" s="845"/>
      <c r="Z7" s="38"/>
    </row>
    <row r="8" spans="1:26" ht="14.25" customHeight="1" x14ac:dyDescent="0.45">
      <c r="A8" s="327" t="s">
        <v>3443</v>
      </c>
      <c r="B8" s="77" t="s">
        <v>10</v>
      </c>
      <c r="C8" s="122">
        <v>45496</v>
      </c>
      <c r="D8" s="105" t="s">
        <v>3446</v>
      </c>
      <c r="E8" s="77" t="s">
        <v>368</v>
      </c>
      <c r="F8" s="77" t="s">
        <v>716</v>
      </c>
      <c r="G8" s="77" t="s">
        <v>710</v>
      </c>
      <c r="H8" s="77" t="s">
        <v>2045</v>
      </c>
      <c r="I8" s="81">
        <v>173</v>
      </c>
      <c r="J8" s="81">
        <v>489</v>
      </c>
      <c r="K8" s="81"/>
      <c r="L8" s="123">
        <f>SUM(V8:Z8)</f>
        <v>3</v>
      </c>
      <c r="M8" s="81">
        <f>L8*I8</f>
        <v>519</v>
      </c>
      <c r="N8" s="81"/>
      <c r="O8" s="81"/>
      <c r="P8" s="81">
        <f>O9*I8</f>
        <v>0</v>
      </c>
      <c r="Q8" s="81"/>
      <c r="R8" s="81"/>
      <c r="S8" s="81">
        <f>R9*I8</f>
        <v>519</v>
      </c>
      <c r="T8" s="81"/>
      <c r="U8" s="124"/>
      <c r="V8" s="81"/>
      <c r="W8" s="81">
        <v>1</v>
      </c>
      <c r="X8" s="81">
        <v>1</v>
      </c>
      <c r="Y8" s="81">
        <v>1</v>
      </c>
      <c r="Z8" s="81"/>
    </row>
    <row r="9" spans="1:26" ht="14.25" customHeight="1" x14ac:dyDescent="0.45">
      <c r="A9" s="329"/>
      <c r="B9" s="36"/>
      <c r="C9" s="36"/>
      <c r="D9" s="46"/>
      <c r="E9" s="36"/>
      <c r="F9" s="36"/>
      <c r="G9" s="36"/>
      <c r="H9" s="36"/>
      <c r="I9" s="38"/>
      <c r="J9" s="38"/>
      <c r="K9" s="38"/>
      <c r="L9" s="84"/>
      <c r="M9" s="38"/>
      <c r="N9" s="38">
        <f>L8*J8</f>
        <v>1467</v>
      </c>
      <c r="O9" s="68">
        <f>SUM(V9:Z9)</f>
        <v>0</v>
      </c>
      <c r="P9" s="38"/>
      <c r="Q9" s="38">
        <f>O9*J8</f>
        <v>0</v>
      </c>
      <c r="R9" s="38">
        <f>L8-O9</f>
        <v>3</v>
      </c>
      <c r="S9" s="38"/>
      <c r="T9" s="38">
        <f>R9*J8</f>
        <v>1467</v>
      </c>
      <c r="U9" s="83"/>
      <c r="V9" s="38"/>
      <c r="W9" s="68">
        <v>0</v>
      </c>
      <c r="X9" s="68">
        <v>0</v>
      </c>
      <c r="Y9" s="68">
        <v>0</v>
      </c>
      <c r="Z9" s="38"/>
    </row>
    <row r="10" spans="1:26" ht="14.25" customHeight="1" x14ac:dyDescent="0.45">
      <c r="A10" s="329"/>
      <c r="B10" s="36"/>
      <c r="C10" s="36"/>
      <c r="D10" s="36"/>
      <c r="E10" s="36"/>
      <c r="F10" s="36"/>
      <c r="G10" s="36"/>
      <c r="H10" s="36"/>
      <c r="I10" s="38"/>
      <c r="J10" s="38"/>
      <c r="K10" s="38"/>
      <c r="L10" s="84"/>
      <c r="M10" s="38"/>
      <c r="N10" s="38"/>
      <c r="O10" s="38"/>
      <c r="P10" s="38"/>
      <c r="Q10" s="38"/>
      <c r="R10" s="38"/>
      <c r="S10" s="38"/>
      <c r="T10" s="38"/>
      <c r="U10" s="83"/>
      <c r="V10" s="38"/>
      <c r="W10" s="38"/>
      <c r="X10" s="38"/>
      <c r="Y10" s="38"/>
      <c r="Z10" s="38"/>
    </row>
    <row r="11" spans="1:26" ht="14.25" customHeight="1" x14ac:dyDescent="0.45">
      <c r="A11" s="327" t="s">
        <v>3443</v>
      </c>
      <c r="B11" s="77" t="s">
        <v>10</v>
      </c>
      <c r="C11" s="122">
        <v>45496</v>
      </c>
      <c r="D11" s="87" t="s">
        <v>3447</v>
      </c>
      <c r="E11" s="87" t="s">
        <v>556</v>
      </c>
      <c r="F11" s="87" t="s">
        <v>690</v>
      </c>
      <c r="G11" s="87" t="s">
        <v>3448</v>
      </c>
      <c r="H11" s="87" t="s">
        <v>290</v>
      </c>
      <c r="I11" s="206">
        <v>167</v>
      </c>
      <c r="J11" s="81"/>
      <c r="K11" s="81"/>
      <c r="L11" s="123"/>
      <c r="M11" s="81">
        <f>L11*I11</f>
        <v>0</v>
      </c>
      <c r="N11" s="81"/>
      <c r="O11" s="81"/>
      <c r="P11" s="81">
        <f>O12*I11</f>
        <v>0</v>
      </c>
      <c r="Q11" s="81"/>
      <c r="R11" s="81"/>
      <c r="S11" s="81">
        <f>R12*I11</f>
        <v>0</v>
      </c>
      <c r="T11" s="81"/>
      <c r="U11" s="124"/>
      <c r="V11" s="81"/>
      <c r="W11" s="81">
        <v>1</v>
      </c>
      <c r="X11" s="81">
        <v>1</v>
      </c>
      <c r="Y11" s="81"/>
      <c r="Z11" s="81"/>
    </row>
    <row r="12" spans="1:26" ht="16.5" customHeight="1" x14ac:dyDescent="0.45">
      <c r="A12" s="329"/>
      <c r="B12" s="36"/>
      <c r="C12" s="36"/>
      <c r="D12" s="840" t="s">
        <v>3449</v>
      </c>
      <c r="E12" s="827"/>
      <c r="F12" s="827"/>
      <c r="G12" s="827"/>
      <c r="H12" s="828"/>
      <c r="I12" s="38"/>
      <c r="J12" s="38"/>
      <c r="K12" s="38"/>
      <c r="L12" s="84"/>
      <c r="M12" s="38"/>
      <c r="N12" s="38">
        <f>L11*J11</f>
        <v>0</v>
      </c>
      <c r="O12" s="42">
        <f>SUM(V12:Z12)</f>
        <v>0</v>
      </c>
      <c r="P12" s="38"/>
      <c r="Q12" s="38">
        <f>O12*J11</f>
        <v>0</v>
      </c>
      <c r="R12" s="38">
        <f>L11-O12</f>
        <v>0</v>
      </c>
      <c r="S12" s="38"/>
      <c r="T12" s="38">
        <f>R12*J11</f>
        <v>0</v>
      </c>
      <c r="U12" s="83"/>
      <c r="V12" s="38"/>
      <c r="W12" s="134">
        <v>0</v>
      </c>
      <c r="X12" s="134">
        <v>0</v>
      </c>
      <c r="Y12" s="38"/>
      <c r="Z12" s="38"/>
    </row>
    <row r="13" spans="1:26" ht="14.25" customHeight="1" x14ac:dyDescent="0.45">
      <c r="B13" s="19"/>
      <c r="C13" s="19"/>
      <c r="D13" s="19"/>
      <c r="E13" s="19"/>
      <c r="F13" s="19"/>
      <c r="G13" s="19"/>
      <c r="H13" s="19"/>
      <c r="I13" s="19"/>
      <c r="J13" s="19"/>
      <c r="K13" s="19"/>
      <c r="V13" s="19"/>
      <c r="W13" s="841" t="s">
        <v>3450</v>
      </c>
      <c r="X13" s="828"/>
      <c r="Y13" s="19"/>
      <c r="Z13" s="19"/>
    </row>
    <row r="14" spans="1:26" ht="14.25" customHeight="1" x14ac:dyDescent="0.45">
      <c r="A14" s="327" t="s">
        <v>3443</v>
      </c>
      <c r="B14" s="77" t="s">
        <v>10</v>
      </c>
      <c r="C14" s="122">
        <v>45546</v>
      </c>
      <c r="D14" s="77" t="s">
        <v>3444</v>
      </c>
      <c r="E14" s="77" t="s">
        <v>180</v>
      </c>
      <c r="F14" s="77" t="s">
        <v>178</v>
      </c>
      <c r="G14" s="77" t="s">
        <v>710</v>
      </c>
      <c r="H14" s="77" t="s">
        <v>988</v>
      </c>
      <c r="I14" s="81">
        <v>106</v>
      </c>
      <c r="J14" s="81">
        <v>329</v>
      </c>
      <c r="K14" s="81"/>
      <c r="L14" s="123">
        <f>SUM(V14:Z14)</f>
        <v>1</v>
      </c>
      <c r="M14" s="81">
        <f>L14*I14</f>
        <v>106</v>
      </c>
      <c r="N14" s="81"/>
      <c r="O14" s="81"/>
      <c r="P14" s="81">
        <f>O15*I14</f>
        <v>0</v>
      </c>
      <c r="Q14" s="81"/>
      <c r="R14" s="81"/>
      <c r="S14" s="81">
        <f>R15*I14</f>
        <v>106</v>
      </c>
      <c r="T14" s="81"/>
      <c r="U14" s="124"/>
      <c r="V14" s="81"/>
      <c r="W14" s="81"/>
      <c r="X14" s="81"/>
      <c r="Y14" s="81">
        <v>1</v>
      </c>
      <c r="Z14" s="81"/>
    </row>
    <row r="15" spans="1:26" ht="14.25" customHeight="1" x14ac:dyDescent="0.45">
      <c r="A15" s="329"/>
      <c r="B15" s="36"/>
      <c r="C15" s="36"/>
      <c r="D15" s="36"/>
      <c r="E15" s="36"/>
      <c r="F15" s="36"/>
      <c r="G15" s="36"/>
      <c r="H15" s="36"/>
      <c r="I15" s="38"/>
      <c r="J15" s="38"/>
      <c r="K15" s="38"/>
      <c r="L15" s="84"/>
      <c r="M15" s="38"/>
      <c r="N15" s="38">
        <f>L14*J14</f>
        <v>329</v>
      </c>
      <c r="O15" s="42">
        <f>SUM(V15:Z15)</f>
        <v>0</v>
      </c>
      <c r="P15" s="38"/>
      <c r="Q15" s="38">
        <f>O15*J14</f>
        <v>0</v>
      </c>
      <c r="R15" s="38">
        <f>L14-O15</f>
        <v>1</v>
      </c>
      <c r="S15" s="38"/>
      <c r="T15" s="38">
        <f>R15*J14</f>
        <v>329</v>
      </c>
      <c r="U15" s="83"/>
      <c r="V15" s="38"/>
      <c r="W15" s="38"/>
      <c r="X15" s="38"/>
      <c r="Y15" s="42">
        <v>0</v>
      </c>
      <c r="Z15" s="38"/>
    </row>
    <row r="16" spans="1:26" ht="14.25" customHeight="1" x14ac:dyDescent="0.45">
      <c r="A16" s="329"/>
      <c r="B16" s="36"/>
      <c r="C16" s="36"/>
      <c r="D16" s="36"/>
      <c r="E16" s="36"/>
      <c r="F16" s="36"/>
      <c r="G16" s="36"/>
      <c r="H16" s="36"/>
      <c r="I16" s="38"/>
      <c r="J16" s="38"/>
      <c r="K16" s="38"/>
      <c r="L16" s="84"/>
      <c r="M16" s="38"/>
      <c r="N16" s="38"/>
      <c r="O16" s="38"/>
      <c r="P16" s="38"/>
      <c r="Q16" s="38"/>
      <c r="R16" s="38"/>
      <c r="S16" s="38"/>
      <c r="T16" s="38"/>
      <c r="U16" s="83"/>
      <c r="V16" s="38"/>
      <c r="W16" s="38"/>
      <c r="X16" s="38"/>
      <c r="Y16" s="845"/>
      <c r="Z16" s="38"/>
    </row>
    <row r="17" spans="1:26" ht="14.25" customHeight="1" x14ac:dyDescent="0.45">
      <c r="A17" s="327" t="s">
        <v>3443</v>
      </c>
      <c r="B17" s="77"/>
      <c r="C17" s="122"/>
      <c r="D17" s="77"/>
      <c r="E17" s="77"/>
      <c r="F17" s="77"/>
      <c r="G17" s="77"/>
      <c r="H17" s="77"/>
      <c r="I17" s="81"/>
      <c r="J17" s="81"/>
      <c r="K17" s="81"/>
      <c r="L17" s="123">
        <f>SUM(V17:Z17)</f>
        <v>0</v>
      </c>
      <c r="M17" s="81">
        <f>L17*I17</f>
        <v>0</v>
      </c>
      <c r="N17" s="81"/>
      <c r="O17" s="81"/>
      <c r="P17" s="81">
        <f>O18*I17</f>
        <v>0</v>
      </c>
      <c r="Q17" s="81"/>
      <c r="R17" s="81"/>
      <c r="S17" s="81">
        <f>R18*I17</f>
        <v>0</v>
      </c>
      <c r="T17" s="81"/>
      <c r="U17" s="124"/>
      <c r="V17" s="81"/>
      <c r="W17" s="81"/>
      <c r="X17" s="81"/>
      <c r="Y17" s="81"/>
      <c r="Z17" s="81"/>
    </row>
    <row r="18" spans="1:26" ht="14.25" customHeight="1" x14ac:dyDescent="0.45">
      <c r="A18" s="329"/>
      <c r="B18" s="36"/>
      <c r="C18" s="36"/>
      <c r="D18" s="36"/>
      <c r="E18" s="36"/>
      <c r="F18" s="36"/>
      <c r="G18" s="36"/>
      <c r="H18" s="36"/>
      <c r="I18" s="38"/>
      <c r="J18" s="38"/>
      <c r="K18" s="38"/>
      <c r="L18" s="84"/>
      <c r="M18" s="38"/>
      <c r="N18" s="38">
        <f>L17*J17</f>
        <v>0</v>
      </c>
      <c r="O18" s="42">
        <f>SUM(V18:Z18)</f>
        <v>0</v>
      </c>
      <c r="P18" s="38"/>
      <c r="Q18" s="38">
        <f>O18*J17</f>
        <v>0</v>
      </c>
      <c r="R18" s="38">
        <f>L17-O18</f>
        <v>0</v>
      </c>
      <c r="S18" s="38"/>
      <c r="T18" s="38">
        <f>R18*J17</f>
        <v>0</v>
      </c>
      <c r="U18" s="83"/>
      <c r="V18" s="38"/>
      <c r="W18" s="38"/>
      <c r="X18" s="38"/>
      <c r="Y18" s="38"/>
      <c r="Z18" s="38"/>
    </row>
    <row r="19" spans="1:26" ht="14.25" customHeight="1" x14ac:dyDescent="0.45">
      <c r="A19" s="329"/>
      <c r="B19" s="36"/>
      <c r="C19" s="36"/>
      <c r="D19" s="36"/>
      <c r="E19" s="36"/>
      <c r="F19" s="36"/>
      <c r="G19" s="36"/>
      <c r="H19" s="36"/>
      <c r="I19" s="38"/>
      <c r="J19" s="38"/>
      <c r="K19" s="38"/>
      <c r="L19" s="84"/>
      <c r="M19" s="38"/>
      <c r="N19" s="38"/>
      <c r="O19" s="38"/>
      <c r="P19" s="38"/>
      <c r="Q19" s="38"/>
      <c r="R19" s="38"/>
      <c r="S19" s="38"/>
      <c r="T19" s="38"/>
      <c r="U19" s="83"/>
      <c r="V19" s="38"/>
      <c r="W19" s="38"/>
      <c r="X19" s="38"/>
      <c r="Y19" s="38"/>
      <c r="Z19" s="38"/>
    </row>
    <row r="20" spans="1:26" ht="14.25" customHeight="1" x14ac:dyDescent="0.45">
      <c r="A20" s="327" t="s">
        <v>3443</v>
      </c>
      <c r="B20" s="77"/>
      <c r="C20" s="122"/>
      <c r="D20" s="77"/>
      <c r="E20" s="77"/>
      <c r="F20" s="77"/>
      <c r="G20" s="77"/>
      <c r="H20" s="77"/>
      <c r="I20" s="81"/>
      <c r="J20" s="81"/>
      <c r="K20" s="81"/>
      <c r="L20" s="123">
        <f>SUM(V20:Z20)</f>
        <v>0</v>
      </c>
      <c r="M20" s="81">
        <f>L20*I20</f>
        <v>0</v>
      </c>
      <c r="N20" s="81"/>
      <c r="O20" s="81"/>
      <c r="P20" s="81">
        <f>O21*I20</f>
        <v>0</v>
      </c>
      <c r="Q20" s="81"/>
      <c r="R20" s="81"/>
      <c r="S20" s="81">
        <f>R21*I20</f>
        <v>0</v>
      </c>
      <c r="T20" s="81"/>
      <c r="U20" s="124"/>
      <c r="V20" s="81"/>
      <c r="W20" s="81"/>
      <c r="X20" s="81"/>
      <c r="Y20" s="81"/>
      <c r="Z20" s="81"/>
    </row>
    <row r="21" spans="1:26" ht="14.25" customHeight="1" x14ac:dyDescent="0.45">
      <c r="A21" s="329"/>
      <c r="B21" s="36"/>
      <c r="C21" s="36"/>
      <c r="D21" s="36"/>
      <c r="E21" s="36"/>
      <c r="F21" s="36"/>
      <c r="G21" s="36"/>
      <c r="H21" s="36"/>
      <c r="I21" s="38"/>
      <c r="J21" s="38"/>
      <c r="K21" s="38"/>
      <c r="L21" s="84"/>
      <c r="M21" s="38"/>
      <c r="N21" s="38">
        <f>L20*J20</f>
        <v>0</v>
      </c>
      <c r="O21" s="42">
        <f>SUM(V21:Z21)</f>
        <v>0</v>
      </c>
      <c r="P21" s="38"/>
      <c r="Q21" s="38">
        <f>O21*J20</f>
        <v>0</v>
      </c>
      <c r="R21" s="38">
        <f>L20-O21</f>
        <v>0</v>
      </c>
      <c r="S21" s="38"/>
      <c r="T21" s="38">
        <f>R21*J20</f>
        <v>0</v>
      </c>
      <c r="U21" s="83"/>
      <c r="V21" s="38"/>
      <c r="W21" s="38"/>
      <c r="X21" s="38"/>
      <c r="Y21" s="38"/>
      <c r="Z21" s="38"/>
    </row>
    <row r="22" spans="1:26" ht="14.25" customHeight="1" x14ac:dyDescent="0.45">
      <c r="A22" s="329"/>
      <c r="B22" s="36"/>
      <c r="C22" s="36"/>
      <c r="D22" s="36"/>
      <c r="E22" s="36"/>
      <c r="F22" s="36"/>
      <c r="G22" s="36"/>
      <c r="H22" s="36"/>
      <c r="I22" s="38"/>
      <c r="J22" s="38"/>
      <c r="K22" s="38"/>
      <c r="L22" s="84"/>
      <c r="M22" s="38"/>
      <c r="N22" s="38"/>
      <c r="O22" s="38"/>
      <c r="P22" s="38"/>
      <c r="Q22" s="38"/>
      <c r="R22" s="38"/>
      <c r="S22" s="38"/>
      <c r="T22" s="38"/>
      <c r="U22" s="83"/>
      <c r="V22" s="38"/>
      <c r="W22" s="38"/>
      <c r="X22" s="38"/>
      <c r="Y22" s="38"/>
      <c r="Z22" s="38"/>
    </row>
    <row r="23" spans="1:26" ht="14.25" customHeight="1" x14ac:dyDescent="0.45">
      <c r="A23" s="327" t="s">
        <v>3443</v>
      </c>
      <c r="B23" s="77"/>
      <c r="C23" s="122"/>
      <c r="D23" s="77"/>
      <c r="E23" s="77"/>
      <c r="F23" s="77"/>
      <c r="G23" s="77"/>
      <c r="H23" s="77"/>
      <c r="I23" s="81"/>
      <c r="J23" s="81"/>
      <c r="K23" s="81"/>
      <c r="L23" s="123">
        <f>SUM(V23:Z23)</f>
        <v>0</v>
      </c>
      <c r="M23" s="81">
        <f>L23*I23</f>
        <v>0</v>
      </c>
      <c r="N23" s="81"/>
      <c r="O23" s="81"/>
      <c r="P23" s="81">
        <f>O24*I23</f>
        <v>0</v>
      </c>
      <c r="Q23" s="81"/>
      <c r="R23" s="81"/>
      <c r="S23" s="81">
        <f>R24*I23</f>
        <v>0</v>
      </c>
      <c r="T23" s="81"/>
      <c r="U23" s="124"/>
      <c r="V23" s="81"/>
      <c r="W23" s="81"/>
      <c r="X23" s="81"/>
      <c r="Y23" s="81"/>
      <c r="Z23" s="81"/>
    </row>
    <row r="24" spans="1:26" ht="14.25" customHeight="1" x14ac:dyDescent="0.45">
      <c r="A24" s="329"/>
      <c r="B24" s="36"/>
      <c r="C24" s="36"/>
      <c r="D24" s="36"/>
      <c r="E24" s="36"/>
      <c r="F24" s="36"/>
      <c r="G24" s="36"/>
      <c r="H24" s="36"/>
      <c r="I24" s="38"/>
      <c r="J24" s="38"/>
      <c r="K24" s="38"/>
      <c r="L24" s="84"/>
      <c r="M24" s="38"/>
      <c r="N24" s="38">
        <f>L23*J23</f>
        <v>0</v>
      </c>
      <c r="O24" s="42">
        <f>SUM(V24:Z24)</f>
        <v>0</v>
      </c>
      <c r="P24" s="38"/>
      <c r="Q24" s="38">
        <f>O24*J23</f>
        <v>0</v>
      </c>
      <c r="R24" s="38">
        <f>L23-O24</f>
        <v>0</v>
      </c>
      <c r="S24" s="38"/>
      <c r="T24" s="38">
        <f>R24*J23</f>
        <v>0</v>
      </c>
      <c r="U24" s="83"/>
      <c r="V24" s="38"/>
      <c r="W24" s="38"/>
      <c r="X24" s="38"/>
      <c r="Y24" s="38"/>
      <c r="Z24" s="38"/>
    </row>
    <row r="25" spans="1:26" ht="14.25" customHeight="1" x14ac:dyDescent="0.45">
      <c r="A25" s="329"/>
      <c r="B25" s="36"/>
      <c r="C25" s="36"/>
      <c r="D25" s="36"/>
      <c r="E25" s="36"/>
      <c r="F25" s="36"/>
      <c r="G25" s="36"/>
      <c r="H25" s="36"/>
      <c r="I25" s="38"/>
      <c r="J25" s="38"/>
      <c r="K25" s="38"/>
      <c r="L25" s="84"/>
      <c r="M25" s="38"/>
      <c r="N25" s="38"/>
      <c r="O25" s="38"/>
      <c r="P25" s="38"/>
      <c r="Q25" s="38"/>
      <c r="R25" s="38"/>
      <c r="S25" s="38"/>
      <c r="T25" s="38"/>
      <c r="U25" s="83"/>
      <c r="V25" s="38"/>
      <c r="W25" s="38"/>
      <c r="X25" s="38"/>
      <c r="Y25" s="38"/>
      <c r="Z25" s="38"/>
    </row>
    <row r="26" spans="1:26" ht="14.25" customHeight="1" x14ac:dyDescent="0.45">
      <c r="A26" s="194"/>
      <c r="B26" s="36"/>
      <c r="C26" s="36"/>
      <c r="D26" s="36"/>
      <c r="E26" s="36"/>
      <c r="F26" s="36"/>
      <c r="G26" s="36"/>
      <c r="H26" s="36"/>
      <c r="I26" s="4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83"/>
      <c r="V26" s="38"/>
      <c r="W26" s="38"/>
      <c r="X26" s="38"/>
      <c r="Y26" s="38"/>
      <c r="Z26" s="38"/>
    </row>
    <row r="27" spans="1:26" ht="14.25" customHeight="1" x14ac:dyDescent="0.45">
      <c r="A27" s="324"/>
      <c r="B27" s="324"/>
      <c r="C27" s="324"/>
      <c r="D27" s="324"/>
      <c r="E27" s="324"/>
      <c r="F27" s="324"/>
      <c r="G27" s="324"/>
      <c r="H27" s="324"/>
      <c r="I27" s="94"/>
      <c r="J27" s="94"/>
      <c r="K27" s="94"/>
      <c r="L27" s="49">
        <f t="shared" ref="L27:U27" si="0">SUM(L5:L26)</f>
        <v>11</v>
      </c>
      <c r="M27" s="49">
        <f t="shared" si="0"/>
        <v>1367</v>
      </c>
      <c r="N27" s="93">
        <f t="shared" si="0"/>
        <v>4099</v>
      </c>
      <c r="O27" s="710">
        <f t="shared" si="0"/>
        <v>0</v>
      </c>
      <c r="P27" s="708">
        <f t="shared" si="0"/>
        <v>0</v>
      </c>
      <c r="Q27" s="93">
        <f t="shared" si="0"/>
        <v>0</v>
      </c>
      <c r="R27" s="93">
        <f t="shared" si="0"/>
        <v>11</v>
      </c>
      <c r="S27" s="49">
        <f t="shared" si="0"/>
        <v>1367</v>
      </c>
      <c r="T27" s="93">
        <f t="shared" si="0"/>
        <v>4099</v>
      </c>
      <c r="U27" s="330">
        <f t="shared" si="0"/>
        <v>0</v>
      </c>
      <c r="V27" s="38"/>
      <c r="W27" s="38"/>
      <c r="X27" s="38"/>
      <c r="Y27" s="38"/>
      <c r="Z27" s="38"/>
    </row>
    <row r="28" spans="1:26" ht="14.25" customHeight="1" x14ac:dyDescent="0.4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 t="s">
        <v>2084</v>
      </c>
      <c r="N28" s="9"/>
      <c r="O28" s="9"/>
      <c r="P28" s="97">
        <f>P27/M27</f>
        <v>0</v>
      </c>
      <c r="Q28" s="9"/>
      <c r="R28" s="9"/>
      <c r="S28" s="97">
        <f>S27/M27</f>
        <v>1</v>
      </c>
      <c r="T28" s="9"/>
      <c r="U28" s="9"/>
      <c r="V28" s="9"/>
      <c r="W28" s="9"/>
      <c r="X28" s="9"/>
      <c r="Y28" s="9"/>
      <c r="Z28" s="9"/>
    </row>
    <row r="29" spans="1:26" ht="14.25" customHeight="1" x14ac:dyDescent="0.4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 t="s">
        <v>2085</v>
      </c>
      <c r="N29" s="9"/>
      <c r="O29" s="9"/>
      <c r="P29" s="9"/>
      <c r="Q29" s="9"/>
      <c r="R29" s="9"/>
      <c r="S29" s="9"/>
      <c r="T29" s="98">
        <f>T27/S27</f>
        <v>2.9985369422092174</v>
      </c>
      <c r="U29" s="9"/>
      <c r="V29" s="9"/>
      <c r="W29" s="9"/>
      <c r="X29" s="9"/>
      <c r="Y29" s="9"/>
      <c r="Z29" s="9"/>
    </row>
    <row r="30" spans="1:26" ht="14.25" customHeight="1" x14ac:dyDescent="0.4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>
        <f>M27/L27</f>
        <v>124.27272727272727</v>
      </c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4.25" customHeight="1" x14ac:dyDescent="0.45"/>
    <row r="32" spans="1:26" ht="14.25" customHeight="1" x14ac:dyDescent="0.45">
      <c r="L32" s="1" t="s">
        <v>323</v>
      </c>
      <c r="M32" s="1">
        <f t="shared" ref="M32:N32" si="1">P27+S27</f>
        <v>1367</v>
      </c>
      <c r="N32" s="1">
        <f t="shared" si="1"/>
        <v>4099</v>
      </c>
    </row>
    <row r="33" ht="14.25" customHeight="1" x14ac:dyDescent="0.45"/>
    <row r="34" ht="14.25" customHeight="1" x14ac:dyDescent="0.45"/>
    <row r="35" ht="14.25" customHeight="1" x14ac:dyDescent="0.45"/>
    <row r="36" ht="14.25" customHeight="1" x14ac:dyDescent="0.45"/>
    <row r="37" ht="14.25" customHeight="1" x14ac:dyDescent="0.45"/>
    <row r="38" ht="14.25" customHeight="1" x14ac:dyDescent="0.45"/>
    <row r="39" ht="14.25" customHeight="1" x14ac:dyDescent="0.45"/>
    <row r="40" ht="14.25" customHeight="1" x14ac:dyDescent="0.45"/>
    <row r="41" ht="14.25" customHeight="1" x14ac:dyDescent="0.45"/>
    <row r="42" ht="14.25" customHeight="1" x14ac:dyDescent="0.45"/>
    <row r="43" ht="14.25" customHeight="1" x14ac:dyDescent="0.45"/>
    <row r="44" ht="14.25" customHeight="1" x14ac:dyDescent="0.45"/>
    <row r="45" ht="14.25" customHeight="1" x14ac:dyDescent="0.45"/>
    <row r="46" ht="14.25" customHeight="1" x14ac:dyDescent="0.45"/>
    <row r="47" ht="14.25" customHeight="1" x14ac:dyDescent="0.45"/>
    <row r="48" ht="14.25" customHeight="1" x14ac:dyDescent="0.45"/>
    <row r="49" ht="14.25" customHeight="1" x14ac:dyDescent="0.45"/>
    <row r="50" ht="14.25" customHeight="1" x14ac:dyDescent="0.45"/>
    <row r="51" ht="14.25" customHeight="1" x14ac:dyDescent="0.45"/>
    <row r="52" ht="14.25" customHeight="1" x14ac:dyDescent="0.45"/>
    <row r="53" ht="14.25" customHeight="1" x14ac:dyDescent="0.45"/>
    <row r="54" ht="14.25" customHeight="1" x14ac:dyDescent="0.45"/>
    <row r="55" ht="14.25" customHeight="1" x14ac:dyDescent="0.45"/>
    <row r="56" ht="14.25" customHeight="1" x14ac:dyDescent="0.45"/>
    <row r="57" ht="14.25" customHeight="1" x14ac:dyDescent="0.45"/>
    <row r="58" ht="14.25" customHeight="1" x14ac:dyDescent="0.45"/>
    <row r="59" ht="14.25" customHeight="1" x14ac:dyDescent="0.45"/>
    <row r="60" ht="14.25" customHeight="1" x14ac:dyDescent="0.45"/>
    <row r="61" ht="14.25" customHeight="1" x14ac:dyDescent="0.45"/>
    <row r="62" ht="14.25" customHeight="1" x14ac:dyDescent="0.45"/>
    <row r="63" ht="14.25" customHeight="1" x14ac:dyDescent="0.45"/>
    <row r="64" ht="14.25" customHeight="1" x14ac:dyDescent="0.45"/>
    <row r="65" ht="14.25" customHeight="1" x14ac:dyDescent="0.45"/>
    <row r="66" ht="14.25" customHeight="1" x14ac:dyDescent="0.45"/>
    <row r="67" ht="14.25" customHeight="1" x14ac:dyDescent="0.45"/>
    <row r="68" ht="14.25" customHeight="1" x14ac:dyDescent="0.45"/>
    <row r="69" ht="14.25" customHeight="1" x14ac:dyDescent="0.45"/>
    <row r="70" ht="14.25" customHeight="1" x14ac:dyDescent="0.45"/>
    <row r="71" ht="14.25" customHeight="1" x14ac:dyDescent="0.45"/>
    <row r="72" ht="14.25" customHeight="1" x14ac:dyDescent="0.45"/>
    <row r="73" ht="14.25" customHeight="1" x14ac:dyDescent="0.45"/>
    <row r="74" ht="14.25" customHeight="1" x14ac:dyDescent="0.45"/>
    <row r="75" ht="14.25" customHeight="1" x14ac:dyDescent="0.45"/>
    <row r="76" ht="14.25" customHeight="1" x14ac:dyDescent="0.45"/>
    <row r="77" ht="14.25" customHeight="1" x14ac:dyDescent="0.45"/>
    <row r="78" ht="14.25" customHeight="1" x14ac:dyDescent="0.45"/>
    <row r="79" ht="14.25" customHeight="1" x14ac:dyDescent="0.45"/>
    <row r="80" ht="14.25" customHeight="1" x14ac:dyDescent="0.45"/>
    <row r="81" ht="14.25" customHeight="1" x14ac:dyDescent="0.45"/>
    <row r="82" ht="14.25" customHeight="1" x14ac:dyDescent="0.45"/>
    <row r="83" ht="14.25" customHeight="1" x14ac:dyDescent="0.45"/>
    <row r="84" ht="14.25" customHeight="1" x14ac:dyDescent="0.45"/>
    <row r="85" ht="14.25" customHeight="1" x14ac:dyDescent="0.45"/>
    <row r="86" ht="14.25" customHeight="1" x14ac:dyDescent="0.45"/>
    <row r="87" ht="14.25" customHeight="1" x14ac:dyDescent="0.45"/>
    <row r="88" ht="14.25" customHeight="1" x14ac:dyDescent="0.45"/>
    <row r="89" ht="14.25" customHeight="1" x14ac:dyDescent="0.45"/>
    <row r="90" ht="14.25" customHeight="1" x14ac:dyDescent="0.45"/>
    <row r="91" ht="14.25" customHeight="1" x14ac:dyDescent="0.45"/>
    <row r="92" ht="14.25" customHeight="1" x14ac:dyDescent="0.45"/>
    <row r="93" ht="14.25" customHeight="1" x14ac:dyDescent="0.45"/>
    <row r="94" ht="14.25" customHeight="1" x14ac:dyDescent="0.45"/>
    <row r="95" ht="14.25" customHeight="1" x14ac:dyDescent="0.45"/>
    <row r="96" ht="14.25" customHeight="1" x14ac:dyDescent="0.45"/>
    <row r="97" ht="14.25" customHeight="1" x14ac:dyDescent="0.45"/>
    <row r="98" ht="14.25" customHeight="1" x14ac:dyDescent="0.45"/>
    <row r="99" ht="14.25" customHeight="1" x14ac:dyDescent="0.45"/>
    <row r="100" ht="14.25" customHeight="1" x14ac:dyDescent="0.45"/>
    <row r="101" ht="14.25" customHeight="1" x14ac:dyDescent="0.45"/>
    <row r="102" ht="14.25" customHeight="1" x14ac:dyDescent="0.45"/>
    <row r="103" ht="14.25" customHeight="1" x14ac:dyDescent="0.45"/>
    <row r="104" ht="14.25" customHeight="1" x14ac:dyDescent="0.45"/>
    <row r="105" ht="14.25" customHeight="1" x14ac:dyDescent="0.45"/>
    <row r="106" ht="14.25" customHeight="1" x14ac:dyDescent="0.45"/>
    <row r="107" ht="14.25" customHeight="1" x14ac:dyDescent="0.45"/>
    <row r="108" ht="14.25" customHeight="1" x14ac:dyDescent="0.45"/>
    <row r="109" ht="14.25" customHeight="1" x14ac:dyDescent="0.45"/>
    <row r="110" ht="14.25" customHeight="1" x14ac:dyDescent="0.45"/>
    <row r="111" ht="14.25" customHeight="1" x14ac:dyDescent="0.45"/>
    <row r="11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</sheetData>
  <mergeCells count="4">
    <mergeCell ref="P4:Q4"/>
    <mergeCell ref="S4:U4"/>
    <mergeCell ref="D12:H12"/>
    <mergeCell ref="W13:X13"/>
  </mergeCells>
  <pageMargins left="0.23622047244094491" right="0.23622047244094491" top="0.35433070866141736" bottom="0.35433070866141736" header="0" footer="0"/>
  <pageSetup paperSize="9" scale="55" orientation="portrait" r:id="rId1"/>
  <headerFooter>
    <oddFooter>&amp;Rpage &amp;P sur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945B3-2BB7-46DE-BB15-0EAF3917CAAF}">
  <dimension ref="A1:R1000"/>
  <sheetViews>
    <sheetView workbookViewId="0">
      <selection activeCell="E34" sqref="E34"/>
    </sheetView>
  </sheetViews>
  <sheetFormatPr baseColWidth="10" defaultColWidth="14.3984375" defaultRowHeight="15" customHeight="1" x14ac:dyDescent="0.45"/>
  <cols>
    <col min="1" max="1" width="24" customWidth="1"/>
    <col min="2" max="4" width="10.73046875" customWidth="1"/>
    <col min="5" max="6" width="12" customWidth="1"/>
    <col min="7" max="7" width="10.73046875" customWidth="1"/>
    <col min="8" max="8" width="12" customWidth="1"/>
    <col min="9" max="10" width="10.73046875" customWidth="1"/>
    <col min="11" max="11" width="3.86328125" customWidth="1"/>
    <col min="12" max="12" width="7.3984375" customWidth="1"/>
    <col min="13" max="13" width="11.73046875" customWidth="1"/>
    <col min="14" max="16" width="10.73046875" customWidth="1"/>
    <col min="17" max="17" width="19.73046875" customWidth="1"/>
    <col min="18" max="26" width="10.73046875" customWidth="1"/>
  </cols>
  <sheetData>
    <row r="1" spans="1:18" ht="14.25" customHeight="1" x14ac:dyDescent="0.45">
      <c r="A1" s="733"/>
      <c r="B1" s="733"/>
      <c r="C1" s="733"/>
      <c r="D1" s="733"/>
      <c r="E1" s="733"/>
      <c r="F1" s="733"/>
      <c r="G1" s="733"/>
      <c r="H1" s="733"/>
      <c r="I1" s="733"/>
      <c r="J1" s="733"/>
    </row>
    <row r="2" spans="1:18" ht="14.25" customHeight="1" x14ac:dyDescent="0.45">
      <c r="A2" s="735"/>
      <c r="B2" s="733" t="s">
        <v>12</v>
      </c>
      <c r="C2" s="771">
        <f>'ANALYSE TOTALE'!D1</f>
        <v>46070</v>
      </c>
      <c r="D2" s="771"/>
      <c r="E2" s="733"/>
      <c r="F2" s="733"/>
      <c r="G2" s="733"/>
      <c r="H2" s="733"/>
      <c r="I2" s="733"/>
      <c r="J2" s="733"/>
    </row>
    <row r="3" spans="1:18" ht="14.25" customHeight="1" x14ac:dyDescent="0.45">
      <c r="A3" s="733" t="s">
        <v>13</v>
      </c>
      <c r="B3" s="733"/>
      <c r="C3" s="733"/>
      <c r="D3" s="734"/>
      <c r="E3" s="733"/>
      <c r="F3" s="733"/>
      <c r="G3" s="733"/>
      <c r="H3" s="733"/>
      <c r="I3" s="733"/>
      <c r="J3" s="733"/>
    </row>
    <row r="4" spans="1:18" ht="14.25" customHeight="1" x14ac:dyDescent="0.45">
      <c r="A4" s="733"/>
      <c r="B4" s="733"/>
      <c r="C4" s="733"/>
      <c r="D4" s="733"/>
      <c r="E4" s="733"/>
      <c r="F4" s="733"/>
      <c r="G4" s="733"/>
      <c r="H4" s="733"/>
      <c r="I4" s="733"/>
      <c r="J4" s="733"/>
    </row>
    <row r="5" spans="1:18" ht="14.25" customHeight="1" x14ac:dyDescent="0.45">
      <c r="A5" s="733" t="s">
        <v>14</v>
      </c>
      <c r="B5" s="733"/>
      <c r="C5" s="733"/>
      <c r="D5" s="733"/>
      <c r="E5" s="734">
        <f>'ANALYSE TOTALE'!D1</f>
        <v>46070</v>
      </c>
      <c r="F5" s="733"/>
      <c r="G5" s="733"/>
      <c r="H5" s="733"/>
      <c r="I5" s="733"/>
      <c r="J5" s="733"/>
    </row>
    <row r="6" spans="1:18" ht="14.25" customHeight="1" x14ac:dyDescent="0.45">
      <c r="A6" s="733"/>
      <c r="B6" s="733"/>
      <c r="C6" s="733"/>
      <c r="D6" s="733"/>
      <c r="E6" s="733"/>
      <c r="F6" s="733"/>
      <c r="G6" s="733"/>
      <c r="H6" s="733"/>
      <c r="I6" s="733"/>
      <c r="J6" s="733"/>
    </row>
    <row r="7" spans="1:18" ht="20.25" customHeight="1" x14ac:dyDescent="0.45">
      <c r="A7" s="772"/>
      <c r="B7" s="816" t="s">
        <v>15</v>
      </c>
      <c r="C7" s="817"/>
      <c r="D7" s="818" t="s">
        <v>16</v>
      </c>
      <c r="E7" s="820" t="s">
        <v>17</v>
      </c>
      <c r="F7" s="821"/>
      <c r="G7" s="817"/>
      <c r="H7" s="822" t="s">
        <v>18</v>
      </c>
      <c r="I7" s="821"/>
      <c r="J7" s="817"/>
      <c r="K7" s="9"/>
      <c r="L7" s="812" t="s">
        <v>19</v>
      </c>
      <c r="M7" s="812" t="s">
        <v>20</v>
      </c>
    </row>
    <row r="8" spans="1:18" ht="39.75" customHeight="1" x14ac:dyDescent="0.45">
      <c r="A8" s="736" t="s">
        <v>21</v>
      </c>
      <c r="B8" s="773" t="s">
        <v>22</v>
      </c>
      <c r="C8" s="773" t="s">
        <v>23</v>
      </c>
      <c r="D8" s="819"/>
      <c r="E8" s="774" t="s">
        <v>24</v>
      </c>
      <c r="F8" s="775" t="s">
        <v>25</v>
      </c>
      <c r="G8" s="774" t="s">
        <v>26</v>
      </c>
      <c r="H8" s="776" t="s">
        <v>24</v>
      </c>
      <c r="I8" s="776" t="s">
        <v>26</v>
      </c>
      <c r="J8" s="776" t="s">
        <v>27</v>
      </c>
      <c r="K8" s="2"/>
      <c r="L8" s="813"/>
      <c r="M8" s="813"/>
      <c r="N8" s="10" t="s">
        <v>28</v>
      </c>
      <c r="O8" s="10" t="s">
        <v>29</v>
      </c>
      <c r="R8" s="11" t="s">
        <v>30</v>
      </c>
    </row>
    <row r="9" spans="1:18" ht="14.25" customHeight="1" x14ac:dyDescent="0.45">
      <c r="A9" s="737"/>
      <c r="B9" s="777"/>
      <c r="C9" s="777"/>
      <c r="D9" s="778"/>
      <c r="E9" s="779"/>
      <c r="F9" s="780"/>
      <c r="G9" s="779"/>
      <c r="H9" s="781"/>
      <c r="I9" s="781"/>
      <c r="J9" s="782"/>
      <c r="L9" s="8"/>
      <c r="M9" s="13" t="e">
        <f t="shared" ref="M9:M24" si="0">B9/L9</f>
        <v>#DIV/0!</v>
      </c>
      <c r="N9" s="7" t="e">
        <f t="shared" ref="N9:O24" si="1">H9/B9</f>
        <v>#DIV/0!</v>
      </c>
      <c r="O9" s="7" t="e">
        <f t="shared" si="1"/>
        <v>#DIV/0!</v>
      </c>
      <c r="Q9" s="14">
        <f t="shared" ref="Q9:Q24" si="2">A9</f>
        <v>0</v>
      </c>
      <c r="R9" s="15">
        <f t="shared" ref="R9:R24" si="3">I9/$I$26</f>
        <v>0</v>
      </c>
    </row>
    <row r="10" spans="1:18" ht="14.25" customHeight="1" x14ac:dyDescent="0.45">
      <c r="A10" s="737" t="s">
        <v>3789</v>
      </c>
      <c r="B10" s="777">
        <f>BELLEROSE!M706</f>
        <v>8320.5</v>
      </c>
      <c r="C10" s="777">
        <f>BELLEROSE!N706</f>
        <v>21712</v>
      </c>
      <c r="D10" s="778">
        <f t="shared" ref="D10:D24" si="4">C10/B10</f>
        <v>2.6094585661919356</v>
      </c>
      <c r="E10" s="783">
        <f>BELLEROSE!P706</f>
        <v>229.2</v>
      </c>
      <c r="F10" s="780">
        <f t="shared" ref="F10:F24" si="5">E10/B10</f>
        <v>2.7546421489093201E-2</v>
      </c>
      <c r="G10" s="779">
        <f>BELLEROSE!Q706</f>
        <v>596</v>
      </c>
      <c r="H10" s="781">
        <f>BELLEROSE!S706</f>
        <v>8091.2999999999993</v>
      </c>
      <c r="I10" s="781">
        <f>BELLEROSE!T706</f>
        <v>21116</v>
      </c>
      <c r="J10" s="782"/>
      <c r="L10" s="8">
        <f>BELLEROSE!L706</f>
        <v>108</v>
      </c>
      <c r="M10" s="16">
        <f t="shared" si="0"/>
        <v>77.041666666666671</v>
      </c>
      <c r="N10" s="7">
        <f t="shared" si="1"/>
        <v>0.97245357851090675</v>
      </c>
      <c r="O10" s="7">
        <f t="shared" si="1"/>
        <v>0.97254974207811351</v>
      </c>
      <c r="Q10" s="14" t="str">
        <f t="shared" si="2"/>
        <v>H25 BELLEROSE</v>
      </c>
      <c r="R10" s="17">
        <f t="shared" si="3"/>
        <v>0.16366962237241892</v>
      </c>
    </row>
    <row r="11" spans="1:18" ht="14.25" customHeight="1" x14ac:dyDescent="0.45">
      <c r="A11" s="737" t="s">
        <v>3790</v>
      </c>
      <c r="B11" s="777">
        <f>'CAMPOMAGGI '!M204</f>
        <v>4107</v>
      </c>
      <c r="C11" s="777">
        <f>'CAMPOMAGGI '!N204</f>
        <v>11159</v>
      </c>
      <c r="D11" s="778">
        <f t="shared" si="4"/>
        <v>2.7170684197711226</v>
      </c>
      <c r="E11" s="783">
        <f>'CAMPOMAGGI '!P204</f>
        <v>496</v>
      </c>
      <c r="F11" s="780">
        <f t="shared" si="5"/>
        <v>0.12076941806671536</v>
      </c>
      <c r="G11" s="779">
        <f>'CAMPOMAGGI '!Q204</f>
        <v>1337</v>
      </c>
      <c r="H11" s="781">
        <f>'CAMPOMAGGI '!S204</f>
        <v>3611</v>
      </c>
      <c r="I11" s="781">
        <f>'CAMPOMAGGI '!T204</f>
        <v>9822</v>
      </c>
      <c r="J11" s="782"/>
      <c r="L11" s="8">
        <f>'CAMPOMAGGI '!L204</f>
        <v>31</v>
      </c>
      <c r="M11" s="18">
        <f t="shared" si="0"/>
        <v>132.48387096774192</v>
      </c>
      <c r="N11" s="7">
        <f t="shared" si="1"/>
        <v>0.87923058193328463</v>
      </c>
      <c r="O11" s="7">
        <f t="shared" si="1"/>
        <v>0.88018639663052245</v>
      </c>
      <c r="Q11" s="14" t="str">
        <f t="shared" si="2"/>
        <v>H25 CAMPOMAGGI</v>
      </c>
      <c r="R11" s="15">
        <f t="shared" si="3"/>
        <v>7.6130092391641341E-2</v>
      </c>
    </row>
    <row r="12" spans="1:18" ht="14.25" customHeight="1" x14ac:dyDescent="0.45">
      <c r="A12" s="737" t="s">
        <v>3791</v>
      </c>
      <c r="B12" s="777">
        <f>DIEGA!N448</f>
        <v>5051</v>
      </c>
      <c r="C12" s="777">
        <f>DIEGA!O448</f>
        <v>14080</v>
      </c>
      <c r="D12" s="778">
        <f t="shared" si="4"/>
        <v>2.7875668184517917</v>
      </c>
      <c r="E12" s="783">
        <f>DIEGA!Q448</f>
        <v>701</v>
      </c>
      <c r="F12" s="780">
        <f t="shared" si="5"/>
        <v>0.13878439912888538</v>
      </c>
      <c r="G12" s="779">
        <f>DIEGA!R448</f>
        <v>1973</v>
      </c>
      <c r="H12" s="781">
        <f>DIEGA!T448</f>
        <v>4350</v>
      </c>
      <c r="I12" s="781">
        <f>DIEGA!U448</f>
        <v>12107</v>
      </c>
      <c r="J12" s="782"/>
      <c r="L12" s="8">
        <f>DIEGA!M448</f>
        <v>52</v>
      </c>
      <c r="M12" s="18">
        <f t="shared" si="0"/>
        <v>97.134615384615387</v>
      </c>
      <c r="N12" s="7">
        <f t="shared" si="1"/>
        <v>0.86121560087111459</v>
      </c>
      <c r="O12" s="7">
        <f t="shared" si="1"/>
        <v>0.85987215909090908</v>
      </c>
      <c r="Q12" s="14" t="str">
        <f t="shared" si="2"/>
        <v>H25 DIEGA</v>
      </c>
      <c r="R12" s="7">
        <f t="shared" si="3"/>
        <v>9.3841073975320891E-2</v>
      </c>
    </row>
    <row r="13" spans="1:18" ht="14.25" customHeight="1" x14ac:dyDescent="0.45">
      <c r="A13" s="737" t="s">
        <v>3792</v>
      </c>
      <c r="B13" s="777">
        <f>FLOOR!N156</f>
        <v>2711</v>
      </c>
      <c r="C13" s="777">
        <f>FLOOR!O156</f>
        <v>8583</v>
      </c>
      <c r="D13" s="778">
        <f t="shared" si="4"/>
        <v>3.16599040944301</v>
      </c>
      <c r="E13" s="783">
        <f>FLOOR!Q156</f>
        <v>77</v>
      </c>
      <c r="F13" s="780">
        <f t="shared" si="5"/>
        <v>2.8402803393581703E-2</v>
      </c>
      <c r="G13" s="779">
        <f>FLOOR!R156</f>
        <v>249</v>
      </c>
      <c r="H13" s="781">
        <f>FLOOR!T156</f>
        <v>2634</v>
      </c>
      <c r="I13" s="781">
        <f>FLOOR!U156</f>
        <v>8334</v>
      </c>
      <c r="J13" s="782"/>
      <c r="L13" s="19">
        <f>FLOOR!M156</f>
        <v>37</v>
      </c>
      <c r="M13" s="16">
        <f t="shared" si="0"/>
        <v>73.270270270270274</v>
      </c>
      <c r="N13" s="7">
        <f t="shared" si="1"/>
        <v>0.9715971966064183</v>
      </c>
      <c r="O13" s="7">
        <f t="shared" si="1"/>
        <v>0.97098916462775253</v>
      </c>
      <c r="Q13" s="14" t="str">
        <f t="shared" si="2"/>
        <v>H25 FLOOR</v>
      </c>
      <c r="R13" s="7">
        <f t="shared" si="3"/>
        <v>6.4596639176536241E-2</v>
      </c>
    </row>
    <row r="14" spans="1:18" ht="14.25" customHeight="1" x14ac:dyDescent="0.45">
      <c r="A14" s="737"/>
      <c r="B14" s="777"/>
      <c r="C14" s="777"/>
      <c r="D14" s="778" t="e">
        <f t="shared" si="4"/>
        <v>#DIV/0!</v>
      </c>
      <c r="E14" s="779"/>
      <c r="F14" s="780" t="e">
        <f t="shared" si="5"/>
        <v>#DIV/0!</v>
      </c>
      <c r="G14" s="779"/>
      <c r="H14" s="781"/>
      <c r="I14" s="781"/>
      <c r="J14" s="782"/>
      <c r="L14" s="19"/>
      <c r="M14" s="13" t="e">
        <f t="shared" si="0"/>
        <v>#DIV/0!</v>
      </c>
      <c r="N14" s="7" t="e">
        <f t="shared" si="1"/>
        <v>#DIV/0!</v>
      </c>
      <c r="O14" s="7" t="e">
        <f t="shared" si="1"/>
        <v>#DIV/0!</v>
      </c>
      <c r="Q14" s="14">
        <f t="shared" si="2"/>
        <v>0</v>
      </c>
      <c r="R14" s="17">
        <f t="shared" si="3"/>
        <v>0</v>
      </c>
    </row>
    <row r="15" spans="1:18" ht="14.25" customHeight="1" x14ac:dyDescent="0.45">
      <c r="A15" s="785" t="s">
        <v>3793</v>
      </c>
      <c r="B15" s="777">
        <f>'MALIPARMI '!N521</f>
        <v>8937</v>
      </c>
      <c r="C15" s="777">
        <f>'MALIPARMI '!O521</f>
        <v>23605</v>
      </c>
      <c r="D15" s="778">
        <f t="shared" si="4"/>
        <v>2.6412666442877923</v>
      </c>
      <c r="E15" s="783">
        <f>'MALIPARMI '!Q521</f>
        <v>2635</v>
      </c>
      <c r="F15" s="780">
        <f t="shared" si="5"/>
        <v>0.29484166946402596</v>
      </c>
      <c r="G15" s="779">
        <f>'MALIPARMI '!R521</f>
        <v>6752</v>
      </c>
      <c r="H15" s="781">
        <f>'MALIPARMI '!T521</f>
        <v>6302</v>
      </c>
      <c r="I15" s="781">
        <f>'MALIPARMI '!U521</f>
        <v>16853</v>
      </c>
      <c r="J15" s="782"/>
      <c r="L15" s="19">
        <f>'MALIPARMI '!M521</f>
        <v>102</v>
      </c>
      <c r="M15" s="13">
        <f t="shared" si="0"/>
        <v>87.617647058823536</v>
      </c>
      <c r="N15" s="7">
        <f t="shared" si="1"/>
        <v>0.70515833053597399</v>
      </c>
      <c r="O15" s="7">
        <f t="shared" si="1"/>
        <v>0.71395890701122644</v>
      </c>
      <c r="P15" s="484" t="s">
        <v>3782</v>
      </c>
      <c r="Q15" s="14" t="str">
        <f t="shared" si="2"/>
        <v>H25 MALIPARMI</v>
      </c>
      <c r="R15" s="15">
        <f t="shared" si="3"/>
        <v>0.13062720902833758</v>
      </c>
    </row>
    <row r="16" spans="1:18" ht="14.25" customHeight="1" x14ac:dyDescent="0.45">
      <c r="A16" s="737" t="s">
        <v>3794</v>
      </c>
      <c r="B16" s="777">
        <f>NIU!N232</f>
        <v>8890</v>
      </c>
      <c r="C16" s="777">
        <f>NIU!O232</f>
        <v>25549</v>
      </c>
      <c r="D16" s="778">
        <f t="shared" si="4"/>
        <v>2.8739032620922385</v>
      </c>
      <c r="E16" s="783">
        <f>NIU!Q232</f>
        <v>1674</v>
      </c>
      <c r="F16" s="780">
        <f t="shared" si="5"/>
        <v>0.18830146231721034</v>
      </c>
      <c r="G16" s="779">
        <f>NIU!R232</f>
        <v>4696</v>
      </c>
      <c r="H16" s="781">
        <f>NIU!T232</f>
        <v>7216</v>
      </c>
      <c r="I16" s="781">
        <f>NIU!U232</f>
        <v>20853</v>
      </c>
      <c r="J16" s="782"/>
      <c r="L16" s="8">
        <f>NIU!M232</f>
        <v>107</v>
      </c>
      <c r="M16" s="18">
        <f t="shared" si="0"/>
        <v>83.084112149532714</v>
      </c>
      <c r="N16" s="7">
        <f t="shared" si="1"/>
        <v>0.81169853768278966</v>
      </c>
      <c r="O16" s="7">
        <f t="shared" si="1"/>
        <v>0.8161963286234295</v>
      </c>
      <c r="Q16" s="14" t="str">
        <f t="shared" si="2"/>
        <v>H25 NIU</v>
      </c>
      <c r="R16" s="15">
        <f t="shared" si="3"/>
        <v>0.16163111552055559</v>
      </c>
    </row>
    <row r="17" spans="1:18" ht="14.25" customHeight="1" x14ac:dyDescent="0.45">
      <c r="A17" s="785" t="s">
        <v>3795</v>
      </c>
      <c r="B17" s="777">
        <f>'OTTODAME '!N442</f>
        <v>10082</v>
      </c>
      <c r="C17" s="777">
        <f>'OTTODAME '!O442</f>
        <v>28848</v>
      </c>
      <c r="D17" s="778">
        <f t="shared" si="4"/>
        <v>2.8613370363023209</v>
      </c>
      <c r="E17" s="783">
        <f>'OTTODAME '!Q442</f>
        <v>2105</v>
      </c>
      <c r="F17" s="780">
        <f t="shared" si="5"/>
        <v>0.20878793890101172</v>
      </c>
      <c r="G17" s="779">
        <f>'OTTODAME '!R442</f>
        <v>5849</v>
      </c>
      <c r="H17" s="781">
        <f>'OTTODAME '!T442</f>
        <v>7977</v>
      </c>
      <c r="I17" s="781">
        <f>'OTTODAME '!U442</f>
        <v>22999</v>
      </c>
      <c r="J17" s="782"/>
      <c r="L17" s="19">
        <f>'OTTODAME '!M442</f>
        <v>130</v>
      </c>
      <c r="M17" s="16">
        <f t="shared" si="0"/>
        <v>77.553846153846152</v>
      </c>
      <c r="N17" s="7">
        <f t="shared" si="1"/>
        <v>0.79121206109898834</v>
      </c>
      <c r="O17" s="7">
        <f t="shared" si="1"/>
        <v>0.79724764281752636</v>
      </c>
      <c r="Q17" s="14" t="str">
        <f t="shared" si="2"/>
        <v>H25 OTTOD'AME</v>
      </c>
      <c r="R17" s="15">
        <f t="shared" si="3"/>
        <v>0.17826471135363056</v>
      </c>
    </row>
    <row r="18" spans="1:18" ht="14.25" customHeight="1" x14ac:dyDescent="0.45">
      <c r="A18" s="737"/>
      <c r="B18" s="777"/>
      <c r="C18" s="777"/>
      <c r="D18" s="778" t="e">
        <f t="shared" si="4"/>
        <v>#DIV/0!</v>
      </c>
      <c r="E18" s="779"/>
      <c r="F18" s="780" t="e">
        <f t="shared" si="5"/>
        <v>#DIV/0!</v>
      </c>
      <c r="G18" s="779"/>
      <c r="H18" s="781"/>
      <c r="I18" s="781"/>
      <c r="J18" s="782"/>
      <c r="L18" s="19"/>
      <c r="M18" s="13" t="e">
        <f t="shared" si="0"/>
        <v>#DIV/0!</v>
      </c>
      <c r="N18" s="7" t="e">
        <f t="shared" si="1"/>
        <v>#DIV/0!</v>
      </c>
      <c r="O18" s="7" t="e">
        <f t="shared" si="1"/>
        <v>#DIV/0!</v>
      </c>
      <c r="Q18" s="14">
        <f t="shared" si="2"/>
        <v>0</v>
      </c>
      <c r="R18" s="15">
        <f t="shared" si="3"/>
        <v>0</v>
      </c>
    </row>
    <row r="19" spans="1:18" ht="14.25" customHeight="1" x14ac:dyDescent="0.45">
      <c r="A19" s="737" t="s">
        <v>3796</v>
      </c>
      <c r="B19" s="777">
        <f>'POST&amp;CO accessoires Seven'!M80</f>
        <v>1314</v>
      </c>
      <c r="C19" s="777">
        <f>'POST&amp;CO accessoires Seven'!N80</f>
        <v>4074</v>
      </c>
      <c r="D19" s="778">
        <f t="shared" si="4"/>
        <v>3.1004566210045663</v>
      </c>
      <c r="E19" s="783">
        <f>'POST&amp;CO accessoires Seven'!P80</f>
        <v>79</v>
      </c>
      <c r="F19" s="780">
        <f t="shared" si="5"/>
        <v>6.0121765601217653E-2</v>
      </c>
      <c r="G19" s="779">
        <f>'POST&amp;CO accessoires Seven'!Q80</f>
        <v>239</v>
      </c>
      <c r="H19" s="781">
        <f>'POST&amp;CO accessoires Seven'!S80</f>
        <v>1235</v>
      </c>
      <c r="I19" s="781">
        <f>'POST&amp;CO accessoires Seven'!T80</f>
        <v>3835</v>
      </c>
      <c r="J19" s="782"/>
      <c r="L19" s="8">
        <f>'POST&amp;CO accessoires Seven'!L80</f>
        <v>16</v>
      </c>
      <c r="M19" s="18">
        <f t="shared" si="0"/>
        <v>82.125</v>
      </c>
      <c r="N19" s="7">
        <f t="shared" si="1"/>
        <v>0.93987823439878238</v>
      </c>
      <c r="O19" s="7">
        <f t="shared" si="1"/>
        <v>0.94133529700540008</v>
      </c>
      <c r="Q19" s="14" t="str">
        <f t="shared" si="2"/>
        <v>H25 POST &amp; CO</v>
      </c>
      <c r="R19" s="15">
        <f t="shared" si="3"/>
        <v>2.9724995349414026E-2</v>
      </c>
    </row>
    <row r="20" spans="1:18" ht="14.25" customHeight="1" x14ac:dyDescent="0.45">
      <c r="A20" s="785" t="s">
        <v>3797</v>
      </c>
      <c r="B20" s="777">
        <f>'SEVEN '!O250</f>
        <v>3424</v>
      </c>
      <c r="C20" s="777">
        <f>'SEVEN '!P250</f>
        <v>8930</v>
      </c>
      <c r="D20" s="778">
        <f t="shared" si="4"/>
        <v>2.6080607476635516</v>
      </c>
      <c r="E20" s="783">
        <f>'SEVEN '!R250</f>
        <v>1400</v>
      </c>
      <c r="F20" s="780">
        <f t="shared" si="5"/>
        <v>0.40887850467289721</v>
      </c>
      <c r="G20" s="779">
        <f>'SEVEN '!S250</f>
        <v>3650</v>
      </c>
      <c r="H20" s="781">
        <f>'SEVEN '!U250</f>
        <v>2024</v>
      </c>
      <c r="I20" s="781">
        <f>'SEVEN '!V250</f>
        <v>5280</v>
      </c>
      <c r="J20" s="782"/>
      <c r="L20" s="8">
        <f>'SEVEN '!N250</f>
        <v>48</v>
      </c>
      <c r="M20" s="18">
        <f t="shared" si="0"/>
        <v>71.333333333333329</v>
      </c>
      <c r="N20" s="7">
        <f t="shared" si="1"/>
        <v>0.59112149532710279</v>
      </c>
      <c r="O20" s="7">
        <f t="shared" si="1"/>
        <v>0.59126539753639418</v>
      </c>
      <c r="Q20" s="14" t="str">
        <f t="shared" si="2"/>
        <v>H25 SEVEN</v>
      </c>
      <c r="R20" s="7">
        <f t="shared" si="3"/>
        <v>4.0925156569727783E-2</v>
      </c>
    </row>
    <row r="21" spans="1:18" ht="14.25" customHeight="1" x14ac:dyDescent="0.45">
      <c r="A21" s="737" t="s">
        <v>3798</v>
      </c>
      <c r="B21" s="777">
        <f>'V DE VINSTER'!O297</f>
        <v>3470</v>
      </c>
      <c r="C21" s="777">
        <f>'V DE VINSTER'!P297</f>
        <v>9093</v>
      </c>
      <c r="D21" s="778">
        <f t="shared" si="4"/>
        <v>2.6204610951008647</v>
      </c>
      <c r="E21" s="783">
        <f>'V DE VINSTER'!R297</f>
        <v>520</v>
      </c>
      <c r="F21" s="780">
        <f t="shared" si="5"/>
        <v>0.14985590778097982</v>
      </c>
      <c r="G21" s="779">
        <f>'V DE VINSTER'!S297</f>
        <v>1276</v>
      </c>
      <c r="H21" s="781">
        <f>'V DE VINSTER'!U297</f>
        <v>2950</v>
      </c>
      <c r="I21" s="781">
        <f>'V DE VINSTER'!V297</f>
        <v>7817</v>
      </c>
      <c r="J21" s="782"/>
      <c r="L21" s="8">
        <f>'V DE VINSTER'!N297</f>
        <v>29</v>
      </c>
      <c r="M21" s="18">
        <f t="shared" si="0"/>
        <v>119.65517241379311</v>
      </c>
      <c r="N21" s="7">
        <f t="shared" si="1"/>
        <v>0.85014409221902021</v>
      </c>
      <c r="O21" s="7">
        <f t="shared" si="1"/>
        <v>0.85967227537666335</v>
      </c>
      <c r="Q21" s="14" t="str">
        <f t="shared" si="2"/>
        <v>H25 V DE VINSTER</v>
      </c>
      <c r="R21" s="17">
        <f t="shared" si="3"/>
        <v>6.0589384262417063E-2</v>
      </c>
    </row>
    <row r="22" spans="1:18" ht="14.25" customHeight="1" x14ac:dyDescent="0.45">
      <c r="A22" s="737"/>
      <c r="B22" s="777"/>
      <c r="C22" s="777"/>
      <c r="D22" s="778" t="e">
        <f t="shared" si="4"/>
        <v>#DIV/0!</v>
      </c>
      <c r="E22" s="779"/>
      <c r="F22" s="780" t="e">
        <f t="shared" si="5"/>
        <v>#DIV/0!</v>
      </c>
      <c r="G22" s="779"/>
      <c r="H22" s="781"/>
      <c r="I22" s="781"/>
      <c r="J22" s="782"/>
      <c r="L22" s="19"/>
      <c r="M22" s="18" t="e">
        <f t="shared" si="0"/>
        <v>#DIV/0!</v>
      </c>
      <c r="N22" s="7" t="e">
        <f t="shared" si="1"/>
        <v>#DIV/0!</v>
      </c>
      <c r="O22" s="7" t="e">
        <f t="shared" si="1"/>
        <v>#DIV/0!</v>
      </c>
      <c r="Q22" s="14">
        <f t="shared" si="2"/>
        <v>0</v>
      </c>
      <c r="R22" s="7">
        <f t="shared" si="3"/>
        <v>0</v>
      </c>
    </row>
    <row r="23" spans="1:18" ht="14.25" customHeight="1" x14ac:dyDescent="0.45">
      <c r="A23" s="737"/>
      <c r="B23" s="777"/>
      <c r="C23" s="777"/>
      <c r="D23" s="778" t="e">
        <f t="shared" si="4"/>
        <v>#DIV/0!</v>
      </c>
      <c r="E23" s="779"/>
      <c r="F23" s="780" t="e">
        <f t="shared" si="5"/>
        <v>#DIV/0!</v>
      </c>
      <c r="G23" s="779"/>
      <c r="H23" s="781"/>
      <c r="I23" s="781"/>
      <c r="J23" s="782"/>
      <c r="L23" s="19"/>
      <c r="M23" s="18" t="e">
        <f t="shared" si="0"/>
        <v>#DIV/0!</v>
      </c>
      <c r="N23" s="7" t="e">
        <f t="shared" si="1"/>
        <v>#DIV/0!</v>
      </c>
      <c r="O23" s="7" t="e">
        <f t="shared" si="1"/>
        <v>#DIV/0!</v>
      </c>
      <c r="Q23" s="14">
        <f t="shared" si="2"/>
        <v>0</v>
      </c>
      <c r="R23" s="7">
        <f t="shared" si="3"/>
        <v>0</v>
      </c>
    </row>
    <row r="24" spans="1:18" ht="14.25" customHeight="1" x14ac:dyDescent="0.45">
      <c r="A24" s="737"/>
      <c r="B24" s="777"/>
      <c r="C24" s="777"/>
      <c r="D24" s="778" t="e">
        <f t="shared" si="4"/>
        <v>#DIV/0!</v>
      </c>
      <c r="E24" s="779"/>
      <c r="F24" s="780" t="e">
        <f t="shared" si="5"/>
        <v>#DIV/0!</v>
      </c>
      <c r="G24" s="779"/>
      <c r="H24" s="781"/>
      <c r="I24" s="781"/>
      <c r="J24" s="782"/>
      <c r="L24" s="8"/>
      <c r="M24" s="13" t="e">
        <f t="shared" si="0"/>
        <v>#DIV/0!</v>
      </c>
      <c r="N24" s="7" t="e">
        <f t="shared" si="1"/>
        <v>#DIV/0!</v>
      </c>
      <c r="O24" s="7" t="e">
        <f t="shared" si="1"/>
        <v>#DIV/0!</v>
      </c>
      <c r="Q24" s="14">
        <f t="shared" si="2"/>
        <v>0</v>
      </c>
      <c r="R24" s="7">
        <f t="shared" si="3"/>
        <v>0</v>
      </c>
    </row>
    <row r="25" spans="1:18" ht="14.25" customHeight="1" x14ac:dyDescent="0.45">
      <c r="A25" s="786" t="s">
        <v>3799</v>
      </c>
      <c r="B25" s="743"/>
      <c r="C25" s="743"/>
      <c r="D25" s="743"/>
      <c r="E25" s="743"/>
      <c r="F25" s="743"/>
      <c r="G25" s="743"/>
      <c r="H25" s="743"/>
      <c r="I25" s="743"/>
      <c r="J25" s="733"/>
      <c r="N25" s="7"/>
      <c r="O25" s="7"/>
    </row>
    <row r="26" spans="1:18" ht="14.25" customHeight="1" x14ac:dyDescent="0.45">
      <c r="A26" s="733"/>
      <c r="B26" s="777">
        <f t="shared" ref="B26:C26" si="6">SUM(B9:B24)</f>
        <v>56306.5</v>
      </c>
      <c r="C26" s="777">
        <f t="shared" si="6"/>
        <v>155633</v>
      </c>
      <c r="D26" s="778">
        <f>C26/B26</f>
        <v>2.7640325717279532</v>
      </c>
      <c r="E26" s="783">
        <f>SUM(E9:E24)</f>
        <v>9916.2000000000007</v>
      </c>
      <c r="F26" s="780">
        <f>E26/B26</f>
        <v>0.17611110617779477</v>
      </c>
      <c r="G26" s="779">
        <f t="shared" ref="G26:I26" si="7">SUM(G9:G24)</f>
        <v>26617</v>
      </c>
      <c r="H26" s="781">
        <f t="shared" si="7"/>
        <v>46390.3</v>
      </c>
      <c r="I26" s="781">
        <f t="shared" si="7"/>
        <v>129016</v>
      </c>
      <c r="J26" s="782"/>
      <c r="L26" s="8">
        <f>SUM(L9:L24)</f>
        <v>660</v>
      </c>
      <c r="M26" s="8" t="e">
        <f>AVERAGE(M9:M24)</f>
        <v>#DIV/0!</v>
      </c>
      <c r="N26" s="7">
        <f t="shared" ref="N26:O26" si="8">H26/B26</f>
        <v>0.82388889382220531</v>
      </c>
      <c r="O26" s="7">
        <f t="shared" si="8"/>
        <v>0.82897585987547628</v>
      </c>
      <c r="R26" s="7">
        <f>SUM(R9:R24)</f>
        <v>0.99999999999999989</v>
      </c>
    </row>
    <row r="27" spans="1:18" ht="14.25" customHeight="1" x14ac:dyDescent="0.45">
      <c r="A27" s="733"/>
      <c r="B27" s="784">
        <f>E26+H26</f>
        <v>56306.5</v>
      </c>
      <c r="C27" s="784">
        <f>G26+I26</f>
        <v>155633</v>
      </c>
      <c r="D27" s="784"/>
      <c r="E27" s="744">
        <f>E26/B26</f>
        <v>0.17611110617779477</v>
      </c>
      <c r="F27" s="744"/>
      <c r="G27" s="744">
        <f>G26/C26</f>
        <v>0.17102414012452372</v>
      </c>
      <c r="H27" s="744">
        <f t="shared" ref="H27:I27" si="9">H26/B26</f>
        <v>0.82388889382220531</v>
      </c>
      <c r="I27" s="744">
        <f t="shared" si="9"/>
        <v>0.82897585987547628</v>
      </c>
      <c r="J27" s="733"/>
    </row>
    <row r="28" spans="1:18" ht="14.25" customHeight="1" x14ac:dyDescent="0.45"/>
    <row r="29" spans="1:18" ht="14.25" customHeight="1" x14ac:dyDescent="0.45">
      <c r="A29" s="10" t="str">
        <f t="shared" ref="A29:A34" si="10">A8</f>
        <v>COLLECTION / MARQUES</v>
      </c>
      <c r="B29" s="20" t="str">
        <f t="shared" ref="B29:B34" si="11">R8</f>
        <v>PE25 - Marque / Ventes TTC totales</v>
      </c>
      <c r="O29" s="2" t="str">
        <f t="shared" ref="O29:O34" si="12">B8</f>
        <v>PA HT TOTAL</v>
      </c>
      <c r="P29" s="2" t="str">
        <f t="shared" ref="P29:P34" si="13">H8</f>
        <v>PA HT</v>
      </c>
      <c r="Q29" s="2"/>
      <c r="R29" s="10" t="s">
        <v>44</v>
      </c>
    </row>
    <row r="30" spans="1:18" ht="14.25" customHeight="1" x14ac:dyDescent="0.45">
      <c r="A30" s="1">
        <f t="shared" si="10"/>
        <v>0</v>
      </c>
      <c r="B30" s="21">
        <f t="shared" si="11"/>
        <v>0</v>
      </c>
      <c r="O30" s="22">
        <f t="shared" si="12"/>
        <v>0</v>
      </c>
      <c r="P30" s="22">
        <f t="shared" si="13"/>
        <v>0</v>
      </c>
      <c r="Q30" s="14">
        <f t="shared" ref="Q30:Q34" si="14">A9</f>
        <v>0</v>
      </c>
      <c r="R30" s="7" t="e">
        <f t="shared" ref="R30:R43" si="15">P30/O30</f>
        <v>#DIV/0!</v>
      </c>
    </row>
    <row r="31" spans="1:18" ht="14.25" customHeight="1" x14ac:dyDescent="0.45">
      <c r="A31" s="1" t="str">
        <f t="shared" si="10"/>
        <v>H25 BELLEROSE</v>
      </c>
      <c r="B31" s="21">
        <f t="shared" si="11"/>
        <v>0.16366962237241892</v>
      </c>
      <c r="O31" s="22">
        <f t="shared" si="12"/>
        <v>8320.5</v>
      </c>
      <c r="P31" s="22">
        <f t="shared" si="13"/>
        <v>8091.2999999999993</v>
      </c>
      <c r="Q31" s="14" t="str">
        <f t="shared" si="14"/>
        <v>H25 BELLEROSE</v>
      </c>
      <c r="R31" s="7">
        <f t="shared" si="15"/>
        <v>0.97245357851090675</v>
      </c>
    </row>
    <row r="32" spans="1:18" ht="14.25" customHeight="1" x14ac:dyDescent="0.45">
      <c r="A32" s="1" t="str">
        <f t="shared" si="10"/>
        <v>H25 CAMPOMAGGI</v>
      </c>
      <c r="B32" s="21">
        <f t="shared" si="11"/>
        <v>7.6130092391641341E-2</v>
      </c>
      <c r="O32" s="22">
        <f t="shared" si="12"/>
        <v>4107</v>
      </c>
      <c r="P32" s="22">
        <f t="shared" si="13"/>
        <v>3611</v>
      </c>
      <c r="Q32" s="14" t="str">
        <f t="shared" si="14"/>
        <v>H25 CAMPOMAGGI</v>
      </c>
      <c r="R32" s="7">
        <f t="shared" si="15"/>
        <v>0.87923058193328463</v>
      </c>
    </row>
    <row r="33" spans="1:18" ht="14.25" customHeight="1" x14ac:dyDescent="0.45">
      <c r="A33" s="1" t="str">
        <f t="shared" si="10"/>
        <v>H25 DIEGA</v>
      </c>
      <c r="B33" s="21">
        <f t="shared" si="11"/>
        <v>9.3841073975320891E-2</v>
      </c>
      <c r="O33" s="22">
        <f t="shared" si="12"/>
        <v>5051</v>
      </c>
      <c r="P33" s="22">
        <f t="shared" si="13"/>
        <v>4350</v>
      </c>
      <c r="Q33" s="14" t="str">
        <f t="shared" si="14"/>
        <v>H25 DIEGA</v>
      </c>
      <c r="R33" s="7">
        <f t="shared" si="15"/>
        <v>0.86121560087111459</v>
      </c>
    </row>
    <row r="34" spans="1:18" ht="14.25" customHeight="1" x14ac:dyDescent="0.45">
      <c r="A34" s="1" t="str">
        <f t="shared" si="10"/>
        <v>H25 FLOOR</v>
      </c>
      <c r="B34" s="21">
        <f t="shared" si="11"/>
        <v>6.4596639176536241E-2</v>
      </c>
      <c r="O34" s="22">
        <f t="shared" si="12"/>
        <v>2711</v>
      </c>
      <c r="P34" s="22">
        <f t="shared" si="13"/>
        <v>2634</v>
      </c>
      <c r="Q34" s="14" t="str">
        <f t="shared" si="14"/>
        <v>H25 FLOOR</v>
      </c>
      <c r="R34" s="7">
        <f t="shared" si="15"/>
        <v>0.9715971966064183</v>
      </c>
    </row>
    <row r="35" spans="1:18" ht="14.25" customHeight="1" x14ac:dyDescent="0.45">
      <c r="A35" s="1" t="str">
        <f t="shared" ref="A35:A37" si="16">A15</f>
        <v>H25 MALIPARMI</v>
      </c>
      <c r="B35" s="21">
        <f t="shared" ref="B35:B37" si="17">R15</f>
        <v>0.13062720902833758</v>
      </c>
      <c r="O35" s="22">
        <f t="shared" ref="O35:O37" si="18">B15</f>
        <v>8937</v>
      </c>
      <c r="P35" s="22">
        <f t="shared" ref="P35:P37" si="19">H15</f>
        <v>6302</v>
      </c>
      <c r="Q35" s="14" t="str">
        <f t="shared" ref="Q35:Q37" si="20">A15</f>
        <v>H25 MALIPARMI</v>
      </c>
      <c r="R35" s="7">
        <f t="shared" si="15"/>
        <v>0.70515833053597399</v>
      </c>
    </row>
    <row r="36" spans="1:18" ht="14.25" customHeight="1" x14ac:dyDescent="0.45">
      <c r="A36" s="1" t="str">
        <f t="shared" si="16"/>
        <v>H25 NIU</v>
      </c>
      <c r="B36" s="21">
        <f t="shared" si="17"/>
        <v>0.16163111552055559</v>
      </c>
      <c r="O36" s="22">
        <f t="shared" si="18"/>
        <v>8890</v>
      </c>
      <c r="P36" s="22">
        <f t="shared" si="19"/>
        <v>7216</v>
      </c>
      <c r="Q36" s="14" t="str">
        <f t="shared" si="20"/>
        <v>H25 NIU</v>
      </c>
      <c r="R36" s="7">
        <f t="shared" si="15"/>
        <v>0.81169853768278966</v>
      </c>
    </row>
    <row r="37" spans="1:18" ht="14.25" customHeight="1" x14ac:dyDescent="0.45">
      <c r="A37" s="1" t="str">
        <f t="shared" si="16"/>
        <v>H25 OTTOD'AME</v>
      </c>
      <c r="B37" s="21">
        <f t="shared" si="17"/>
        <v>0.17826471135363056</v>
      </c>
      <c r="O37" s="22">
        <f t="shared" si="18"/>
        <v>10082</v>
      </c>
      <c r="P37" s="22">
        <f t="shared" si="19"/>
        <v>7977</v>
      </c>
      <c r="Q37" s="14" t="str">
        <f t="shared" si="20"/>
        <v>H25 OTTOD'AME</v>
      </c>
      <c r="R37" s="7">
        <f t="shared" si="15"/>
        <v>0.79121206109898834</v>
      </c>
    </row>
    <row r="38" spans="1:18" ht="14.25" customHeight="1" x14ac:dyDescent="0.45">
      <c r="A38" s="1" t="str">
        <f t="shared" ref="A38:A43" si="21">A19</f>
        <v>H25 POST &amp; CO</v>
      </c>
      <c r="B38" s="21">
        <f t="shared" ref="B38:B43" si="22">R19</f>
        <v>2.9724995349414026E-2</v>
      </c>
      <c r="O38" s="22">
        <f t="shared" ref="O38:O43" si="23">B19</f>
        <v>1314</v>
      </c>
      <c r="P38" s="22">
        <f t="shared" ref="P38:P43" si="24">H19</f>
        <v>1235</v>
      </c>
      <c r="Q38" s="14" t="str">
        <f t="shared" ref="Q38:Q43" si="25">A19</f>
        <v>H25 POST &amp; CO</v>
      </c>
      <c r="R38" s="7">
        <f t="shared" si="15"/>
        <v>0.93987823439878238</v>
      </c>
    </row>
    <row r="39" spans="1:18" ht="14.25" customHeight="1" x14ac:dyDescent="0.45">
      <c r="A39" s="1" t="str">
        <f t="shared" si="21"/>
        <v>H25 SEVEN</v>
      </c>
      <c r="B39" s="21">
        <f t="shared" si="22"/>
        <v>4.0925156569727783E-2</v>
      </c>
      <c r="O39" s="22">
        <f t="shared" si="23"/>
        <v>3424</v>
      </c>
      <c r="P39" s="22">
        <f t="shared" si="24"/>
        <v>2024</v>
      </c>
      <c r="Q39" s="14" t="str">
        <f t="shared" si="25"/>
        <v>H25 SEVEN</v>
      </c>
      <c r="R39" s="7">
        <f t="shared" si="15"/>
        <v>0.59112149532710279</v>
      </c>
    </row>
    <row r="40" spans="1:18" ht="14.25" customHeight="1" x14ac:dyDescent="0.45">
      <c r="A40" s="1" t="str">
        <f t="shared" si="21"/>
        <v>H25 V DE VINSTER</v>
      </c>
      <c r="B40" s="21">
        <f t="shared" si="22"/>
        <v>6.0589384262417063E-2</v>
      </c>
      <c r="O40" s="22">
        <f t="shared" si="23"/>
        <v>3470</v>
      </c>
      <c r="P40" s="22">
        <f t="shared" si="24"/>
        <v>2950</v>
      </c>
      <c r="Q40" s="14" t="str">
        <f t="shared" si="25"/>
        <v>H25 V DE VINSTER</v>
      </c>
      <c r="R40" s="7">
        <f t="shared" si="15"/>
        <v>0.85014409221902021</v>
      </c>
    </row>
    <row r="41" spans="1:18" ht="14.25" customHeight="1" x14ac:dyDescent="0.45">
      <c r="A41" s="1">
        <f t="shared" si="21"/>
        <v>0</v>
      </c>
      <c r="B41" s="21">
        <f t="shared" si="22"/>
        <v>0</v>
      </c>
      <c r="O41" s="22">
        <f t="shared" si="23"/>
        <v>0</v>
      </c>
      <c r="P41" s="22">
        <f t="shared" si="24"/>
        <v>0</v>
      </c>
      <c r="Q41" s="14">
        <f t="shared" si="25"/>
        <v>0</v>
      </c>
      <c r="R41" s="7" t="e">
        <f t="shared" si="15"/>
        <v>#DIV/0!</v>
      </c>
    </row>
    <row r="42" spans="1:18" ht="14.25" customHeight="1" x14ac:dyDescent="0.45">
      <c r="A42" s="1">
        <f t="shared" si="21"/>
        <v>0</v>
      </c>
      <c r="B42" s="21">
        <f t="shared" si="22"/>
        <v>0</v>
      </c>
      <c r="O42" s="22">
        <f t="shared" si="23"/>
        <v>0</v>
      </c>
      <c r="P42" s="22">
        <f t="shared" si="24"/>
        <v>0</v>
      </c>
      <c r="Q42" s="14">
        <f t="shared" si="25"/>
        <v>0</v>
      </c>
      <c r="R42" s="7" t="e">
        <f t="shared" si="15"/>
        <v>#DIV/0!</v>
      </c>
    </row>
    <row r="43" spans="1:18" ht="14.25" customHeight="1" x14ac:dyDescent="0.45">
      <c r="A43" s="1">
        <f t="shared" si="21"/>
        <v>0</v>
      </c>
      <c r="B43" s="21">
        <f t="shared" si="22"/>
        <v>0</v>
      </c>
      <c r="O43" s="22">
        <f t="shared" si="23"/>
        <v>0</v>
      </c>
      <c r="P43" s="22">
        <f t="shared" si="24"/>
        <v>0</v>
      </c>
      <c r="Q43" s="14">
        <f t="shared" si="25"/>
        <v>0</v>
      </c>
      <c r="R43" s="7" t="e">
        <f t="shared" si="15"/>
        <v>#DIV/0!</v>
      </c>
    </row>
    <row r="44" spans="1:18" ht="14.25" customHeight="1" x14ac:dyDescent="0.45">
      <c r="B44" s="7">
        <f>SUM(B30:B43)</f>
        <v>0.99999999999999989</v>
      </c>
      <c r="Q44" s="14"/>
    </row>
    <row r="45" spans="1:18" ht="14.25" customHeight="1" x14ac:dyDescent="0.45"/>
    <row r="46" spans="1:18" ht="14.25" customHeight="1" x14ac:dyDescent="0.45">
      <c r="A46" s="814" t="s">
        <v>45</v>
      </c>
      <c r="B46" s="815"/>
      <c r="C46" s="815"/>
      <c r="D46" s="815"/>
      <c r="E46" s="815"/>
      <c r="F46" s="23"/>
    </row>
    <row r="47" spans="1:18" ht="14.25" customHeight="1" x14ac:dyDescent="0.45">
      <c r="A47" s="1" t="s">
        <v>21</v>
      </c>
      <c r="B47" s="1" t="s">
        <v>46</v>
      </c>
    </row>
    <row r="48" spans="1:18" ht="14.25" customHeight="1" x14ac:dyDescent="0.45">
      <c r="A48" s="1" t="s">
        <v>47</v>
      </c>
      <c r="B48" s="7"/>
    </row>
    <row r="49" spans="1:2" ht="14.25" customHeight="1" x14ac:dyDescent="0.45">
      <c r="A49" s="1" t="s">
        <v>48</v>
      </c>
      <c r="B49" s="7"/>
    </row>
    <row r="50" spans="1:2" ht="14.25" customHeight="1" x14ac:dyDescent="0.45">
      <c r="A50" s="1" t="s">
        <v>49</v>
      </c>
      <c r="B50" s="7"/>
    </row>
    <row r="51" spans="1:2" ht="14.25" customHeight="1" x14ac:dyDescent="0.45">
      <c r="A51" s="1" t="s">
        <v>50</v>
      </c>
      <c r="B51" s="7"/>
    </row>
    <row r="52" spans="1:2" ht="14.25" customHeight="1" x14ac:dyDescent="0.45">
      <c r="A52" s="1" t="s">
        <v>51</v>
      </c>
      <c r="B52" s="7"/>
    </row>
    <row r="53" spans="1:2" ht="14.25" customHeight="1" x14ac:dyDescent="0.45">
      <c r="A53" s="1" t="s">
        <v>52</v>
      </c>
      <c r="B53" s="7"/>
    </row>
    <row r="54" spans="1:2" ht="14.25" customHeight="1" x14ac:dyDescent="0.45">
      <c r="A54" s="1" t="s">
        <v>53</v>
      </c>
      <c r="B54" s="7"/>
    </row>
    <row r="55" spans="1:2" ht="14.25" customHeight="1" x14ac:dyDescent="0.45">
      <c r="A55" s="1" t="s">
        <v>54</v>
      </c>
      <c r="B55" s="7"/>
    </row>
    <row r="56" spans="1:2" ht="14.25" customHeight="1" x14ac:dyDescent="0.45">
      <c r="A56" s="1" t="s">
        <v>55</v>
      </c>
      <c r="B56" s="7"/>
    </row>
    <row r="57" spans="1:2" ht="14.25" customHeight="1" x14ac:dyDescent="0.45">
      <c r="A57" s="1" t="s">
        <v>56</v>
      </c>
      <c r="B57" s="7"/>
    </row>
    <row r="58" spans="1:2" ht="14.25" customHeight="1" x14ac:dyDescent="0.45">
      <c r="A58" s="1" t="s">
        <v>57</v>
      </c>
      <c r="B58" s="7"/>
    </row>
    <row r="59" spans="1:2" ht="14.25" customHeight="1" x14ac:dyDescent="0.45">
      <c r="A59" s="1" t="s">
        <v>58</v>
      </c>
      <c r="B59" s="7"/>
    </row>
    <row r="60" spans="1:2" ht="14.25" customHeight="1" x14ac:dyDescent="0.45">
      <c r="A60" s="1" t="s">
        <v>59</v>
      </c>
      <c r="B60" s="7"/>
    </row>
    <row r="61" spans="1:2" ht="14.25" customHeight="1" x14ac:dyDescent="0.45">
      <c r="A61" s="1" t="s">
        <v>60</v>
      </c>
      <c r="B61" s="7"/>
    </row>
    <row r="62" spans="1:2" ht="14.25" customHeight="1" x14ac:dyDescent="0.45">
      <c r="A62" s="1" t="s">
        <v>61</v>
      </c>
      <c r="B62" s="7"/>
    </row>
    <row r="63" spans="1:2" ht="14.25" customHeight="1" x14ac:dyDescent="0.45">
      <c r="B63" s="7"/>
    </row>
    <row r="64" spans="1:2" ht="14.25" customHeight="1" x14ac:dyDescent="0.45">
      <c r="B64" s="7"/>
    </row>
    <row r="65" spans="1:2" ht="14.25" customHeight="1" x14ac:dyDescent="0.45">
      <c r="B65" s="7"/>
    </row>
    <row r="66" spans="1:2" ht="14.25" customHeight="1" x14ac:dyDescent="0.45"/>
    <row r="67" spans="1:2" ht="14.25" customHeight="1" x14ac:dyDescent="0.45"/>
    <row r="68" spans="1:2" ht="14.25" customHeight="1" x14ac:dyDescent="0.45">
      <c r="A68" s="2" t="s">
        <v>21</v>
      </c>
      <c r="B68" s="1" t="s">
        <v>28</v>
      </c>
    </row>
    <row r="69" spans="1:2" ht="14.25" customHeight="1" x14ac:dyDescent="0.45">
      <c r="A69" s="1" t="s">
        <v>62</v>
      </c>
      <c r="B69" s="7">
        <v>0.91468831367743908</v>
      </c>
    </row>
    <row r="70" spans="1:2" ht="14.25" customHeight="1" x14ac:dyDescent="0.45">
      <c r="A70" s="1" t="s">
        <v>63</v>
      </c>
      <c r="B70" s="7">
        <v>0.89947704822777452</v>
      </c>
    </row>
    <row r="71" spans="1:2" ht="14.25" customHeight="1" x14ac:dyDescent="0.45">
      <c r="A71" s="1" t="s">
        <v>64</v>
      </c>
      <c r="B71" s="7">
        <v>0.83626974483596594</v>
      </c>
    </row>
    <row r="72" spans="1:2" ht="14.25" customHeight="1" x14ac:dyDescent="0.45">
      <c r="A72" s="1" t="s">
        <v>65</v>
      </c>
      <c r="B72" s="7">
        <v>0.82966673927248968</v>
      </c>
    </row>
    <row r="73" spans="1:2" ht="14.25" customHeight="1" x14ac:dyDescent="0.45">
      <c r="A73" s="1" t="s">
        <v>66</v>
      </c>
      <c r="B73" s="7">
        <v>0.82105074412766721</v>
      </c>
    </row>
    <row r="74" spans="1:2" ht="14.25" customHeight="1" x14ac:dyDescent="0.45">
      <c r="A74" s="1" t="s">
        <v>67</v>
      </c>
      <c r="B74" s="7">
        <v>0.81490991793571099</v>
      </c>
    </row>
    <row r="75" spans="1:2" ht="14.25" customHeight="1" x14ac:dyDescent="0.45">
      <c r="A75" s="1" t="s">
        <v>68</v>
      </c>
      <c r="B75" s="7">
        <v>0.76461418550272797</v>
      </c>
    </row>
    <row r="76" spans="1:2" ht="14.25" customHeight="1" x14ac:dyDescent="0.45">
      <c r="A76" s="1" t="s">
        <v>69</v>
      </c>
      <c r="B76" s="7">
        <v>0.72184504792332271</v>
      </c>
    </row>
    <row r="77" spans="1:2" ht="14.25" customHeight="1" x14ac:dyDescent="0.45">
      <c r="A77" s="1" t="s">
        <v>70</v>
      </c>
      <c r="B77" s="7">
        <v>0.71676514032496308</v>
      </c>
    </row>
    <row r="78" spans="1:2" ht="14.25" customHeight="1" x14ac:dyDescent="0.45">
      <c r="A78" s="1" t="s">
        <v>71</v>
      </c>
      <c r="B78" s="7">
        <v>0.69874879692011549</v>
      </c>
    </row>
    <row r="79" spans="1:2" ht="14.25" customHeight="1" x14ac:dyDescent="0.45">
      <c r="A79" s="1" t="s">
        <v>72</v>
      </c>
      <c r="B79" s="7">
        <v>0.69358288770053478</v>
      </c>
    </row>
    <row r="80" spans="1:2" ht="14.25" customHeight="1" x14ac:dyDescent="0.45">
      <c r="A80" s="1" t="s">
        <v>73</v>
      </c>
      <c r="B80" s="7">
        <v>0.66817378650867898</v>
      </c>
    </row>
    <row r="81" spans="1:2" ht="14.25" customHeight="1" x14ac:dyDescent="0.45">
      <c r="A81" s="1" t="s">
        <v>74</v>
      </c>
      <c r="B81" s="7">
        <v>0.52635204960385806</v>
      </c>
    </row>
    <row r="82" spans="1:2" ht="14.25" customHeight="1" x14ac:dyDescent="0.45">
      <c r="A82" s="1" t="s">
        <v>75</v>
      </c>
      <c r="B82" s="7">
        <v>0.42004703115814229</v>
      </c>
    </row>
    <row r="83" spans="1:2" ht="14.25" customHeight="1" x14ac:dyDescent="0.45">
      <c r="A83" s="1" t="s">
        <v>76</v>
      </c>
      <c r="B83" s="7">
        <v>0.37365328109696377</v>
      </c>
    </row>
    <row r="84" spans="1:2" ht="14.25" customHeight="1" x14ac:dyDescent="0.45">
      <c r="A84" s="1" t="s">
        <v>77</v>
      </c>
      <c r="B84" s="7">
        <v>0.125</v>
      </c>
    </row>
    <row r="85" spans="1:2" ht="14.25" customHeight="1" x14ac:dyDescent="0.45">
      <c r="A85" s="1" t="s">
        <v>78</v>
      </c>
      <c r="B85" s="7"/>
    </row>
    <row r="86" spans="1:2" ht="14.25" customHeight="1" x14ac:dyDescent="0.45">
      <c r="A86" s="1" t="s">
        <v>79</v>
      </c>
      <c r="B86" s="7"/>
    </row>
    <row r="87" spans="1:2" ht="14.25" customHeight="1" x14ac:dyDescent="0.45"/>
    <row r="88" spans="1:2" ht="14.25" customHeight="1" x14ac:dyDescent="0.45"/>
    <row r="89" spans="1:2" ht="14.25" customHeight="1" x14ac:dyDescent="0.45">
      <c r="B89" s="1" t="str">
        <f>M7</f>
        <v>PRIX MOYEN HT / pièce</v>
      </c>
    </row>
    <row r="90" spans="1:2" ht="14.25" customHeight="1" x14ac:dyDescent="0.45">
      <c r="A90" s="1" t="s">
        <v>57</v>
      </c>
      <c r="B90" s="24" t="e">
        <f t="shared" ref="B90:B94" si="26">M9</f>
        <v>#DIV/0!</v>
      </c>
    </row>
    <row r="91" spans="1:2" ht="14.25" customHeight="1" x14ac:dyDescent="0.45">
      <c r="A91" s="1" t="s">
        <v>50</v>
      </c>
      <c r="B91" s="24">
        <f t="shared" si="26"/>
        <v>77.041666666666671</v>
      </c>
    </row>
    <row r="92" spans="1:2" ht="14.25" customHeight="1" x14ac:dyDescent="0.45">
      <c r="A92" s="1" t="s">
        <v>48</v>
      </c>
      <c r="B92" s="24">
        <f t="shared" si="26"/>
        <v>132.48387096774192</v>
      </c>
    </row>
    <row r="93" spans="1:2" ht="14.25" customHeight="1" x14ac:dyDescent="0.45">
      <c r="A93" s="1" t="s">
        <v>60</v>
      </c>
      <c r="B93" s="24">
        <f t="shared" si="26"/>
        <v>97.134615384615387</v>
      </c>
    </row>
    <row r="94" spans="1:2" ht="14.25" customHeight="1" x14ac:dyDescent="0.45">
      <c r="A94" s="1" t="s">
        <v>51</v>
      </c>
      <c r="B94" s="24">
        <f t="shared" si="26"/>
        <v>73.270270270270274</v>
      </c>
    </row>
    <row r="95" spans="1:2" ht="14.25" customHeight="1" x14ac:dyDescent="0.45">
      <c r="A95" s="1" t="s">
        <v>52</v>
      </c>
      <c r="B95" s="24">
        <f t="shared" ref="B95:B97" si="27">M15</f>
        <v>87.617647058823536</v>
      </c>
    </row>
    <row r="96" spans="1:2" ht="14.25" customHeight="1" x14ac:dyDescent="0.45">
      <c r="A96" s="1" t="s">
        <v>47</v>
      </c>
      <c r="B96" s="24">
        <f t="shared" si="27"/>
        <v>83.084112149532714</v>
      </c>
    </row>
    <row r="97" spans="1:2" ht="14.25" customHeight="1" x14ac:dyDescent="0.45">
      <c r="A97" s="1" t="s">
        <v>54</v>
      </c>
      <c r="B97" s="24">
        <f t="shared" si="27"/>
        <v>77.553846153846152</v>
      </c>
    </row>
    <row r="98" spans="1:2" ht="14.25" customHeight="1" x14ac:dyDescent="0.45">
      <c r="A98" s="1" t="s">
        <v>49</v>
      </c>
      <c r="B98" s="24">
        <f t="shared" ref="B98:B103" si="28">M19</f>
        <v>82.125</v>
      </c>
    </row>
    <row r="99" spans="1:2" ht="14.25" customHeight="1" x14ac:dyDescent="0.45">
      <c r="A99" s="1" t="s">
        <v>61</v>
      </c>
      <c r="B99" s="24">
        <f t="shared" si="28"/>
        <v>71.333333333333329</v>
      </c>
    </row>
    <row r="100" spans="1:2" ht="14.25" customHeight="1" x14ac:dyDescent="0.45">
      <c r="A100" s="1" t="s">
        <v>53</v>
      </c>
      <c r="B100" s="24">
        <f t="shared" si="28"/>
        <v>119.65517241379311</v>
      </c>
    </row>
    <row r="101" spans="1:2" ht="14.25" customHeight="1" x14ac:dyDescent="0.45">
      <c r="A101" s="1" t="s">
        <v>56</v>
      </c>
      <c r="B101" s="24" t="e">
        <f t="shared" si="28"/>
        <v>#DIV/0!</v>
      </c>
    </row>
    <row r="102" spans="1:2" ht="14.25" customHeight="1" x14ac:dyDescent="0.45">
      <c r="A102" s="1" t="s">
        <v>55</v>
      </c>
      <c r="B102" s="24" t="e">
        <f t="shared" si="28"/>
        <v>#DIV/0!</v>
      </c>
    </row>
    <row r="103" spans="1:2" ht="14.25" customHeight="1" x14ac:dyDescent="0.45">
      <c r="A103" s="1" t="s">
        <v>58</v>
      </c>
      <c r="B103" s="24" t="e">
        <f t="shared" si="28"/>
        <v>#DIV/0!</v>
      </c>
    </row>
    <row r="104" spans="1:2" ht="14.25" customHeight="1" x14ac:dyDescent="0.45"/>
    <row r="105" spans="1:2" ht="14.25" customHeight="1" x14ac:dyDescent="0.45"/>
    <row r="106" spans="1:2" ht="14.25" customHeight="1" x14ac:dyDescent="0.45"/>
    <row r="107" spans="1:2" ht="14.25" customHeight="1" x14ac:dyDescent="0.45"/>
    <row r="108" spans="1:2" ht="14.25" customHeight="1" x14ac:dyDescent="0.45"/>
    <row r="109" spans="1:2" ht="14.25" customHeight="1" x14ac:dyDescent="0.45"/>
    <row r="110" spans="1:2" ht="14.25" customHeight="1" x14ac:dyDescent="0.45"/>
    <row r="111" spans="1:2" ht="14.25" customHeight="1" x14ac:dyDescent="0.45"/>
    <row r="112" spans="1: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  <row r="997" ht="14.25" customHeight="1" x14ac:dyDescent="0.45"/>
    <row r="998" ht="14.25" customHeight="1" x14ac:dyDescent="0.45"/>
    <row r="999" ht="14.25" customHeight="1" x14ac:dyDescent="0.45"/>
    <row r="1000" ht="14.25" customHeight="1" x14ac:dyDescent="0.45"/>
  </sheetData>
  <mergeCells count="7">
    <mergeCell ref="L7:L8"/>
    <mergeCell ref="M7:M8"/>
    <mergeCell ref="A46:E46"/>
    <mergeCell ref="B7:C7"/>
    <mergeCell ref="D7:D8"/>
    <mergeCell ref="E7:G7"/>
    <mergeCell ref="H7:J7"/>
  </mergeCells>
  <pageMargins left="0.23622047244094491" right="0.23622047244094491" top="0.74803149606299213" bottom="0.74803149606299213" header="0" footer="0"/>
  <pageSetup paperSize="9" scale="75" orientation="portrait" horizont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Y996"/>
  <sheetViews>
    <sheetView workbookViewId="0">
      <pane ySplit="1" topLeftCell="A2" activePane="bottomLeft" state="frozen"/>
      <selection activeCell="M12" sqref="M12"/>
      <selection pane="bottomLeft" activeCell="A2" sqref="A2"/>
    </sheetView>
  </sheetViews>
  <sheetFormatPr baseColWidth="10" defaultColWidth="14.3984375" defaultRowHeight="15" customHeight="1" x14ac:dyDescent="0.45"/>
  <cols>
    <col min="1" max="1" width="20.265625" customWidth="1"/>
    <col min="2" max="2" width="11.1328125" customWidth="1"/>
    <col min="3" max="3" width="23.73046875" customWidth="1"/>
    <col min="4" max="6" width="17.1328125" customWidth="1"/>
    <col min="7" max="7" width="19.265625" customWidth="1"/>
    <col min="8" max="26" width="9" customWidth="1"/>
  </cols>
  <sheetData>
    <row r="1" spans="1:25" ht="52.5" customHeight="1" x14ac:dyDescent="0.45">
      <c r="A1" s="32" t="s">
        <v>117</v>
      </c>
      <c r="B1" s="32" t="s">
        <v>118</v>
      </c>
      <c r="C1" s="32" t="s">
        <v>120</v>
      </c>
      <c r="D1" s="32" t="s">
        <v>121</v>
      </c>
      <c r="E1" s="32" t="s">
        <v>122</v>
      </c>
      <c r="F1" s="32" t="s">
        <v>123</v>
      </c>
      <c r="G1" s="32" t="s">
        <v>124</v>
      </c>
      <c r="H1" s="32" t="s">
        <v>125</v>
      </c>
      <c r="I1" s="32" t="s">
        <v>126</v>
      </c>
      <c r="J1" s="32" t="s">
        <v>127</v>
      </c>
      <c r="K1" s="34" t="s">
        <v>128</v>
      </c>
      <c r="L1" s="33" t="s">
        <v>129</v>
      </c>
      <c r="M1" s="33" t="s">
        <v>933</v>
      </c>
      <c r="N1" s="35" t="s">
        <v>131</v>
      </c>
      <c r="O1" s="829" t="s">
        <v>2293</v>
      </c>
      <c r="P1" s="828"/>
      <c r="Q1" s="33" t="s">
        <v>133</v>
      </c>
      <c r="R1" s="830" t="s">
        <v>134</v>
      </c>
      <c r="S1" s="827"/>
      <c r="T1" s="828"/>
      <c r="U1" s="32" t="s">
        <v>2451</v>
      </c>
      <c r="V1" s="32" t="s">
        <v>2452</v>
      </c>
      <c r="W1" s="32" t="s">
        <v>2453</v>
      </c>
      <c r="X1" s="32" t="s">
        <v>2454</v>
      </c>
      <c r="Y1" s="32" t="s">
        <v>2455</v>
      </c>
    </row>
    <row r="2" spans="1:25" ht="15" customHeight="1" x14ac:dyDescent="0.45">
      <c r="A2" s="54" t="s">
        <v>3451</v>
      </c>
      <c r="B2" s="54" t="s">
        <v>203</v>
      </c>
      <c r="C2" s="105" t="s">
        <v>3452</v>
      </c>
      <c r="D2" s="54" t="s">
        <v>3453</v>
      </c>
      <c r="E2" s="54" t="s">
        <v>3454</v>
      </c>
      <c r="F2" s="54"/>
      <c r="G2" s="59" t="s">
        <v>3455</v>
      </c>
      <c r="H2" s="49">
        <v>96</v>
      </c>
      <c r="I2" s="56">
        <v>269</v>
      </c>
      <c r="J2" s="39">
        <v>134</v>
      </c>
      <c r="K2" s="56">
        <f>SUM(U2:Y2)</f>
        <v>8</v>
      </c>
      <c r="L2" s="56">
        <f>K2*H2</f>
        <v>768</v>
      </c>
      <c r="M2" s="56"/>
      <c r="N2" s="39"/>
      <c r="O2" s="56">
        <f>N3*H2</f>
        <v>0</v>
      </c>
      <c r="P2" s="56"/>
      <c r="Q2" s="56"/>
      <c r="R2" s="56">
        <f>Q3*H2</f>
        <v>768</v>
      </c>
      <c r="S2" s="56"/>
      <c r="T2" s="56"/>
      <c r="U2" s="56">
        <v>1</v>
      </c>
      <c r="V2" s="56">
        <v>2</v>
      </c>
      <c r="W2" s="56">
        <v>2</v>
      </c>
      <c r="X2" s="56">
        <v>2</v>
      </c>
      <c r="Y2" s="56">
        <v>1</v>
      </c>
    </row>
    <row r="3" spans="1:25" ht="15" customHeight="1" x14ac:dyDescent="0.45">
      <c r="A3" s="36"/>
      <c r="B3" s="36"/>
      <c r="C3" s="36"/>
      <c r="D3" s="36"/>
      <c r="E3" s="36"/>
      <c r="F3" s="36"/>
      <c r="G3" s="36"/>
      <c r="H3" s="38"/>
      <c r="I3" s="38"/>
      <c r="J3" s="38"/>
      <c r="K3" s="38"/>
      <c r="L3" s="38"/>
      <c r="M3" s="38">
        <f>K2*I2</f>
        <v>2152</v>
      </c>
      <c r="N3" s="42">
        <f>SUM(U3:Y3)</f>
        <v>0</v>
      </c>
      <c r="O3" s="38"/>
      <c r="P3" s="38">
        <f>N3*I2</f>
        <v>0</v>
      </c>
      <c r="Q3" s="38">
        <f>K2-N3</f>
        <v>8</v>
      </c>
      <c r="R3" s="38"/>
      <c r="S3" s="38">
        <f>Q3*I2</f>
        <v>2152</v>
      </c>
      <c r="T3" s="38"/>
      <c r="U3" s="42">
        <v>0</v>
      </c>
      <c r="V3" s="42">
        <v>0</v>
      </c>
      <c r="W3" s="137">
        <v>0</v>
      </c>
      <c r="X3" s="137">
        <v>0</v>
      </c>
      <c r="Y3" s="137">
        <v>0</v>
      </c>
    </row>
    <row r="4" spans="1:25" ht="15" customHeight="1" x14ac:dyDescent="0.45">
      <c r="A4" s="54" t="s">
        <v>3451</v>
      </c>
      <c r="B4" s="54" t="s">
        <v>203</v>
      </c>
      <c r="C4" s="54" t="s">
        <v>3456</v>
      </c>
      <c r="D4" s="54" t="s">
        <v>3453</v>
      </c>
      <c r="E4" s="54" t="s">
        <v>3457</v>
      </c>
      <c r="F4" s="54"/>
      <c r="G4" s="54" t="s">
        <v>3458</v>
      </c>
      <c r="H4" s="49">
        <v>113</v>
      </c>
      <c r="I4" s="56">
        <v>329</v>
      </c>
      <c r="J4" s="39">
        <v>164</v>
      </c>
      <c r="K4" s="56">
        <f>SUM(U4:Y4)</f>
        <v>8</v>
      </c>
      <c r="L4" s="56">
        <f>K4*H4</f>
        <v>904</v>
      </c>
      <c r="M4" s="56"/>
      <c r="N4" s="39"/>
      <c r="O4" s="56">
        <f>N5*H4</f>
        <v>0</v>
      </c>
      <c r="P4" s="56"/>
      <c r="Q4" s="56"/>
      <c r="R4" s="56">
        <f>Q5*H4</f>
        <v>904</v>
      </c>
      <c r="S4" s="56"/>
      <c r="T4" s="56"/>
      <c r="U4" s="56">
        <v>1</v>
      </c>
      <c r="V4" s="56">
        <v>2</v>
      </c>
      <c r="W4" s="250">
        <v>2</v>
      </c>
      <c r="X4" s="250">
        <v>2</v>
      </c>
      <c r="Y4" s="250">
        <v>1</v>
      </c>
    </row>
    <row r="5" spans="1:25" ht="15" customHeight="1" x14ac:dyDescent="0.45">
      <c r="A5" s="36"/>
      <c r="B5" s="36"/>
      <c r="C5" s="46"/>
      <c r="D5" s="36"/>
      <c r="E5" s="36"/>
      <c r="F5" s="36"/>
      <c r="G5" s="36"/>
      <c r="H5" s="38"/>
      <c r="I5" s="38"/>
      <c r="J5" s="38"/>
      <c r="K5" s="38"/>
      <c r="L5" s="38"/>
      <c r="M5" s="38">
        <f>K4*I4</f>
        <v>2632</v>
      </c>
      <c r="N5" s="42">
        <f>SUM(U5:Y5)</f>
        <v>0</v>
      </c>
      <c r="O5" s="38"/>
      <c r="P5" s="38">
        <f>N5*I4</f>
        <v>0</v>
      </c>
      <c r="Q5" s="38">
        <f>K4-N5</f>
        <v>8</v>
      </c>
      <c r="R5" s="38"/>
      <c r="S5" s="38">
        <f>Q5*I4</f>
        <v>2632</v>
      </c>
      <c r="T5" s="38"/>
      <c r="U5" s="42">
        <v>0</v>
      </c>
      <c r="V5" s="42">
        <v>0</v>
      </c>
      <c r="W5" s="42">
        <v>0</v>
      </c>
      <c r="X5" s="42">
        <v>0</v>
      </c>
      <c r="Y5" s="42">
        <v>0</v>
      </c>
    </row>
    <row r="6" spans="1:25" ht="15" customHeight="1" x14ac:dyDescent="0.45">
      <c r="A6" s="36"/>
      <c r="B6" s="36"/>
      <c r="C6" s="36"/>
      <c r="D6" s="36"/>
      <c r="E6" s="36"/>
      <c r="F6" s="36"/>
      <c r="G6" s="36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</row>
    <row r="7" spans="1:25" ht="15" customHeight="1" x14ac:dyDescent="0.45">
      <c r="A7" s="36"/>
      <c r="B7" s="36"/>
      <c r="C7" s="36"/>
      <c r="D7" s="36"/>
      <c r="E7" s="36"/>
      <c r="F7" s="36"/>
      <c r="G7" s="36"/>
      <c r="H7" s="38"/>
      <c r="I7" s="38"/>
      <c r="J7" s="38"/>
      <c r="K7" s="71">
        <f t="shared" ref="K7:T7" si="0">SUM(K2:K5)</f>
        <v>16</v>
      </c>
      <c r="L7" s="71">
        <f t="shared" si="0"/>
        <v>1672</v>
      </c>
      <c r="M7" s="71">
        <f t="shared" si="0"/>
        <v>4784</v>
      </c>
      <c r="N7" s="709">
        <f t="shared" si="0"/>
        <v>0</v>
      </c>
      <c r="O7" s="709">
        <f t="shared" si="0"/>
        <v>0</v>
      </c>
      <c r="P7" s="71">
        <f t="shared" si="0"/>
        <v>0</v>
      </c>
      <c r="Q7" s="71">
        <f t="shared" si="0"/>
        <v>16</v>
      </c>
      <c r="R7" s="71">
        <f t="shared" si="0"/>
        <v>1672</v>
      </c>
      <c r="S7" s="71">
        <f t="shared" si="0"/>
        <v>4784</v>
      </c>
      <c r="T7" s="71">
        <f t="shared" si="0"/>
        <v>0</v>
      </c>
      <c r="U7" s="38"/>
      <c r="V7" s="38"/>
      <c r="W7" s="38"/>
      <c r="X7" s="38"/>
      <c r="Y7" s="38"/>
    </row>
    <row r="8" spans="1:25" ht="15" customHeight="1" x14ac:dyDescent="0.45">
      <c r="A8" s="36"/>
      <c r="B8" s="36"/>
      <c r="C8" s="36"/>
      <c r="D8" s="36"/>
      <c r="E8" s="36"/>
      <c r="F8" s="36"/>
      <c r="G8" s="36"/>
      <c r="H8" s="38"/>
      <c r="I8" s="38"/>
      <c r="J8" s="38" t="s">
        <v>323</v>
      </c>
      <c r="K8" s="72">
        <f t="shared" ref="K8:M8" si="1">N7+Q7</f>
        <v>16</v>
      </c>
      <c r="L8" s="72">
        <f t="shared" si="1"/>
        <v>1672</v>
      </c>
      <c r="M8" s="72">
        <f t="shared" si="1"/>
        <v>4784</v>
      </c>
      <c r="N8" s="72"/>
      <c r="O8" s="72"/>
      <c r="P8" s="72"/>
      <c r="Q8" s="72"/>
      <c r="R8" s="72"/>
      <c r="S8" s="72"/>
      <c r="T8" s="72"/>
      <c r="U8" s="38"/>
      <c r="V8" s="38"/>
      <c r="W8" s="38"/>
      <c r="X8" s="38"/>
      <c r="Y8" s="38"/>
    </row>
    <row r="9" spans="1:25" ht="15" customHeight="1" x14ac:dyDescent="0.45">
      <c r="A9" s="9"/>
      <c r="B9" s="9"/>
      <c r="C9" s="9"/>
      <c r="D9" s="9"/>
      <c r="E9" s="9"/>
      <c r="F9" s="9"/>
      <c r="G9" s="9"/>
      <c r="H9" s="9"/>
      <c r="I9" s="9"/>
      <c r="J9" s="38" t="s">
        <v>2084</v>
      </c>
      <c r="K9" s="9"/>
      <c r="L9" s="9"/>
      <c r="M9" s="9"/>
      <c r="N9" s="9"/>
      <c r="O9" s="97">
        <f>O7/L7</f>
        <v>0</v>
      </c>
      <c r="P9" s="9"/>
      <c r="Q9" s="9"/>
      <c r="R9" s="97">
        <f>R7/L7</f>
        <v>1</v>
      </c>
      <c r="S9" s="9"/>
      <c r="T9" s="9"/>
      <c r="U9" s="9"/>
      <c r="V9" s="9"/>
      <c r="W9" s="9"/>
      <c r="X9" s="9"/>
      <c r="Y9" s="9"/>
    </row>
    <row r="10" spans="1:25" ht="15" customHeight="1" x14ac:dyDescent="0.45">
      <c r="A10" s="9"/>
      <c r="B10" s="9"/>
      <c r="C10" s="9"/>
      <c r="D10" s="9"/>
      <c r="E10" s="9"/>
      <c r="F10" s="9"/>
      <c r="G10" s="9"/>
      <c r="H10" s="9"/>
      <c r="I10" s="9"/>
      <c r="J10" s="38" t="s">
        <v>2085</v>
      </c>
      <c r="K10" s="9"/>
      <c r="L10" s="9"/>
      <c r="M10" s="9"/>
      <c r="N10" s="9"/>
      <c r="O10" s="9"/>
      <c r="P10" s="9"/>
      <c r="Q10" s="9"/>
      <c r="R10" s="9"/>
      <c r="S10" s="98">
        <f>S7/R7</f>
        <v>2.861244019138756</v>
      </c>
      <c r="T10" s="9"/>
      <c r="U10" s="9"/>
      <c r="V10" s="9"/>
      <c r="W10" s="9"/>
      <c r="X10" s="9"/>
      <c r="Y10" s="9"/>
    </row>
    <row r="11" spans="1:25" ht="14.25" customHeight="1" x14ac:dyDescent="0.45"/>
    <row r="12" spans="1:25" ht="14.25" customHeight="1" x14ac:dyDescent="0.45"/>
    <row r="13" spans="1:25" ht="14.25" customHeight="1" x14ac:dyDescent="0.45"/>
    <row r="14" spans="1:25" ht="14.25" customHeight="1" x14ac:dyDescent="0.45"/>
    <row r="15" spans="1:25" ht="14.25" customHeight="1" x14ac:dyDescent="0.45"/>
    <row r="16" spans="1:25" ht="14.25" customHeight="1" x14ac:dyDescent="0.45"/>
    <row r="17" ht="14.25" customHeight="1" x14ac:dyDescent="0.45"/>
    <row r="18" ht="14.25" customHeight="1" x14ac:dyDescent="0.45"/>
    <row r="19" ht="14.25" customHeight="1" x14ac:dyDescent="0.45"/>
    <row r="20" ht="14.25" customHeight="1" x14ac:dyDescent="0.45"/>
    <row r="21" ht="14.25" customHeight="1" x14ac:dyDescent="0.45"/>
    <row r="22" ht="14.25" customHeight="1" x14ac:dyDescent="0.45"/>
    <row r="23" ht="14.25" customHeight="1" x14ac:dyDescent="0.45"/>
    <row r="24" ht="14.25" customHeight="1" x14ac:dyDescent="0.45"/>
    <row r="25" ht="14.25" customHeight="1" x14ac:dyDescent="0.45"/>
    <row r="26" ht="14.25" customHeight="1" x14ac:dyDescent="0.45"/>
    <row r="27" ht="14.25" customHeight="1" x14ac:dyDescent="0.45"/>
    <row r="28" ht="14.25" customHeight="1" x14ac:dyDescent="0.45"/>
    <row r="29" ht="14.25" customHeight="1" x14ac:dyDescent="0.45"/>
    <row r="30" ht="14.25" customHeight="1" x14ac:dyDescent="0.45"/>
    <row r="31" ht="14.25" customHeight="1" x14ac:dyDescent="0.45"/>
    <row r="32" ht="14.25" customHeight="1" x14ac:dyDescent="0.45"/>
    <row r="33" ht="14.25" customHeight="1" x14ac:dyDescent="0.45"/>
    <row r="34" ht="14.25" customHeight="1" x14ac:dyDescent="0.45"/>
    <row r="35" ht="14.25" customHeight="1" x14ac:dyDescent="0.45"/>
    <row r="36" ht="14.25" customHeight="1" x14ac:dyDescent="0.45"/>
    <row r="37" ht="14.25" customHeight="1" x14ac:dyDescent="0.45"/>
    <row r="38" ht="14.25" customHeight="1" x14ac:dyDescent="0.45"/>
    <row r="39" ht="14.25" customHeight="1" x14ac:dyDescent="0.45"/>
    <row r="40" ht="14.25" customHeight="1" x14ac:dyDescent="0.45"/>
    <row r="41" ht="14.25" customHeight="1" x14ac:dyDescent="0.45"/>
    <row r="42" ht="14.25" customHeight="1" x14ac:dyDescent="0.45"/>
    <row r="43" ht="14.25" customHeight="1" x14ac:dyDescent="0.45"/>
    <row r="44" ht="14.25" customHeight="1" x14ac:dyDescent="0.45"/>
    <row r="45" ht="14.25" customHeight="1" x14ac:dyDescent="0.45"/>
    <row r="46" ht="14.25" customHeight="1" x14ac:dyDescent="0.45"/>
    <row r="47" ht="14.25" customHeight="1" x14ac:dyDescent="0.45"/>
    <row r="48" ht="14.25" customHeight="1" x14ac:dyDescent="0.45"/>
    <row r="49" ht="14.25" customHeight="1" x14ac:dyDescent="0.45"/>
    <row r="50" ht="14.25" customHeight="1" x14ac:dyDescent="0.45"/>
    <row r="51" ht="14.25" customHeight="1" x14ac:dyDescent="0.45"/>
    <row r="52" ht="14.25" customHeight="1" x14ac:dyDescent="0.45"/>
    <row r="53" ht="14.25" customHeight="1" x14ac:dyDescent="0.45"/>
    <row r="54" ht="14.25" customHeight="1" x14ac:dyDescent="0.45"/>
    <row r="55" ht="14.25" customHeight="1" x14ac:dyDescent="0.45"/>
    <row r="56" ht="14.25" customHeight="1" x14ac:dyDescent="0.45"/>
    <row r="57" ht="14.25" customHeight="1" x14ac:dyDescent="0.45"/>
    <row r="58" ht="14.25" customHeight="1" x14ac:dyDescent="0.45"/>
    <row r="59" ht="14.25" customHeight="1" x14ac:dyDescent="0.45"/>
    <row r="60" ht="14.25" customHeight="1" x14ac:dyDescent="0.45"/>
    <row r="61" ht="14.25" customHeight="1" x14ac:dyDescent="0.45"/>
    <row r="62" ht="14.25" customHeight="1" x14ac:dyDescent="0.45"/>
    <row r="63" ht="14.25" customHeight="1" x14ac:dyDescent="0.45"/>
    <row r="64" ht="14.25" customHeight="1" x14ac:dyDescent="0.45"/>
    <row r="65" ht="14.25" customHeight="1" x14ac:dyDescent="0.45"/>
    <row r="66" ht="14.25" customHeight="1" x14ac:dyDescent="0.45"/>
    <row r="67" ht="14.25" customHeight="1" x14ac:dyDescent="0.45"/>
    <row r="68" ht="14.25" customHeight="1" x14ac:dyDescent="0.45"/>
    <row r="69" ht="14.25" customHeight="1" x14ac:dyDescent="0.45"/>
    <row r="70" ht="14.25" customHeight="1" x14ac:dyDescent="0.45"/>
    <row r="71" ht="14.25" customHeight="1" x14ac:dyDescent="0.45"/>
    <row r="72" ht="14.25" customHeight="1" x14ac:dyDescent="0.45"/>
    <row r="73" ht="14.25" customHeight="1" x14ac:dyDescent="0.45"/>
    <row r="74" ht="14.25" customHeight="1" x14ac:dyDescent="0.45"/>
    <row r="75" ht="14.25" customHeight="1" x14ac:dyDescent="0.45"/>
    <row r="76" ht="14.25" customHeight="1" x14ac:dyDescent="0.45"/>
    <row r="77" ht="14.25" customHeight="1" x14ac:dyDescent="0.45"/>
    <row r="78" ht="14.25" customHeight="1" x14ac:dyDescent="0.45"/>
    <row r="79" ht="14.25" customHeight="1" x14ac:dyDescent="0.45"/>
    <row r="80" ht="14.25" customHeight="1" x14ac:dyDescent="0.45"/>
    <row r="81" ht="14.25" customHeight="1" x14ac:dyDescent="0.45"/>
    <row r="82" ht="14.25" customHeight="1" x14ac:dyDescent="0.45"/>
    <row r="83" ht="14.25" customHeight="1" x14ac:dyDescent="0.45"/>
    <row r="84" ht="14.25" customHeight="1" x14ac:dyDescent="0.45"/>
    <row r="85" ht="14.25" customHeight="1" x14ac:dyDescent="0.45"/>
    <row r="86" ht="14.25" customHeight="1" x14ac:dyDescent="0.45"/>
    <row r="87" ht="14.25" customHeight="1" x14ac:dyDescent="0.45"/>
    <row r="88" ht="14.25" customHeight="1" x14ac:dyDescent="0.45"/>
    <row r="89" ht="14.25" customHeight="1" x14ac:dyDescent="0.45"/>
    <row r="90" ht="14.25" customHeight="1" x14ac:dyDescent="0.45"/>
    <row r="91" ht="14.25" customHeight="1" x14ac:dyDescent="0.45"/>
    <row r="92" ht="14.25" customHeight="1" x14ac:dyDescent="0.45"/>
    <row r="93" ht="14.25" customHeight="1" x14ac:dyDescent="0.45"/>
    <row r="94" ht="14.25" customHeight="1" x14ac:dyDescent="0.45"/>
    <row r="95" ht="14.25" customHeight="1" x14ac:dyDescent="0.45"/>
    <row r="96" ht="14.25" customHeight="1" x14ac:dyDescent="0.45"/>
    <row r="97" ht="14.25" customHeight="1" x14ac:dyDescent="0.45"/>
    <row r="98" ht="14.25" customHeight="1" x14ac:dyDescent="0.45"/>
    <row r="99" ht="14.25" customHeight="1" x14ac:dyDescent="0.45"/>
    <row r="100" ht="14.25" customHeight="1" x14ac:dyDescent="0.45"/>
    <row r="101" ht="14.25" customHeight="1" x14ac:dyDescent="0.45"/>
    <row r="102" ht="14.25" customHeight="1" x14ac:dyDescent="0.45"/>
    <row r="103" ht="14.25" customHeight="1" x14ac:dyDescent="0.45"/>
    <row r="104" ht="14.25" customHeight="1" x14ac:dyDescent="0.45"/>
    <row r="105" ht="14.25" customHeight="1" x14ac:dyDescent="0.45"/>
    <row r="106" ht="14.25" customHeight="1" x14ac:dyDescent="0.45"/>
    <row r="107" ht="14.25" customHeight="1" x14ac:dyDescent="0.45"/>
    <row r="108" ht="14.25" customHeight="1" x14ac:dyDescent="0.45"/>
    <row r="109" ht="14.25" customHeight="1" x14ac:dyDescent="0.45"/>
    <row r="110" ht="14.25" customHeight="1" x14ac:dyDescent="0.45"/>
    <row r="111" ht="14.25" customHeight="1" x14ac:dyDescent="0.45"/>
    <row r="11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</sheetData>
  <mergeCells count="2">
    <mergeCell ref="O1:P1"/>
    <mergeCell ref="R1:T1"/>
  </mergeCells>
  <pageMargins left="0.23622047244094491" right="0.23622047244094491" top="0.74803149606299213" bottom="0.74803149606299213" header="0" footer="0"/>
  <pageSetup paperSize="9" scale="45" orientation="landscape" r:id="rId1"/>
  <headerFooter>
    <oddFooter>&amp;Rpage &amp;P sur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Z996"/>
  <sheetViews>
    <sheetView workbookViewId="0">
      <pane xSplit="1" ySplit="1" topLeftCell="B2" activePane="bottomRight" state="frozen"/>
      <selection activeCell="M12" sqref="M12"/>
      <selection pane="topRight" activeCell="M12" sqref="M12"/>
      <selection pane="bottomLeft" activeCell="M12" sqref="M12"/>
      <selection pane="bottomRight" activeCell="B2" sqref="B2"/>
    </sheetView>
  </sheetViews>
  <sheetFormatPr baseColWidth="10" defaultColWidth="14.3984375" defaultRowHeight="15" customHeight="1" x14ac:dyDescent="0.45"/>
  <cols>
    <col min="1" max="1" width="20.265625" customWidth="1"/>
    <col min="2" max="2" width="11.1328125" customWidth="1"/>
    <col min="3" max="3" width="23.73046875" customWidth="1"/>
    <col min="4" max="6" width="17.1328125" customWidth="1"/>
    <col min="7" max="7" width="19.265625" customWidth="1"/>
    <col min="8" max="10" width="9" customWidth="1"/>
    <col min="11" max="11" width="11" customWidth="1"/>
    <col min="12" max="26" width="9" customWidth="1"/>
  </cols>
  <sheetData>
    <row r="1" spans="1:26" ht="52.5" customHeight="1" x14ac:dyDescent="0.45">
      <c r="A1" s="32" t="s">
        <v>117</v>
      </c>
      <c r="B1" s="32" t="s">
        <v>118</v>
      </c>
      <c r="C1" s="32" t="s">
        <v>120</v>
      </c>
      <c r="D1" s="32" t="s">
        <v>121</v>
      </c>
      <c r="E1" s="32" t="s">
        <v>122</v>
      </c>
      <c r="F1" s="32" t="s">
        <v>123</v>
      </c>
      <c r="G1" s="32" t="s">
        <v>124</v>
      </c>
      <c r="H1" s="32" t="s">
        <v>125</v>
      </c>
      <c r="I1" s="32" t="s">
        <v>126</v>
      </c>
      <c r="J1" s="32" t="s">
        <v>127</v>
      </c>
      <c r="K1" s="34" t="s">
        <v>128</v>
      </c>
      <c r="L1" s="33" t="s">
        <v>129</v>
      </c>
      <c r="M1" s="33" t="s">
        <v>130</v>
      </c>
      <c r="N1" s="35" t="s">
        <v>131</v>
      </c>
      <c r="O1" s="829" t="s">
        <v>132</v>
      </c>
      <c r="P1" s="828"/>
      <c r="Q1" s="33" t="s">
        <v>133</v>
      </c>
      <c r="R1" s="830" t="s">
        <v>134</v>
      </c>
      <c r="S1" s="827"/>
      <c r="T1" s="828"/>
      <c r="U1" s="32" t="s">
        <v>2451</v>
      </c>
      <c r="V1" s="32" t="s">
        <v>2452</v>
      </c>
      <c r="W1" s="32" t="s">
        <v>2453</v>
      </c>
      <c r="X1" s="32" t="s">
        <v>2454</v>
      </c>
      <c r="Y1" s="32" t="s">
        <v>2455</v>
      </c>
      <c r="Z1" s="32" t="s">
        <v>2456</v>
      </c>
    </row>
    <row r="2" spans="1:26" ht="15" customHeight="1" x14ac:dyDescent="0.45">
      <c r="A2" s="36" t="s">
        <v>3459</v>
      </c>
      <c r="B2" s="32"/>
      <c r="C2" s="45" t="s">
        <v>3460</v>
      </c>
      <c r="D2" s="45"/>
      <c r="E2" s="45"/>
      <c r="F2" s="45"/>
      <c r="G2" s="32"/>
      <c r="H2" s="32">
        <v>76</v>
      </c>
      <c r="I2" s="32">
        <v>209</v>
      </c>
      <c r="J2" s="32"/>
      <c r="K2" s="34"/>
      <c r="L2" s="467">
        <f t="shared" ref="L2:M2" si="0">G2*K2</f>
        <v>0</v>
      </c>
      <c r="M2" s="467">
        <f t="shared" si="0"/>
        <v>0</v>
      </c>
      <c r="N2" s="471">
        <f t="shared" ref="N2:N5" si="1">SUM(U2:Z2)</f>
        <v>0</v>
      </c>
      <c r="O2" s="34"/>
      <c r="P2" s="34"/>
      <c r="Q2" s="33"/>
      <c r="R2" s="33"/>
      <c r="S2" s="33"/>
      <c r="T2" s="33"/>
      <c r="U2" s="32"/>
      <c r="V2" s="231">
        <v>0</v>
      </c>
      <c r="W2" s="32"/>
      <c r="X2" s="32"/>
      <c r="Y2" s="32"/>
      <c r="Z2" s="19"/>
    </row>
    <row r="3" spans="1:26" ht="15" customHeight="1" x14ac:dyDescent="0.45">
      <c r="A3" s="36" t="s">
        <v>3459</v>
      </c>
      <c r="B3" s="32"/>
      <c r="C3" s="921" t="s">
        <v>3461</v>
      </c>
      <c r="D3" s="45" t="s">
        <v>3152</v>
      </c>
      <c r="E3" s="45" t="s">
        <v>3462</v>
      </c>
      <c r="F3" s="45" t="s">
        <v>710</v>
      </c>
      <c r="G3" s="45" t="s">
        <v>883</v>
      </c>
      <c r="H3" s="32">
        <v>88</v>
      </c>
      <c r="I3" s="32">
        <v>219</v>
      </c>
      <c r="J3" s="208">
        <v>131</v>
      </c>
      <c r="K3" s="34"/>
      <c r="L3" s="467">
        <f>H3*K3</f>
        <v>0</v>
      </c>
      <c r="M3" s="467">
        <f>H3*L3</f>
        <v>0</v>
      </c>
      <c r="N3" s="699">
        <f t="shared" si="1"/>
        <v>1</v>
      </c>
      <c r="O3" s="731">
        <f t="shared" ref="O3:O12" si="2">N3*H3</f>
        <v>88</v>
      </c>
      <c r="P3" s="34">
        <f t="shared" ref="P3:P12" si="3">N3*I3</f>
        <v>219</v>
      </c>
      <c r="Q3" s="33"/>
      <c r="R3" s="33"/>
      <c r="S3" s="33"/>
      <c r="T3" s="33"/>
      <c r="U3" s="32"/>
      <c r="V3" s="32"/>
      <c r="W3" s="32"/>
      <c r="X3" s="32"/>
      <c r="Y3" s="653">
        <v>1</v>
      </c>
      <c r="Z3" s="19"/>
    </row>
    <row r="4" spans="1:26" ht="15" customHeight="1" x14ac:dyDescent="0.45">
      <c r="A4" s="36" t="s">
        <v>3459</v>
      </c>
      <c r="B4" s="32"/>
      <c r="C4" s="45" t="s">
        <v>3463</v>
      </c>
      <c r="D4" s="45"/>
      <c r="E4" s="45"/>
      <c r="F4" s="45"/>
      <c r="G4" s="32"/>
      <c r="H4" s="32">
        <v>70</v>
      </c>
      <c r="I4" s="32">
        <v>189</v>
      </c>
      <c r="J4" s="32">
        <v>90</v>
      </c>
      <c r="K4" s="34"/>
      <c r="L4" s="467">
        <f t="shared" ref="L4:M4" si="4">G4*K4</f>
        <v>0</v>
      </c>
      <c r="M4" s="467">
        <f t="shared" si="4"/>
        <v>0</v>
      </c>
      <c r="N4" s="471">
        <f t="shared" si="1"/>
        <v>0</v>
      </c>
      <c r="O4" s="34">
        <f t="shared" si="2"/>
        <v>0</v>
      </c>
      <c r="P4" s="34">
        <f t="shared" si="3"/>
        <v>0</v>
      </c>
      <c r="Q4" s="33"/>
      <c r="R4" s="33"/>
      <c r="S4" s="33"/>
      <c r="T4" s="33"/>
      <c r="U4" s="32"/>
      <c r="V4" s="32"/>
      <c r="W4" s="231">
        <v>0</v>
      </c>
      <c r="X4" s="32"/>
      <c r="Y4" s="32"/>
      <c r="Z4" s="19"/>
    </row>
    <row r="5" spans="1:26" ht="15" customHeight="1" x14ac:dyDescent="0.45">
      <c r="A5" s="36" t="s">
        <v>3459</v>
      </c>
      <c r="B5" s="32"/>
      <c r="C5" s="45" t="s">
        <v>3464</v>
      </c>
      <c r="D5" s="45"/>
      <c r="E5" s="45"/>
      <c r="F5" s="45"/>
      <c r="G5" s="32"/>
      <c r="H5" s="32">
        <v>70</v>
      </c>
      <c r="I5" s="32">
        <v>189</v>
      </c>
      <c r="J5" s="208">
        <v>100</v>
      </c>
      <c r="K5" s="34"/>
      <c r="L5" s="467">
        <f t="shared" ref="L5:M5" si="5">G5*K5</f>
        <v>0</v>
      </c>
      <c r="M5" s="467">
        <f t="shared" si="5"/>
        <v>0</v>
      </c>
      <c r="N5" s="471">
        <f t="shared" si="1"/>
        <v>0</v>
      </c>
      <c r="O5" s="34">
        <f t="shared" si="2"/>
        <v>0</v>
      </c>
      <c r="P5" s="34">
        <f t="shared" si="3"/>
        <v>0</v>
      </c>
      <c r="Q5" s="33"/>
      <c r="R5" s="33"/>
      <c r="S5" s="33"/>
      <c r="T5" s="33"/>
      <c r="U5" s="231">
        <v>0</v>
      </c>
      <c r="V5" s="32"/>
      <c r="W5" s="231">
        <v>0</v>
      </c>
      <c r="X5" s="231">
        <v>0</v>
      </c>
      <c r="Y5" s="32"/>
      <c r="Z5" s="19"/>
    </row>
    <row r="6" spans="1:26" ht="15" customHeight="1" x14ac:dyDescent="0.45">
      <c r="A6" s="32"/>
      <c r="B6" s="32"/>
      <c r="C6" s="45"/>
      <c r="D6" s="45"/>
      <c r="E6" s="45"/>
      <c r="F6" s="45"/>
      <c r="G6" s="32"/>
      <c r="H6" s="32"/>
      <c r="I6" s="32"/>
      <c r="J6" s="32"/>
      <c r="K6" s="34"/>
      <c r="L6" s="472">
        <f t="shared" ref="L6:M6" si="6">SUM(L2:L5)</f>
        <v>0</v>
      </c>
      <c r="M6" s="472">
        <f t="shared" si="6"/>
        <v>0</v>
      </c>
      <c r="N6" s="472"/>
      <c r="O6" s="34">
        <f t="shared" si="2"/>
        <v>0</v>
      </c>
      <c r="P6" s="34">
        <f t="shared" si="3"/>
        <v>0</v>
      </c>
      <c r="Q6" s="33"/>
      <c r="R6" s="33"/>
      <c r="S6" s="33"/>
      <c r="T6" s="33"/>
      <c r="U6" s="32"/>
      <c r="V6" s="32"/>
      <c r="W6" s="32"/>
      <c r="X6" s="32"/>
      <c r="Y6" s="32"/>
      <c r="Z6" s="19"/>
    </row>
    <row r="7" spans="1:26" ht="15" customHeight="1" x14ac:dyDescent="0.45">
      <c r="A7" s="32"/>
      <c r="B7" s="32"/>
      <c r="C7" s="45"/>
      <c r="D7" s="45"/>
      <c r="E7" s="45"/>
      <c r="F7" s="45"/>
      <c r="G7" s="32"/>
      <c r="H7" s="32"/>
      <c r="I7" s="32"/>
      <c r="J7" s="32"/>
      <c r="K7" s="34"/>
      <c r="L7" s="467">
        <v>403.2</v>
      </c>
      <c r="M7" s="467">
        <v>403.2</v>
      </c>
      <c r="N7" s="473" t="s">
        <v>972</v>
      </c>
      <c r="O7" s="34">
        <f t="shared" si="2"/>
        <v>0</v>
      </c>
      <c r="P7" s="34">
        <f t="shared" si="3"/>
        <v>0</v>
      </c>
      <c r="Q7" s="33"/>
      <c r="R7" s="33"/>
      <c r="S7" s="33"/>
      <c r="T7" s="33"/>
      <c r="U7" s="32"/>
      <c r="V7" s="32"/>
      <c r="W7" s="32"/>
      <c r="X7" s="32"/>
      <c r="Y7" s="32"/>
      <c r="Z7" s="19"/>
    </row>
    <row r="8" spans="1:26" ht="15" customHeight="1" x14ac:dyDescent="0.45">
      <c r="A8" s="32"/>
      <c r="B8" s="32"/>
      <c r="C8" s="45"/>
      <c r="D8" s="45"/>
      <c r="E8" s="45"/>
      <c r="F8" s="45"/>
      <c r="G8" s="32"/>
      <c r="H8" s="32"/>
      <c r="I8" s="32"/>
      <c r="J8" s="32"/>
      <c r="K8" s="34"/>
      <c r="L8" s="474">
        <v>400</v>
      </c>
      <c r="M8" s="474">
        <v>400</v>
      </c>
      <c r="N8" s="34"/>
      <c r="O8" s="34">
        <f t="shared" si="2"/>
        <v>0</v>
      </c>
      <c r="P8" s="34">
        <f t="shared" si="3"/>
        <v>0</v>
      </c>
      <c r="Q8" s="33"/>
      <c r="R8" s="33"/>
      <c r="S8" s="33"/>
      <c r="T8" s="33"/>
      <c r="U8" s="32"/>
      <c r="V8" s="32"/>
      <c r="W8" s="32"/>
      <c r="X8" s="32"/>
      <c r="Y8" s="32"/>
      <c r="Z8" s="19"/>
    </row>
    <row r="9" spans="1:26" ht="15" customHeight="1" x14ac:dyDescent="0.45">
      <c r="A9" s="36" t="s">
        <v>3459</v>
      </c>
      <c r="B9" s="36" t="s">
        <v>150</v>
      </c>
      <c r="C9" s="36" t="s">
        <v>3465</v>
      </c>
      <c r="D9" s="36" t="s">
        <v>3032</v>
      </c>
      <c r="E9" s="36" t="s">
        <v>3466</v>
      </c>
      <c r="F9" s="36" t="s">
        <v>710</v>
      </c>
      <c r="G9" s="36"/>
      <c r="H9" s="38"/>
      <c r="I9" s="38">
        <v>270</v>
      </c>
      <c r="J9" s="38"/>
      <c r="K9" s="38"/>
      <c r="L9" s="38">
        <f t="shared" ref="L9:M9" si="7">G9*K9</f>
        <v>0</v>
      </c>
      <c r="M9" s="38">
        <f t="shared" si="7"/>
        <v>0</v>
      </c>
      <c r="N9" s="471">
        <f t="shared" ref="N9:N12" si="8">SUM(U9:Z9)</f>
        <v>0</v>
      </c>
      <c r="O9" s="34">
        <f t="shared" si="2"/>
        <v>0</v>
      </c>
      <c r="P9" s="34">
        <f t="shared" si="3"/>
        <v>0</v>
      </c>
      <c r="Q9" s="38"/>
      <c r="R9" s="38"/>
      <c r="S9" s="38"/>
      <c r="T9" s="38"/>
      <c r="U9" s="41"/>
      <c r="V9" s="41"/>
      <c r="W9" s="41"/>
      <c r="X9" s="41"/>
      <c r="Y9" s="41"/>
      <c r="Z9" s="19"/>
    </row>
    <row r="10" spans="1:26" ht="15" customHeight="1" x14ac:dyDescent="0.45">
      <c r="A10" s="36" t="s">
        <v>3459</v>
      </c>
      <c r="B10" s="36" t="s">
        <v>150</v>
      </c>
      <c r="C10" s="36" t="s">
        <v>3942</v>
      </c>
      <c r="D10" s="36" t="s">
        <v>3032</v>
      </c>
      <c r="E10" s="36" t="s">
        <v>716</v>
      </c>
      <c r="F10" s="36" t="s">
        <v>3033</v>
      </c>
      <c r="G10" s="46"/>
      <c r="H10" s="38">
        <v>96</v>
      </c>
      <c r="I10" s="38">
        <v>249</v>
      </c>
      <c r="J10" s="39">
        <v>149</v>
      </c>
      <c r="K10" s="38"/>
      <c r="L10" s="38">
        <f t="shared" ref="L10:M10" si="9">G10*K10</f>
        <v>0</v>
      </c>
      <c r="M10" s="38">
        <f t="shared" si="9"/>
        <v>0</v>
      </c>
      <c r="N10" s="475">
        <f t="shared" si="8"/>
        <v>0</v>
      </c>
      <c r="O10" s="34">
        <f t="shared" si="2"/>
        <v>0</v>
      </c>
      <c r="P10" s="34">
        <f t="shared" si="3"/>
        <v>0</v>
      </c>
      <c r="Q10" s="38"/>
      <c r="R10" s="38"/>
      <c r="S10" s="38"/>
      <c r="T10" s="38"/>
      <c r="U10" s="41"/>
      <c r="V10" s="47">
        <v>0</v>
      </c>
      <c r="W10" s="41"/>
      <c r="X10" s="41"/>
      <c r="Y10" s="41"/>
      <c r="Z10" s="19"/>
    </row>
    <row r="11" spans="1:26" ht="15" customHeight="1" x14ac:dyDescent="0.45">
      <c r="A11" s="36" t="s">
        <v>3459</v>
      </c>
      <c r="B11" s="36" t="s">
        <v>150</v>
      </c>
      <c r="C11" s="36" t="s">
        <v>3467</v>
      </c>
      <c r="D11" s="36" t="s">
        <v>3032</v>
      </c>
      <c r="E11" s="36" t="s">
        <v>3468</v>
      </c>
      <c r="F11" s="36" t="s">
        <v>710</v>
      </c>
      <c r="G11" s="36"/>
      <c r="H11" s="38">
        <v>88</v>
      </c>
      <c r="I11" s="38">
        <v>259</v>
      </c>
      <c r="J11" s="39">
        <v>155</v>
      </c>
      <c r="K11" s="38"/>
      <c r="L11" s="38">
        <f t="shared" ref="L11:M11" si="10">G11*K11</f>
        <v>0</v>
      </c>
      <c r="M11" s="38">
        <f t="shared" si="10"/>
        <v>0</v>
      </c>
      <c r="N11" s="724">
        <v>0</v>
      </c>
      <c r="O11" s="34">
        <f t="shared" si="2"/>
        <v>0</v>
      </c>
      <c r="P11" s="34">
        <f t="shared" si="3"/>
        <v>0</v>
      </c>
      <c r="Q11" s="38"/>
      <c r="R11" s="38"/>
      <c r="S11" s="38"/>
      <c r="T11" s="163" t="s">
        <v>3933</v>
      </c>
      <c r="U11" s="226">
        <v>0</v>
      </c>
      <c r="V11" s="47">
        <v>0</v>
      </c>
      <c r="W11" s="41"/>
      <c r="X11" s="41"/>
      <c r="Y11" s="41"/>
      <c r="Z11" s="19"/>
    </row>
    <row r="12" spans="1:26" ht="15" customHeight="1" x14ac:dyDescent="0.45">
      <c r="A12" s="36" t="s">
        <v>3459</v>
      </c>
      <c r="B12" s="36" t="s">
        <v>150</v>
      </c>
      <c r="C12" s="36" t="s">
        <v>3469</v>
      </c>
      <c r="D12" s="36" t="s">
        <v>3032</v>
      </c>
      <c r="E12" s="36" t="s">
        <v>3470</v>
      </c>
      <c r="F12" s="36" t="s">
        <v>2924</v>
      </c>
      <c r="G12" s="36"/>
      <c r="H12" s="38">
        <v>96</v>
      </c>
      <c r="I12" s="38">
        <v>269</v>
      </c>
      <c r="J12" s="39">
        <v>161</v>
      </c>
      <c r="K12" s="38"/>
      <c r="L12" s="38">
        <f t="shared" ref="L12:M12" si="11">G12*K12</f>
        <v>0</v>
      </c>
      <c r="M12" s="38">
        <f t="shared" si="11"/>
        <v>0</v>
      </c>
      <c r="N12" s="471">
        <f t="shared" si="8"/>
        <v>0</v>
      </c>
      <c r="O12" s="34">
        <f t="shared" si="2"/>
        <v>0</v>
      </c>
      <c r="P12" s="34">
        <f t="shared" si="3"/>
        <v>0</v>
      </c>
      <c r="Q12" s="38"/>
      <c r="R12" s="38"/>
      <c r="S12" s="38"/>
      <c r="T12" s="38"/>
      <c r="U12" s="43">
        <v>0</v>
      </c>
      <c r="V12" s="41"/>
      <c r="W12" s="41"/>
      <c r="X12" s="41"/>
      <c r="Y12" s="43">
        <v>0</v>
      </c>
      <c r="Z12" s="19"/>
    </row>
    <row r="13" spans="1:26" ht="15" customHeight="1" x14ac:dyDescent="0.45">
      <c r="A13" s="36"/>
      <c r="B13" s="36"/>
      <c r="C13" s="36"/>
      <c r="D13" s="36"/>
      <c r="E13" s="36"/>
      <c r="F13" s="36"/>
      <c r="G13" s="36"/>
      <c r="H13" s="38"/>
      <c r="I13" s="38"/>
      <c r="J13" s="38"/>
      <c r="K13" s="38"/>
      <c r="L13" s="49">
        <f t="shared" ref="L13:M13" si="12">SUM(L9:L12)</f>
        <v>0</v>
      </c>
      <c r="M13" s="49">
        <f t="shared" si="12"/>
        <v>0</v>
      </c>
      <c r="N13" s="732">
        <f>SUM(N2:N12)</f>
        <v>1</v>
      </c>
      <c r="O13" s="708">
        <f t="shared" ref="O13:P13" si="13">SUM(O2:O12)</f>
        <v>88</v>
      </c>
      <c r="P13" s="49">
        <f t="shared" si="13"/>
        <v>219</v>
      </c>
      <c r="Q13" s="49"/>
      <c r="R13" s="49"/>
      <c r="S13" s="49"/>
      <c r="T13" s="49"/>
      <c r="U13" s="38"/>
      <c r="V13" s="38"/>
      <c r="W13" s="38"/>
      <c r="X13" s="38"/>
      <c r="Y13" s="38"/>
      <c r="Z13" s="19"/>
    </row>
    <row r="14" spans="1:26" ht="15" customHeight="1" x14ac:dyDescent="0.4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>
        <v>441.6</v>
      </c>
      <c r="M14" s="9">
        <v>441.6</v>
      </c>
      <c r="N14" s="469" t="s">
        <v>972</v>
      </c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</row>
    <row r="15" spans="1:26" ht="15" customHeight="1" x14ac:dyDescent="0.4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463">
        <v>440</v>
      </c>
      <c r="M15" s="463">
        <v>440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</row>
    <row r="16" spans="1:26" ht="15" customHeight="1" x14ac:dyDescent="0.4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</row>
    <row r="17" spans="1:26" ht="15" customHeight="1" x14ac:dyDescent="0.4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26" ht="46.5" customHeight="1" x14ac:dyDescent="0.45">
      <c r="A18" s="32" t="s">
        <v>117</v>
      </c>
      <c r="B18" s="32" t="s">
        <v>118</v>
      </c>
      <c r="C18" s="32" t="s">
        <v>120</v>
      </c>
      <c r="D18" s="32" t="s">
        <v>121</v>
      </c>
      <c r="E18" s="32" t="s">
        <v>122</v>
      </c>
      <c r="F18" s="32" t="s">
        <v>123</v>
      </c>
      <c r="G18" s="32" t="s">
        <v>124</v>
      </c>
      <c r="H18" s="32" t="s">
        <v>125</v>
      </c>
      <c r="I18" s="32" t="s">
        <v>126</v>
      </c>
      <c r="J18" s="32" t="s">
        <v>127</v>
      </c>
      <c r="K18" s="34" t="s">
        <v>128</v>
      </c>
      <c r="L18" s="33" t="s">
        <v>129</v>
      </c>
      <c r="M18" s="33" t="s">
        <v>130</v>
      </c>
      <c r="N18" s="35" t="s">
        <v>131</v>
      </c>
      <c r="O18" s="829" t="s">
        <v>132</v>
      </c>
      <c r="P18" s="828"/>
      <c r="Q18" s="33" t="s">
        <v>133</v>
      </c>
      <c r="R18" s="830" t="s">
        <v>134</v>
      </c>
      <c r="S18" s="827"/>
      <c r="T18" s="828"/>
      <c r="U18" s="32" t="s">
        <v>2451</v>
      </c>
      <c r="V18" s="32" t="s">
        <v>2452</v>
      </c>
      <c r="W18" s="32" t="s">
        <v>2453</v>
      </c>
      <c r="X18" s="32" t="s">
        <v>2454</v>
      </c>
      <c r="Y18" s="32" t="s">
        <v>2455</v>
      </c>
      <c r="Z18" s="32" t="s">
        <v>2456</v>
      </c>
    </row>
    <row r="19" spans="1:26" ht="15" customHeight="1" x14ac:dyDescent="0.45">
      <c r="A19" s="56" t="s">
        <v>3459</v>
      </c>
      <c r="B19" s="56" t="s">
        <v>203</v>
      </c>
      <c r="C19" s="56" t="s">
        <v>3471</v>
      </c>
      <c r="D19" s="56" t="s">
        <v>3472</v>
      </c>
      <c r="E19" s="56" t="s">
        <v>3473</v>
      </c>
      <c r="F19" s="56" t="s">
        <v>3474</v>
      </c>
      <c r="G19" s="56" t="s">
        <v>3475</v>
      </c>
      <c r="H19" s="49">
        <v>78</v>
      </c>
      <c r="I19" s="56">
        <v>239</v>
      </c>
      <c r="J19" s="56"/>
      <c r="K19" s="56">
        <f>SUM(U19:Z19)</f>
        <v>8</v>
      </c>
      <c r="L19" s="56">
        <f>K19*H19</f>
        <v>624</v>
      </c>
      <c r="M19" s="56"/>
      <c r="N19" s="39"/>
      <c r="O19" s="56">
        <f>N20*H19</f>
        <v>0</v>
      </c>
      <c r="P19" s="56"/>
      <c r="Q19" s="56"/>
      <c r="R19" s="56">
        <f>Q20*H19</f>
        <v>624</v>
      </c>
      <c r="S19" s="56"/>
      <c r="T19" s="56"/>
      <c r="U19" s="56">
        <v>1</v>
      </c>
      <c r="V19" s="56">
        <v>2</v>
      </c>
      <c r="W19" s="56">
        <v>2</v>
      </c>
      <c r="X19" s="56">
        <v>2</v>
      </c>
      <c r="Y19" s="56">
        <v>1</v>
      </c>
      <c r="Z19" s="250"/>
    </row>
    <row r="20" spans="1:26" ht="15" customHeight="1" x14ac:dyDescent="0.45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>
        <f>K19*I19</f>
        <v>1912</v>
      </c>
      <c r="N20" s="58">
        <f>SUM(U20:Z20)</f>
        <v>0</v>
      </c>
      <c r="O20" s="38"/>
      <c r="P20" s="38">
        <f>N20*I19</f>
        <v>0</v>
      </c>
      <c r="Q20" s="38">
        <f>K19-N20</f>
        <v>8</v>
      </c>
      <c r="R20" s="38"/>
      <c r="S20" s="38">
        <f>Q20*I19</f>
        <v>1912</v>
      </c>
      <c r="T20" s="38"/>
      <c r="U20" s="58">
        <v>0</v>
      </c>
      <c r="V20" s="58">
        <v>0</v>
      </c>
      <c r="W20" s="58">
        <v>0</v>
      </c>
      <c r="X20" s="58">
        <v>0</v>
      </c>
      <c r="Y20" s="58">
        <v>0</v>
      </c>
      <c r="Z20" s="19"/>
    </row>
    <row r="21" spans="1:26" ht="15" customHeight="1" x14ac:dyDescent="0.45">
      <c r="A21" s="56" t="s">
        <v>3459</v>
      </c>
      <c r="B21" s="56" t="s">
        <v>203</v>
      </c>
      <c r="C21" s="56" t="s">
        <v>3476</v>
      </c>
      <c r="D21" s="56" t="s">
        <v>3472</v>
      </c>
      <c r="E21" s="56" t="s">
        <v>158</v>
      </c>
      <c r="F21" s="56" t="s">
        <v>710</v>
      </c>
      <c r="G21" s="56" t="s">
        <v>3475</v>
      </c>
      <c r="H21" s="49">
        <v>78</v>
      </c>
      <c r="I21" s="56">
        <v>239</v>
      </c>
      <c r="J21" s="56"/>
      <c r="K21" s="56">
        <f>SUM(U21:Z21)</f>
        <v>8</v>
      </c>
      <c r="L21" s="56">
        <f>K21*H21</f>
        <v>624</v>
      </c>
      <c r="M21" s="56"/>
      <c r="N21" s="39"/>
      <c r="O21" s="56">
        <f>N22*H21</f>
        <v>0</v>
      </c>
      <c r="P21" s="56"/>
      <c r="Q21" s="56"/>
      <c r="R21" s="56">
        <f>Q22*H21</f>
        <v>624</v>
      </c>
      <c r="S21" s="56"/>
      <c r="T21" s="56"/>
      <c r="U21" s="56">
        <v>1</v>
      </c>
      <c r="V21" s="56">
        <v>2</v>
      </c>
      <c r="W21" s="56">
        <v>2</v>
      </c>
      <c r="X21" s="56">
        <v>2</v>
      </c>
      <c r="Y21" s="56">
        <v>1</v>
      </c>
      <c r="Z21" s="250"/>
    </row>
    <row r="22" spans="1:26" ht="15" customHeight="1" x14ac:dyDescent="0.45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>
        <f>K21*I21</f>
        <v>1912</v>
      </c>
      <c r="N22" s="42">
        <f>SUM(U22:Z22)</f>
        <v>0</v>
      </c>
      <c r="O22" s="38"/>
      <c r="P22" s="38">
        <f>N22*I21</f>
        <v>0</v>
      </c>
      <c r="Q22" s="38">
        <f>K21-N22</f>
        <v>8</v>
      </c>
      <c r="R22" s="38"/>
      <c r="S22" s="38">
        <f>Q22*I21</f>
        <v>1912</v>
      </c>
      <c r="T22" s="38"/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19"/>
    </row>
    <row r="23" spans="1:26" ht="15" customHeight="1" x14ac:dyDescent="0.45">
      <c r="A23" s="56" t="s">
        <v>3459</v>
      </c>
      <c r="B23" s="56" t="s">
        <v>203</v>
      </c>
      <c r="C23" s="56" t="s">
        <v>3477</v>
      </c>
      <c r="D23" s="56" t="s">
        <v>3152</v>
      </c>
      <c r="E23" s="56" t="s">
        <v>314</v>
      </c>
      <c r="F23" s="56" t="s">
        <v>710</v>
      </c>
      <c r="G23" s="56" t="s">
        <v>3478</v>
      </c>
      <c r="H23" s="49">
        <v>80</v>
      </c>
      <c r="I23" s="56">
        <v>219</v>
      </c>
      <c r="J23" s="39">
        <v>131</v>
      </c>
      <c r="K23" s="56">
        <f>SUM(U23:Z23)</f>
        <v>8</v>
      </c>
      <c r="L23" s="56">
        <f>K23*H23</f>
        <v>640</v>
      </c>
      <c r="M23" s="56"/>
      <c r="N23" s="39"/>
      <c r="O23" s="56">
        <f>N24*H23</f>
        <v>0</v>
      </c>
      <c r="P23" s="56"/>
      <c r="Q23" s="56"/>
      <c r="R23" s="56">
        <f>Q24*H23</f>
        <v>640</v>
      </c>
      <c r="S23" s="56"/>
      <c r="T23" s="56"/>
      <c r="U23" s="56">
        <v>1</v>
      </c>
      <c r="V23" s="56">
        <v>2</v>
      </c>
      <c r="W23" s="56">
        <v>2</v>
      </c>
      <c r="X23" s="56">
        <v>2</v>
      </c>
      <c r="Y23" s="56">
        <v>1</v>
      </c>
      <c r="Z23" s="250"/>
    </row>
    <row r="24" spans="1:26" ht="15" customHeight="1" x14ac:dyDescent="0.45">
      <c r="A24" s="38"/>
      <c r="B24" s="38"/>
      <c r="C24" s="69"/>
      <c r="D24" s="38"/>
      <c r="E24" s="38"/>
      <c r="F24" s="38"/>
      <c r="G24" s="38"/>
      <c r="H24" s="38"/>
      <c r="I24" s="38"/>
      <c r="J24" s="38"/>
      <c r="K24" s="38"/>
      <c r="L24" s="38"/>
      <c r="M24" s="38">
        <f>K23*I23</f>
        <v>1752</v>
      </c>
      <c r="N24" s="42">
        <f>SUM(U24:Z24)</f>
        <v>0</v>
      </c>
      <c r="O24" s="38"/>
      <c r="P24" s="38">
        <f>N24*I23</f>
        <v>0</v>
      </c>
      <c r="Q24" s="38">
        <f>K23-N24</f>
        <v>8</v>
      </c>
      <c r="R24" s="38"/>
      <c r="S24" s="38">
        <f>Q24*I23</f>
        <v>1752</v>
      </c>
      <c r="T24" s="38"/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19"/>
    </row>
    <row r="25" spans="1:26" ht="15" customHeight="1" x14ac:dyDescent="0.45">
      <c r="A25" s="56" t="s">
        <v>3459</v>
      </c>
      <c r="B25" s="56" t="s">
        <v>203</v>
      </c>
      <c r="C25" s="56" t="s">
        <v>3479</v>
      </c>
      <c r="D25" s="56" t="s">
        <v>3152</v>
      </c>
      <c r="E25" s="56" t="s">
        <v>684</v>
      </c>
      <c r="F25" s="56" t="s">
        <v>710</v>
      </c>
      <c r="G25" s="56" t="s">
        <v>3478</v>
      </c>
      <c r="H25" s="49">
        <v>80</v>
      </c>
      <c r="I25" s="56">
        <v>219</v>
      </c>
      <c r="J25" s="39">
        <v>131</v>
      </c>
      <c r="K25" s="56">
        <f>SUM(U25:Z25)</f>
        <v>8</v>
      </c>
      <c r="L25" s="56">
        <f>K25*H25</f>
        <v>640</v>
      </c>
      <c r="M25" s="56"/>
      <c r="N25" s="39"/>
      <c r="O25" s="56">
        <f>N26*H25</f>
        <v>0</v>
      </c>
      <c r="P25" s="56"/>
      <c r="Q25" s="56"/>
      <c r="R25" s="56">
        <f>Q26*H25</f>
        <v>640</v>
      </c>
      <c r="S25" s="56"/>
      <c r="T25" s="56"/>
      <c r="U25" s="56">
        <v>1</v>
      </c>
      <c r="V25" s="56">
        <v>2</v>
      </c>
      <c r="W25" s="56">
        <v>2</v>
      </c>
      <c r="X25" s="56">
        <v>2</v>
      </c>
      <c r="Y25" s="56">
        <v>1</v>
      </c>
      <c r="Z25" s="250"/>
    </row>
    <row r="26" spans="1:26" ht="15" customHeight="1" x14ac:dyDescent="0.45">
      <c r="A26" s="38"/>
      <c r="B26" s="38"/>
      <c r="C26" s="69"/>
      <c r="D26" s="38"/>
      <c r="E26" s="38"/>
      <c r="F26" s="38"/>
      <c r="G26" s="38"/>
      <c r="H26" s="38"/>
      <c r="I26" s="38"/>
      <c r="J26" s="38"/>
      <c r="K26" s="38"/>
      <c r="L26" s="38"/>
      <c r="M26" s="38">
        <f>K25*I25</f>
        <v>1752</v>
      </c>
      <c r="N26" s="42">
        <f>SUM(U26:Z26)</f>
        <v>0</v>
      </c>
      <c r="O26" s="38"/>
      <c r="P26" s="38">
        <f>N26*I25</f>
        <v>0</v>
      </c>
      <c r="Q26" s="38">
        <f>K25-N26</f>
        <v>8</v>
      </c>
      <c r="R26" s="38"/>
      <c r="S26" s="38">
        <f>Q26*I25</f>
        <v>1752</v>
      </c>
      <c r="T26" s="38"/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19"/>
    </row>
    <row r="27" spans="1:26" ht="15" customHeight="1" x14ac:dyDescent="0.45">
      <c r="A27" s="56" t="s">
        <v>3459</v>
      </c>
      <c r="B27" s="56" t="s">
        <v>203</v>
      </c>
      <c r="C27" s="56" t="s">
        <v>3480</v>
      </c>
      <c r="D27" s="56" t="s">
        <v>3152</v>
      </c>
      <c r="E27" s="56" t="s">
        <v>3470</v>
      </c>
      <c r="F27" s="56" t="s">
        <v>3474</v>
      </c>
      <c r="G27" s="56" t="s">
        <v>3481</v>
      </c>
      <c r="H27" s="49">
        <v>62</v>
      </c>
      <c r="I27" s="56">
        <v>179</v>
      </c>
      <c r="J27" s="39">
        <v>125</v>
      </c>
      <c r="K27" s="56">
        <f>SUM(U27:Z27)</f>
        <v>8</v>
      </c>
      <c r="L27" s="56">
        <f>K27*H27</f>
        <v>496</v>
      </c>
      <c r="M27" s="56"/>
      <c r="N27" s="39"/>
      <c r="O27" s="56">
        <f>N28*H27</f>
        <v>0</v>
      </c>
      <c r="P27" s="56"/>
      <c r="Q27" s="56"/>
      <c r="R27" s="56">
        <f>Q28*H27</f>
        <v>496</v>
      </c>
      <c r="S27" s="56"/>
      <c r="T27" s="56"/>
      <c r="U27" s="56">
        <v>1</v>
      </c>
      <c r="V27" s="56">
        <v>2</v>
      </c>
      <c r="W27" s="56">
        <v>2</v>
      </c>
      <c r="X27" s="56">
        <v>2</v>
      </c>
      <c r="Y27" s="56">
        <v>1</v>
      </c>
      <c r="Z27" s="250"/>
    </row>
    <row r="28" spans="1:26" ht="15" customHeight="1" x14ac:dyDescent="0.45">
      <c r="A28" s="38"/>
      <c r="B28" s="38" t="s">
        <v>3482</v>
      </c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>
        <f>K27*I27</f>
        <v>1432</v>
      </c>
      <c r="N28" s="64">
        <f>SUM(U28:Z28)</f>
        <v>0</v>
      </c>
      <c r="O28" s="38"/>
      <c r="P28" s="38">
        <f>N28*I27</f>
        <v>0</v>
      </c>
      <c r="Q28" s="38">
        <f>K27-N28</f>
        <v>8</v>
      </c>
      <c r="R28" s="38"/>
      <c r="S28" s="38">
        <f>Q28*I27</f>
        <v>1432</v>
      </c>
      <c r="T28" s="38"/>
      <c r="U28" s="58">
        <v>0</v>
      </c>
      <c r="V28" s="64">
        <v>0</v>
      </c>
      <c r="W28" s="58">
        <v>0</v>
      </c>
      <c r="X28" s="64">
        <v>0</v>
      </c>
      <c r="Y28" s="58">
        <v>0</v>
      </c>
      <c r="Z28" s="19"/>
    </row>
    <row r="29" spans="1:26" ht="15" customHeight="1" x14ac:dyDescent="0.45">
      <c r="A29" s="56" t="s">
        <v>3459</v>
      </c>
      <c r="B29" s="56" t="s">
        <v>203</v>
      </c>
      <c r="C29" s="56" t="s">
        <v>3483</v>
      </c>
      <c r="D29" s="56" t="s">
        <v>3484</v>
      </c>
      <c r="E29" s="56" t="s">
        <v>3473</v>
      </c>
      <c r="F29" s="56" t="s">
        <v>3474</v>
      </c>
      <c r="G29" s="56"/>
      <c r="H29" s="49">
        <v>92</v>
      </c>
      <c r="I29" s="56">
        <v>269</v>
      </c>
      <c r="J29" s="39">
        <v>215</v>
      </c>
      <c r="K29" s="56">
        <f>SUM(U29:Z29)</f>
        <v>9</v>
      </c>
      <c r="L29" s="56">
        <f>K29*H29</f>
        <v>828</v>
      </c>
      <c r="M29" s="56"/>
      <c r="N29" s="39"/>
      <c r="O29" s="56">
        <f>N30*H29</f>
        <v>0</v>
      </c>
      <c r="P29" s="56"/>
      <c r="Q29" s="56"/>
      <c r="R29" s="56">
        <f>Q30*H29</f>
        <v>828</v>
      </c>
      <c r="S29" s="56"/>
      <c r="T29" s="56"/>
      <c r="U29" s="56">
        <v>1</v>
      </c>
      <c r="V29" s="56">
        <v>2</v>
      </c>
      <c r="W29" s="56">
        <v>2</v>
      </c>
      <c r="X29" s="56">
        <v>2</v>
      </c>
      <c r="Y29" s="56">
        <v>1</v>
      </c>
      <c r="Z29" s="56">
        <v>1</v>
      </c>
    </row>
    <row r="30" spans="1:26" ht="15" customHeight="1" x14ac:dyDescent="0.45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>
        <f>K29*I29</f>
        <v>2421</v>
      </c>
      <c r="N30" s="58">
        <f>SUM(U30:Z30)</f>
        <v>0</v>
      </c>
      <c r="O30" s="38"/>
      <c r="P30" s="38">
        <f>N30*I29</f>
        <v>0</v>
      </c>
      <c r="Q30" s="38">
        <f>K29-N30</f>
        <v>9</v>
      </c>
      <c r="R30" s="38"/>
      <c r="S30" s="38">
        <f>Q30*I29</f>
        <v>2421</v>
      </c>
      <c r="T30" s="38"/>
      <c r="U30" s="58">
        <v>0</v>
      </c>
      <c r="V30" s="58">
        <v>0</v>
      </c>
      <c r="W30" s="58">
        <v>0</v>
      </c>
      <c r="X30" s="58">
        <v>0</v>
      </c>
      <c r="Y30" s="58">
        <v>0</v>
      </c>
      <c r="Z30" s="258">
        <v>0</v>
      </c>
    </row>
    <row r="31" spans="1:26" ht="15" customHeight="1" x14ac:dyDescent="0.45">
      <c r="A31" s="56" t="s">
        <v>3459</v>
      </c>
      <c r="B31" s="56" t="s">
        <v>203</v>
      </c>
      <c r="C31" s="56" t="s">
        <v>3485</v>
      </c>
      <c r="D31" s="56" t="s">
        <v>3152</v>
      </c>
      <c r="E31" s="56" t="s">
        <v>3473</v>
      </c>
      <c r="F31" s="56" t="s">
        <v>3474</v>
      </c>
      <c r="G31" s="56"/>
      <c r="H31" s="49">
        <v>80</v>
      </c>
      <c r="I31" s="56">
        <v>239</v>
      </c>
      <c r="J31" s="39">
        <v>119</v>
      </c>
      <c r="K31" s="56">
        <f>SUM(U31:Z31)</f>
        <v>8</v>
      </c>
      <c r="L31" s="56">
        <f>K31*H31</f>
        <v>640</v>
      </c>
      <c r="M31" s="56"/>
      <c r="N31" s="39"/>
      <c r="O31" s="56">
        <f>N32*H31</f>
        <v>0</v>
      </c>
      <c r="P31" s="56"/>
      <c r="Q31" s="56"/>
      <c r="R31" s="56">
        <f>Q32*H31</f>
        <v>640</v>
      </c>
      <c r="S31" s="56"/>
      <c r="T31" s="56"/>
      <c r="U31" s="56">
        <v>1</v>
      </c>
      <c r="V31" s="56">
        <v>2</v>
      </c>
      <c r="W31" s="56">
        <v>2</v>
      </c>
      <c r="X31" s="56">
        <v>1</v>
      </c>
      <c r="Y31" s="56">
        <v>1</v>
      </c>
      <c r="Z31" s="56">
        <v>1</v>
      </c>
    </row>
    <row r="32" spans="1:26" ht="15" customHeight="1" x14ac:dyDescent="0.45">
      <c r="A32" s="38"/>
      <c r="B32" s="38"/>
      <c r="C32" s="69"/>
      <c r="D32" s="38"/>
      <c r="E32" s="38"/>
      <c r="F32" s="38"/>
      <c r="G32" s="38"/>
      <c r="H32" s="38"/>
      <c r="I32" s="38"/>
      <c r="J32" s="38"/>
      <c r="K32" s="38"/>
      <c r="L32" s="38"/>
      <c r="M32" s="38">
        <f>K31*I31</f>
        <v>1912</v>
      </c>
      <c r="N32" s="42">
        <f>SUM(U32:Z32)</f>
        <v>0</v>
      </c>
      <c r="O32" s="38"/>
      <c r="P32" s="38">
        <f>N32*I31</f>
        <v>0</v>
      </c>
      <c r="Q32" s="38">
        <f>K31-N32</f>
        <v>8</v>
      </c>
      <c r="R32" s="38"/>
      <c r="S32" s="38">
        <f>Q32*I31</f>
        <v>1912</v>
      </c>
      <c r="T32" s="38"/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137">
        <v>0</v>
      </c>
    </row>
    <row r="33" spans="1:26" ht="15" customHeight="1" x14ac:dyDescent="0.45">
      <c r="A33" s="56" t="s">
        <v>3459</v>
      </c>
      <c r="B33" s="56" t="s">
        <v>203</v>
      </c>
      <c r="C33" s="56" t="s">
        <v>3486</v>
      </c>
      <c r="D33" s="56" t="s">
        <v>3152</v>
      </c>
      <c r="E33" s="56" t="s">
        <v>3487</v>
      </c>
      <c r="F33" s="56" t="s">
        <v>3488</v>
      </c>
      <c r="G33" s="56"/>
      <c r="H33" s="49">
        <v>80</v>
      </c>
      <c r="I33" s="56">
        <v>239</v>
      </c>
      <c r="J33" s="39">
        <v>191</v>
      </c>
      <c r="K33" s="56">
        <f>SUM(U33:Z33)</f>
        <v>8</v>
      </c>
      <c r="L33" s="56">
        <f>K33*H33</f>
        <v>640</v>
      </c>
      <c r="M33" s="56"/>
      <c r="N33" s="39"/>
      <c r="O33" s="56">
        <f>N34*H33</f>
        <v>0</v>
      </c>
      <c r="P33" s="56"/>
      <c r="Q33" s="56"/>
      <c r="R33" s="56">
        <f>Q34*H33</f>
        <v>640</v>
      </c>
      <c r="S33" s="56"/>
      <c r="T33" s="56"/>
      <c r="U33" s="56">
        <v>1</v>
      </c>
      <c r="V33" s="56">
        <v>2</v>
      </c>
      <c r="W33" s="56">
        <v>2</v>
      </c>
      <c r="X33" s="56">
        <v>2</v>
      </c>
      <c r="Y33" s="56">
        <v>1</v>
      </c>
      <c r="Z33" s="250"/>
    </row>
    <row r="34" spans="1:26" ht="15" customHeight="1" x14ac:dyDescent="0.45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>
        <f>K33*I33</f>
        <v>1912</v>
      </c>
      <c r="N34" s="64">
        <f>SUM(U34:Z34)</f>
        <v>0</v>
      </c>
      <c r="O34" s="38"/>
      <c r="P34" s="38">
        <f>N34*I33</f>
        <v>0</v>
      </c>
      <c r="Q34" s="38">
        <f>K33-N34</f>
        <v>8</v>
      </c>
      <c r="R34" s="38"/>
      <c r="S34" s="38">
        <f>Q34*I33</f>
        <v>1912</v>
      </c>
      <c r="T34" s="38"/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19"/>
    </row>
    <row r="35" spans="1:26" ht="15" customHeight="1" x14ac:dyDescent="0.45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19"/>
    </row>
    <row r="36" spans="1:26" ht="15" customHeight="1" x14ac:dyDescent="0.45">
      <c r="A36" s="38"/>
      <c r="B36" s="38"/>
      <c r="C36" s="38"/>
      <c r="D36" s="38"/>
      <c r="E36" s="38"/>
      <c r="F36" s="38"/>
      <c r="G36" s="38"/>
      <c r="H36" s="38"/>
      <c r="I36" s="38"/>
      <c r="J36" s="38"/>
      <c r="K36" s="71">
        <f t="shared" ref="K36:T36" si="14">SUM(K19:K34)</f>
        <v>65</v>
      </c>
      <c r="L36" s="71">
        <f t="shared" si="14"/>
        <v>5132</v>
      </c>
      <c r="M36" s="71">
        <f t="shared" si="14"/>
        <v>15005</v>
      </c>
      <c r="N36" s="709">
        <f t="shared" si="14"/>
        <v>0</v>
      </c>
      <c r="O36" s="709">
        <f t="shared" si="14"/>
        <v>0</v>
      </c>
      <c r="P36" s="71">
        <f t="shared" si="14"/>
        <v>0</v>
      </c>
      <c r="Q36" s="71">
        <f t="shared" si="14"/>
        <v>65</v>
      </c>
      <c r="R36" s="71">
        <f t="shared" si="14"/>
        <v>5132</v>
      </c>
      <c r="S36" s="71">
        <f t="shared" si="14"/>
        <v>15005</v>
      </c>
      <c r="T36" s="71">
        <f t="shared" si="14"/>
        <v>0</v>
      </c>
      <c r="U36" s="38"/>
      <c r="V36" s="38"/>
      <c r="W36" s="38"/>
      <c r="X36" s="38"/>
      <c r="Y36" s="38"/>
      <c r="Z36" s="19"/>
    </row>
    <row r="37" spans="1:26" ht="15" customHeight="1" x14ac:dyDescent="0.45">
      <c r="A37" s="38"/>
      <c r="B37" s="38"/>
      <c r="C37" s="38"/>
      <c r="D37" s="38"/>
      <c r="E37" s="38"/>
      <c r="F37" s="38"/>
      <c r="G37" s="38"/>
      <c r="H37" s="38"/>
      <c r="I37" s="38"/>
      <c r="J37" s="38" t="s">
        <v>323</v>
      </c>
      <c r="K37" s="72">
        <f t="shared" ref="K37:M37" si="15">N36+Q36</f>
        <v>65</v>
      </c>
      <c r="L37" s="72">
        <f t="shared" si="15"/>
        <v>5132</v>
      </c>
      <c r="M37" s="72">
        <f t="shared" si="15"/>
        <v>15005</v>
      </c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19"/>
    </row>
    <row r="38" spans="1:26" ht="15" customHeight="1" x14ac:dyDescent="0.45">
      <c r="A38" s="38"/>
      <c r="B38" s="38"/>
      <c r="C38" s="38"/>
      <c r="D38" s="38"/>
      <c r="E38" s="38"/>
      <c r="F38" s="38"/>
      <c r="G38" s="38"/>
      <c r="H38" s="38"/>
      <c r="I38" s="38"/>
      <c r="J38" s="38" t="s">
        <v>2084</v>
      </c>
      <c r="K38" s="72"/>
      <c r="L38" s="72"/>
      <c r="M38" s="72"/>
      <c r="N38" s="38"/>
      <c r="O38" s="75">
        <f>O36/L36</f>
        <v>0</v>
      </c>
      <c r="P38" s="38"/>
      <c r="Q38" s="38"/>
      <c r="R38" s="75">
        <f>R36/L36</f>
        <v>1</v>
      </c>
      <c r="S38" s="38"/>
      <c r="T38" s="38"/>
      <c r="U38" s="38"/>
      <c r="V38" s="38"/>
      <c r="W38" s="38"/>
      <c r="X38" s="38"/>
      <c r="Y38" s="38"/>
      <c r="Z38" s="19"/>
    </row>
    <row r="39" spans="1:26" ht="15" customHeight="1" x14ac:dyDescent="0.45">
      <c r="A39" s="38"/>
      <c r="B39" s="38"/>
      <c r="C39" s="38"/>
      <c r="D39" s="38"/>
      <c r="E39" s="38"/>
      <c r="F39" s="38"/>
      <c r="G39" s="38"/>
      <c r="H39" s="38"/>
      <c r="I39" s="38"/>
      <c r="J39" s="38" t="s">
        <v>2085</v>
      </c>
      <c r="K39" s="72"/>
      <c r="L39" s="72"/>
      <c r="M39" s="72"/>
      <c r="N39" s="38"/>
      <c r="O39" s="38"/>
      <c r="P39" s="38"/>
      <c r="Q39" s="38"/>
      <c r="R39" s="38"/>
      <c r="S39" s="76">
        <f>S36/R36</f>
        <v>2.9238113795791114</v>
      </c>
      <c r="T39" s="38"/>
      <c r="U39" s="38"/>
      <c r="V39" s="38"/>
      <c r="W39" s="38"/>
      <c r="X39" s="38"/>
      <c r="Y39" s="38"/>
      <c r="Z39" s="19"/>
    </row>
    <row r="40" spans="1:26" ht="15" customHeight="1" x14ac:dyDescent="0.45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19"/>
    </row>
    <row r="41" spans="1:26" ht="45" customHeight="1" x14ac:dyDescent="0.45">
      <c r="A41" s="32" t="s">
        <v>117</v>
      </c>
      <c r="B41" s="32" t="s">
        <v>118</v>
      </c>
      <c r="C41" s="32" t="s">
        <v>120</v>
      </c>
      <c r="D41" s="32" t="s">
        <v>121</v>
      </c>
      <c r="E41" s="32" t="s">
        <v>122</v>
      </c>
      <c r="F41" s="32" t="s">
        <v>123</v>
      </c>
      <c r="G41" s="32" t="s">
        <v>124</v>
      </c>
      <c r="H41" s="32" t="s">
        <v>125</v>
      </c>
      <c r="I41" s="32" t="s">
        <v>126</v>
      </c>
      <c r="J41" s="32" t="s">
        <v>127</v>
      </c>
      <c r="K41" s="34" t="s">
        <v>128</v>
      </c>
      <c r="L41" s="33" t="s">
        <v>129</v>
      </c>
      <c r="M41" s="33" t="s">
        <v>130</v>
      </c>
      <c r="N41" s="35" t="s">
        <v>131</v>
      </c>
      <c r="O41" s="829" t="s">
        <v>132</v>
      </c>
      <c r="P41" s="828"/>
      <c r="Q41" s="33" t="s">
        <v>133</v>
      </c>
      <c r="R41" s="830" t="s">
        <v>134</v>
      </c>
      <c r="S41" s="827"/>
      <c r="T41" s="828"/>
      <c r="U41" s="32" t="s">
        <v>2451</v>
      </c>
      <c r="V41" s="32" t="s">
        <v>2452</v>
      </c>
      <c r="W41" s="32" t="s">
        <v>2453</v>
      </c>
      <c r="X41" s="32" t="s">
        <v>2454</v>
      </c>
      <c r="Y41" s="32" t="s">
        <v>2455</v>
      </c>
      <c r="Z41" s="32" t="s">
        <v>2456</v>
      </c>
    </row>
    <row r="42" spans="1:26" ht="15" customHeight="1" x14ac:dyDescent="0.45">
      <c r="A42" s="81" t="s">
        <v>3459</v>
      </c>
      <c r="B42" s="81" t="s">
        <v>8</v>
      </c>
      <c r="C42" s="81" t="s">
        <v>3489</v>
      </c>
      <c r="D42" s="81" t="s">
        <v>2911</v>
      </c>
      <c r="E42" s="81" t="s">
        <v>158</v>
      </c>
      <c r="F42" s="81" t="s">
        <v>710</v>
      </c>
      <c r="G42" s="81"/>
      <c r="H42" s="81"/>
      <c r="I42" s="81"/>
      <c r="J42" s="81"/>
      <c r="K42" s="81">
        <f>SUM(U42:Z42)</f>
        <v>8</v>
      </c>
      <c r="L42" s="81">
        <f>K42*H42</f>
        <v>0</v>
      </c>
      <c r="M42" s="81"/>
      <c r="N42" s="39"/>
      <c r="O42" s="81">
        <f>N43*H42</f>
        <v>0</v>
      </c>
      <c r="P42" s="81"/>
      <c r="Q42" s="81"/>
      <c r="R42" s="81">
        <f>Q43*H42</f>
        <v>0</v>
      </c>
      <c r="S42" s="81"/>
      <c r="T42" s="81"/>
      <c r="U42" s="81">
        <v>1</v>
      </c>
      <c r="V42" s="81">
        <v>2</v>
      </c>
      <c r="W42" s="81">
        <v>2</v>
      </c>
      <c r="X42" s="81">
        <v>2</v>
      </c>
      <c r="Y42" s="81">
        <v>1</v>
      </c>
      <c r="Z42" s="131"/>
    </row>
    <row r="43" spans="1:26" ht="15" customHeight="1" x14ac:dyDescent="0.45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>
        <f>K42*I42</f>
        <v>0</v>
      </c>
      <c r="N43" s="39">
        <f>SUM(U43:Z43)</f>
        <v>0</v>
      </c>
      <c r="O43" s="38"/>
      <c r="P43" s="38">
        <f>N43*I42</f>
        <v>0</v>
      </c>
      <c r="Q43" s="38">
        <f>K42-N43</f>
        <v>8</v>
      </c>
      <c r="R43" s="38"/>
      <c r="S43" s="38">
        <f>Q43*I42</f>
        <v>0</v>
      </c>
      <c r="T43" s="38"/>
      <c r="U43" s="826" t="s">
        <v>3490</v>
      </c>
      <c r="V43" s="827"/>
      <c r="W43" s="827"/>
      <c r="X43" s="827"/>
      <c r="Y43" s="828"/>
      <c r="Z43" s="19"/>
    </row>
    <row r="44" spans="1:26" ht="14.25" customHeight="1" x14ac:dyDescent="0.45"/>
    <row r="45" spans="1:26" ht="15" customHeight="1" x14ac:dyDescent="0.45">
      <c r="A45" s="81" t="s">
        <v>3459</v>
      </c>
      <c r="B45" s="81" t="s">
        <v>8</v>
      </c>
      <c r="C45" s="81" t="s">
        <v>3491</v>
      </c>
      <c r="D45" s="81" t="s">
        <v>3032</v>
      </c>
      <c r="E45" s="81" t="s">
        <v>3470</v>
      </c>
      <c r="F45" s="81" t="s">
        <v>3371</v>
      </c>
      <c r="G45" s="81"/>
      <c r="H45" s="81"/>
      <c r="I45" s="81"/>
      <c r="J45" s="81"/>
      <c r="K45" s="81">
        <f>SUM(U45:Z45)</f>
        <v>8</v>
      </c>
      <c r="L45" s="81">
        <f>K45*H45</f>
        <v>0</v>
      </c>
      <c r="M45" s="81"/>
      <c r="N45" s="39"/>
      <c r="O45" s="81">
        <f>N46*H45</f>
        <v>0</v>
      </c>
      <c r="P45" s="81"/>
      <c r="Q45" s="81"/>
      <c r="R45" s="81">
        <f>Q46*H45</f>
        <v>0</v>
      </c>
      <c r="S45" s="81"/>
      <c r="T45" s="81"/>
      <c r="U45" s="81">
        <v>1</v>
      </c>
      <c r="V45" s="81">
        <v>2</v>
      </c>
      <c r="W45" s="81">
        <v>2</v>
      </c>
      <c r="X45" s="81">
        <v>1</v>
      </c>
      <c r="Y45" s="81">
        <v>1</v>
      </c>
      <c r="Z45" s="131">
        <v>1</v>
      </c>
    </row>
    <row r="46" spans="1:26" ht="15" customHeight="1" x14ac:dyDescent="0.45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>
        <f>K45*I45</f>
        <v>0</v>
      </c>
      <c r="N46" s="39">
        <f>SUM(U46:Z46)</f>
        <v>0</v>
      </c>
      <c r="O46" s="38"/>
      <c r="P46" s="38">
        <f>N46*I45</f>
        <v>0</v>
      </c>
      <c r="Q46" s="38">
        <f>K45-N46</f>
        <v>8</v>
      </c>
      <c r="R46" s="38"/>
      <c r="S46" s="38">
        <f>Q46*I45</f>
        <v>0</v>
      </c>
      <c r="T46" s="38"/>
      <c r="U46" s="826" t="s">
        <v>3490</v>
      </c>
      <c r="V46" s="827"/>
      <c r="W46" s="827"/>
      <c r="X46" s="827"/>
      <c r="Y46" s="827"/>
      <c r="Z46" s="828"/>
    </row>
    <row r="47" spans="1:26" ht="15" customHeight="1" x14ac:dyDescent="0.45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9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19"/>
    </row>
    <row r="48" spans="1:26" ht="15" customHeight="1" x14ac:dyDescent="0.45">
      <c r="A48" s="81" t="s">
        <v>3459</v>
      </c>
      <c r="B48" s="81" t="s">
        <v>8</v>
      </c>
      <c r="C48" s="81" t="s">
        <v>3492</v>
      </c>
      <c r="D48" s="81" t="s">
        <v>3032</v>
      </c>
      <c r="E48" s="81" t="s">
        <v>3470</v>
      </c>
      <c r="F48" s="81" t="s">
        <v>3371</v>
      </c>
      <c r="G48" s="81"/>
      <c r="H48" s="81">
        <v>102</v>
      </c>
      <c r="I48" s="81">
        <v>299</v>
      </c>
      <c r="J48" s="39">
        <v>149.5</v>
      </c>
      <c r="K48" s="81">
        <f>SUM(U48:Z48)</f>
        <v>8</v>
      </c>
      <c r="L48" s="81">
        <f>K48*H48</f>
        <v>816</v>
      </c>
      <c r="M48" s="81"/>
      <c r="N48" s="39"/>
      <c r="O48" s="81">
        <f>N49*H48</f>
        <v>0</v>
      </c>
      <c r="P48" s="81"/>
      <c r="Q48" s="81"/>
      <c r="R48" s="81">
        <f>Q49*H48</f>
        <v>816</v>
      </c>
      <c r="S48" s="81"/>
      <c r="T48" s="81"/>
      <c r="U48" s="81">
        <v>1</v>
      </c>
      <c r="V48" s="81">
        <v>2</v>
      </c>
      <c r="W48" s="81">
        <v>2</v>
      </c>
      <c r="X48" s="81">
        <v>1</v>
      </c>
      <c r="Y48" s="81">
        <v>1</v>
      </c>
      <c r="Z48" s="131">
        <v>1</v>
      </c>
    </row>
    <row r="49" spans="1:26" ht="15" customHeight="1" x14ac:dyDescent="0.45">
      <c r="A49" s="38"/>
      <c r="B49" s="38"/>
      <c r="C49" s="69"/>
      <c r="D49" s="38"/>
      <c r="E49" s="38"/>
      <c r="F49" s="38"/>
      <c r="G49" s="38"/>
      <c r="H49" s="38"/>
      <c r="I49" s="38"/>
      <c r="J49" s="38"/>
      <c r="K49" s="38"/>
      <c r="L49" s="38"/>
      <c r="M49" s="38">
        <f>K48*I48</f>
        <v>2392</v>
      </c>
      <c r="N49" s="58">
        <f>SUM(U49:Z49)</f>
        <v>0</v>
      </c>
      <c r="O49" s="38"/>
      <c r="P49" s="38">
        <f>N49*I48</f>
        <v>0</v>
      </c>
      <c r="Q49" s="38">
        <f>K48-N49</f>
        <v>8</v>
      </c>
      <c r="R49" s="38"/>
      <c r="S49" s="38">
        <f>Q49*I48</f>
        <v>2392</v>
      </c>
      <c r="T49" s="38"/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258">
        <v>0</v>
      </c>
    </row>
    <row r="50" spans="1:26" ht="15" customHeight="1" x14ac:dyDescent="0.45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9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883"/>
    </row>
    <row r="51" spans="1:26" ht="15" customHeight="1" x14ac:dyDescent="0.45">
      <c r="A51" s="81" t="s">
        <v>3459</v>
      </c>
      <c r="B51" s="81" t="s">
        <v>8</v>
      </c>
      <c r="C51" s="81" t="s">
        <v>3493</v>
      </c>
      <c r="D51" s="81" t="s">
        <v>3494</v>
      </c>
      <c r="E51" s="81" t="s">
        <v>158</v>
      </c>
      <c r="F51" s="81" t="s">
        <v>710</v>
      </c>
      <c r="G51" s="81"/>
      <c r="H51" s="81">
        <v>86</v>
      </c>
      <c r="I51" s="81">
        <v>259</v>
      </c>
      <c r="J51" s="39">
        <v>129.5</v>
      </c>
      <c r="K51" s="81">
        <f>SUM(U51:Z51)</f>
        <v>8</v>
      </c>
      <c r="L51" s="81">
        <f>K51*H51</f>
        <v>688</v>
      </c>
      <c r="M51" s="81"/>
      <c r="N51" s="39"/>
      <c r="O51" s="81">
        <f>N52*H51</f>
        <v>0</v>
      </c>
      <c r="P51" s="81"/>
      <c r="Q51" s="81"/>
      <c r="R51" s="81">
        <f>Q52*H51</f>
        <v>688</v>
      </c>
      <c r="S51" s="81"/>
      <c r="T51" s="81"/>
      <c r="U51" s="81">
        <v>1</v>
      </c>
      <c r="V51" s="81">
        <v>2</v>
      </c>
      <c r="W51" s="81">
        <v>2</v>
      </c>
      <c r="X51" s="81">
        <v>2</v>
      </c>
      <c r="Y51" s="81">
        <v>1</v>
      </c>
      <c r="Z51" s="131"/>
    </row>
    <row r="52" spans="1:26" ht="15" customHeight="1" x14ac:dyDescent="0.45">
      <c r="A52" s="38"/>
      <c r="B52" s="38"/>
      <c r="C52" s="69"/>
      <c r="D52" s="38"/>
      <c r="E52" s="38"/>
      <c r="F52" s="38"/>
      <c r="G52" s="38"/>
      <c r="H52" s="38"/>
      <c r="I52" s="38"/>
      <c r="J52" s="38"/>
      <c r="K52" s="38"/>
      <c r="L52" s="38"/>
      <c r="M52" s="38">
        <f>K51*I51</f>
        <v>2072</v>
      </c>
      <c r="N52" s="42">
        <f>SUM(U52:Z52)</f>
        <v>0</v>
      </c>
      <c r="O52" s="38"/>
      <c r="P52" s="38">
        <f>N52*I51</f>
        <v>0</v>
      </c>
      <c r="Q52" s="38">
        <f>K51-N52</f>
        <v>8</v>
      </c>
      <c r="R52" s="38"/>
      <c r="S52" s="38">
        <f>Q52*I51</f>
        <v>2072</v>
      </c>
      <c r="T52" s="38"/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19"/>
    </row>
    <row r="53" spans="1:26" ht="15" customHeight="1" x14ac:dyDescent="0.45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19"/>
    </row>
    <row r="54" spans="1:26" ht="15" customHeight="1" x14ac:dyDescent="0.45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19"/>
    </row>
    <row r="55" spans="1:26" ht="15" customHeight="1" x14ac:dyDescent="0.45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>
        <f t="shared" ref="L55:T55" si="16">SUM(L42:L53)</f>
        <v>1504</v>
      </c>
      <c r="M55" s="38">
        <f t="shared" si="16"/>
        <v>4464</v>
      </c>
      <c r="N55" s="38">
        <f t="shared" si="16"/>
        <v>0</v>
      </c>
      <c r="O55" s="38">
        <f t="shared" si="16"/>
        <v>0</v>
      </c>
      <c r="P55" s="38">
        <f t="shared" si="16"/>
        <v>0</v>
      </c>
      <c r="Q55" s="38">
        <f t="shared" si="16"/>
        <v>32</v>
      </c>
      <c r="R55" s="38">
        <f t="shared" si="16"/>
        <v>1504</v>
      </c>
      <c r="S55" s="38">
        <f t="shared" si="16"/>
        <v>4464</v>
      </c>
      <c r="T55" s="38">
        <f t="shared" si="16"/>
        <v>0</v>
      </c>
      <c r="U55" s="38"/>
      <c r="V55" s="38"/>
      <c r="W55" s="38"/>
      <c r="X55" s="38"/>
      <c r="Y55" s="38"/>
      <c r="Z55" s="19"/>
    </row>
    <row r="56" spans="1:26" ht="15" customHeight="1" x14ac:dyDescent="0.45">
      <c r="A56" s="9"/>
      <c r="B56" s="9"/>
      <c r="C56" s="9"/>
      <c r="D56" s="9"/>
      <c r="E56" s="9"/>
      <c r="F56" s="9"/>
      <c r="G56" s="9"/>
      <c r="H56" s="9"/>
      <c r="I56" s="9"/>
      <c r="J56" s="9" t="s">
        <v>323</v>
      </c>
      <c r="K56" s="9"/>
      <c r="L56" s="9">
        <f t="shared" ref="L56:M56" si="17">O55+R55</f>
        <v>1504</v>
      </c>
      <c r="M56" s="9">
        <f t="shared" si="17"/>
        <v>4464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</row>
    <row r="57" spans="1:26" ht="15" customHeight="1" x14ac:dyDescent="0.45">
      <c r="A57" s="9"/>
      <c r="B57" s="9"/>
      <c r="C57" s="9"/>
      <c r="D57" s="9"/>
      <c r="E57" s="9"/>
      <c r="F57" s="9"/>
      <c r="G57" s="9"/>
      <c r="H57" s="9"/>
      <c r="I57" s="9"/>
      <c r="J57" s="38" t="s">
        <v>2084</v>
      </c>
      <c r="K57" s="9"/>
      <c r="L57" s="9"/>
      <c r="M57" s="9"/>
      <c r="N57" s="9"/>
      <c r="O57" s="97">
        <f>O55/L55</f>
        <v>0</v>
      </c>
      <c r="P57" s="9"/>
      <c r="Q57" s="9"/>
      <c r="R57" s="97">
        <f>R55/L55</f>
        <v>1</v>
      </c>
      <c r="S57" s="9"/>
      <c r="T57" s="9"/>
      <c r="U57" s="9"/>
      <c r="V57" s="9"/>
      <c r="W57" s="9"/>
      <c r="X57" s="9"/>
      <c r="Y57" s="9"/>
    </row>
    <row r="58" spans="1:26" ht="15" customHeight="1" x14ac:dyDescent="0.45">
      <c r="A58" s="9"/>
      <c r="B58" s="9"/>
      <c r="C58" s="9"/>
      <c r="D58" s="9"/>
      <c r="E58" s="9"/>
      <c r="F58" s="9"/>
      <c r="G58" s="9"/>
      <c r="H58" s="9"/>
      <c r="I58" s="9"/>
      <c r="J58" s="38" t="s">
        <v>2085</v>
      </c>
      <c r="K58" s="9"/>
      <c r="L58" s="9"/>
      <c r="M58" s="9"/>
      <c r="N58" s="9"/>
      <c r="O58" s="9"/>
      <c r="P58" s="9"/>
      <c r="Q58" s="9"/>
      <c r="R58" s="9"/>
      <c r="S58" s="98">
        <f>S55/R55</f>
        <v>2.9680851063829787</v>
      </c>
      <c r="T58" s="9"/>
      <c r="U58" s="9"/>
      <c r="V58" s="9"/>
      <c r="W58" s="9"/>
      <c r="X58" s="9"/>
      <c r="Y58" s="9"/>
    </row>
    <row r="59" spans="1:26" ht="14.25" customHeight="1" x14ac:dyDescent="0.45"/>
    <row r="60" spans="1:26" ht="14.25" customHeight="1" x14ac:dyDescent="0.45"/>
    <row r="61" spans="1:26" ht="14.25" customHeight="1" x14ac:dyDescent="0.45"/>
    <row r="62" spans="1:26" ht="14.25" customHeight="1" x14ac:dyDescent="0.45"/>
    <row r="63" spans="1:26" ht="14.25" customHeight="1" x14ac:dyDescent="0.45"/>
    <row r="64" spans="1:26" ht="14.25" customHeight="1" x14ac:dyDescent="0.45"/>
    <row r="65" ht="14.25" customHeight="1" x14ac:dyDescent="0.45"/>
    <row r="66" ht="14.25" customHeight="1" x14ac:dyDescent="0.45"/>
    <row r="67" ht="14.25" customHeight="1" x14ac:dyDescent="0.45"/>
    <row r="68" ht="14.25" customHeight="1" x14ac:dyDescent="0.45"/>
    <row r="69" ht="14.25" customHeight="1" x14ac:dyDescent="0.45"/>
    <row r="70" ht="14.25" customHeight="1" x14ac:dyDescent="0.45"/>
    <row r="71" ht="14.25" customHeight="1" x14ac:dyDescent="0.45"/>
    <row r="72" ht="14.25" customHeight="1" x14ac:dyDescent="0.45"/>
    <row r="73" ht="14.25" customHeight="1" x14ac:dyDescent="0.45"/>
    <row r="74" ht="14.25" customHeight="1" x14ac:dyDescent="0.45"/>
    <row r="75" ht="14.25" customHeight="1" x14ac:dyDescent="0.45"/>
    <row r="76" ht="14.25" customHeight="1" x14ac:dyDescent="0.45"/>
    <row r="77" ht="14.25" customHeight="1" x14ac:dyDescent="0.45"/>
    <row r="78" ht="14.25" customHeight="1" x14ac:dyDescent="0.45"/>
    <row r="79" ht="14.25" customHeight="1" x14ac:dyDescent="0.45"/>
    <row r="80" ht="14.25" customHeight="1" x14ac:dyDescent="0.45"/>
    <row r="81" ht="14.25" customHeight="1" x14ac:dyDescent="0.45"/>
    <row r="82" ht="14.25" customHeight="1" x14ac:dyDescent="0.45"/>
    <row r="83" ht="14.25" customHeight="1" x14ac:dyDescent="0.45"/>
    <row r="84" ht="14.25" customHeight="1" x14ac:dyDescent="0.45"/>
    <row r="85" ht="14.25" customHeight="1" x14ac:dyDescent="0.45"/>
    <row r="86" ht="14.25" customHeight="1" x14ac:dyDescent="0.45"/>
    <row r="87" ht="14.25" customHeight="1" x14ac:dyDescent="0.45"/>
    <row r="88" ht="14.25" customHeight="1" x14ac:dyDescent="0.45"/>
    <row r="89" ht="14.25" customHeight="1" x14ac:dyDescent="0.45"/>
    <row r="90" ht="14.25" customHeight="1" x14ac:dyDescent="0.45"/>
    <row r="91" ht="14.25" customHeight="1" x14ac:dyDescent="0.45"/>
    <row r="92" ht="14.25" customHeight="1" x14ac:dyDescent="0.45"/>
    <row r="93" ht="14.25" customHeight="1" x14ac:dyDescent="0.45"/>
    <row r="94" ht="14.25" customHeight="1" x14ac:dyDescent="0.45"/>
    <row r="95" ht="14.25" customHeight="1" x14ac:dyDescent="0.45"/>
    <row r="96" ht="14.25" customHeight="1" x14ac:dyDescent="0.45"/>
    <row r="97" ht="14.25" customHeight="1" x14ac:dyDescent="0.45"/>
    <row r="98" ht="14.25" customHeight="1" x14ac:dyDescent="0.45"/>
    <row r="99" ht="14.25" customHeight="1" x14ac:dyDescent="0.45"/>
    <row r="100" ht="14.25" customHeight="1" x14ac:dyDescent="0.45"/>
    <row r="101" ht="14.25" customHeight="1" x14ac:dyDescent="0.45"/>
    <row r="102" ht="14.25" customHeight="1" x14ac:dyDescent="0.45"/>
    <row r="103" ht="14.25" customHeight="1" x14ac:dyDescent="0.45"/>
    <row r="104" ht="14.25" customHeight="1" x14ac:dyDescent="0.45"/>
    <row r="105" ht="14.25" customHeight="1" x14ac:dyDescent="0.45"/>
    <row r="106" ht="14.25" customHeight="1" x14ac:dyDescent="0.45"/>
    <row r="107" ht="14.25" customHeight="1" x14ac:dyDescent="0.45"/>
    <row r="108" ht="14.25" customHeight="1" x14ac:dyDescent="0.45"/>
    <row r="109" ht="14.25" customHeight="1" x14ac:dyDescent="0.45"/>
    <row r="110" ht="14.25" customHeight="1" x14ac:dyDescent="0.45"/>
    <row r="111" ht="14.25" customHeight="1" x14ac:dyDescent="0.45"/>
    <row r="11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</sheetData>
  <mergeCells count="8">
    <mergeCell ref="U43:Y43"/>
    <mergeCell ref="U46:Z46"/>
    <mergeCell ref="O1:P1"/>
    <mergeCell ref="R1:T1"/>
    <mergeCell ref="O18:P18"/>
    <mergeCell ref="R18:T18"/>
    <mergeCell ref="O41:P41"/>
    <mergeCell ref="R41:T41"/>
  </mergeCells>
  <pageMargins left="0.23622047244094491" right="0.23622047244094491" top="0.74803149606299213" bottom="0.74803149606299213" header="0" footer="0"/>
  <pageSetup paperSize="9" scale="45" orientation="landscape" r:id="rId1"/>
  <headerFooter>
    <oddFooter>&amp;Rpage &amp;P sur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B995"/>
  <sheetViews>
    <sheetView zoomScale="85" zoomScaleNormal="85" workbookViewId="0">
      <pane ySplit="1" topLeftCell="A2" activePane="bottomLeft" state="frozen"/>
      <selection activeCell="M12" sqref="M12"/>
      <selection pane="bottomLeft" activeCell="A2" sqref="A2"/>
    </sheetView>
  </sheetViews>
  <sheetFormatPr baseColWidth="10" defaultColWidth="14.3984375" defaultRowHeight="15" customHeight="1" x14ac:dyDescent="0.45"/>
  <cols>
    <col min="1" max="1" width="20.265625" customWidth="1"/>
    <col min="2" max="3" width="11.1328125" customWidth="1"/>
    <col min="4" max="4" width="23.73046875" customWidth="1"/>
    <col min="5" max="5" width="28" customWidth="1"/>
    <col min="6" max="8" width="17.1328125" customWidth="1"/>
    <col min="9" max="10" width="19.265625" customWidth="1"/>
    <col min="11" max="14" width="9" customWidth="1"/>
    <col min="15" max="15" width="11.53125" customWidth="1"/>
    <col min="16" max="28" width="9" customWidth="1"/>
  </cols>
  <sheetData>
    <row r="1" spans="1:28" ht="36" customHeight="1" x14ac:dyDescent="0.45">
      <c r="A1" s="32" t="s">
        <v>117</v>
      </c>
      <c r="B1" s="32" t="s">
        <v>118</v>
      </c>
      <c r="C1" s="33" t="s">
        <v>1505</v>
      </c>
      <c r="D1" s="32" t="s">
        <v>120</v>
      </c>
      <c r="E1" s="32" t="s">
        <v>3495</v>
      </c>
      <c r="F1" s="32" t="s">
        <v>121</v>
      </c>
      <c r="G1" s="32" t="s">
        <v>122</v>
      </c>
      <c r="H1" s="32" t="s">
        <v>123</v>
      </c>
      <c r="I1" s="32" t="s">
        <v>124</v>
      </c>
      <c r="J1" s="32" t="s">
        <v>2292</v>
      </c>
      <c r="K1" s="32" t="s">
        <v>125</v>
      </c>
      <c r="L1" s="32" t="s">
        <v>126</v>
      </c>
      <c r="M1" s="32" t="s">
        <v>127</v>
      </c>
      <c r="N1" s="162" t="s">
        <v>706</v>
      </c>
      <c r="O1" s="34" t="s">
        <v>128</v>
      </c>
      <c r="P1" s="33" t="s">
        <v>129</v>
      </c>
      <c r="Q1" s="33" t="s">
        <v>130</v>
      </c>
      <c r="R1" s="35" t="s">
        <v>131</v>
      </c>
      <c r="S1" s="829" t="s">
        <v>2293</v>
      </c>
      <c r="T1" s="828"/>
      <c r="U1" s="33" t="s">
        <v>133</v>
      </c>
      <c r="V1" s="830" t="s">
        <v>134</v>
      </c>
      <c r="W1" s="827"/>
      <c r="X1" s="828"/>
      <c r="Y1" s="32" t="s">
        <v>593</v>
      </c>
      <c r="Z1" s="32" t="s">
        <v>594</v>
      </c>
      <c r="AA1" s="32" t="s">
        <v>595</v>
      </c>
      <c r="AB1" s="32" t="s">
        <v>596</v>
      </c>
    </row>
    <row r="2" spans="1:28" ht="15" customHeight="1" x14ac:dyDescent="0.45">
      <c r="A2" s="364" t="s">
        <v>3496</v>
      </c>
      <c r="B2" s="364" t="s">
        <v>9</v>
      </c>
      <c r="C2" s="365">
        <v>45348</v>
      </c>
      <c r="D2" s="364" t="s">
        <v>3497</v>
      </c>
      <c r="E2" s="364" t="s">
        <v>3498</v>
      </c>
      <c r="F2" s="364" t="s">
        <v>508</v>
      </c>
      <c r="G2" s="364" t="s">
        <v>2139</v>
      </c>
      <c r="H2" s="364" t="s">
        <v>424</v>
      </c>
      <c r="I2" s="364"/>
      <c r="J2" s="364" t="s">
        <v>3499</v>
      </c>
      <c r="K2" s="203">
        <v>95.77</v>
      </c>
      <c r="L2" s="203">
        <v>269</v>
      </c>
      <c r="M2" s="203">
        <v>107.6</v>
      </c>
      <c r="N2" s="366">
        <v>249</v>
      </c>
      <c r="O2" s="203">
        <f>SUM(Y2:AB2)</f>
        <v>2</v>
      </c>
      <c r="P2" s="203">
        <f>O2*K2</f>
        <v>191.54</v>
      </c>
      <c r="Q2" s="203"/>
      <c r="R2" s="203"/>
      <c r="S2" s="203">
        <f>R3*K2</f>
        <v>0</v>
      </c>
      <c r="T2" s="203"/>
      <c r="U2" s="203"/>
      <c r="V2" s="203">
        <f>U3*K2</f>
        <v>191.54</v>
      </c>
      <c r="W2" s="203"/>
      <c r="X2" s="203"/>
      <c r="Y2" s="203">
        <v>1</v>
      </c>
      <c r="Z2" s="367">
        <v>1</v>
      </c>
      <c r="AA2" s="367"/>
      <c r="AB2" s="367"/>
    </row>
    <row r="3" spans="1:28" ht="15" customHeight="1" x14ac:dyDescent="0.45">
      <c r="A3" s="108"/>
      <c r="B3" s="108"/>
      <c r="C3" s="108"/>
      <c r="D3" s="108"/>
      <c r="E3" s="487"/>
      <c r="F3" s="108"/>
      <c r="G3" s="108"/>
      <c r="H3" s="108"/>
      <c r="I3" s="108"/>
      <c r="J3" s="108"/>
      <c r="K3" s="48"/>
      <c r="L3" s="48"/>
      <c r="M3" s="48"/>
      <c r="N3" s="357"/>
      <c r="O3" s="48"/>
      <c r="P3" s="48"/>
      <c r="Q3" s="48">
        <f>O2*L2</f>
        <v>538</v>
      </c>
      <c r="R3" s="111">
        <f>SUM(Y3:AB3)</f>
        <v>0</v>
      </c>
      <c r="S3" s="48"/>
      <c r="T3" s="48">
        <f>R3*L2</f>
        <v>0</v>
      </c>
      <c r="U3" s="48">
        <f>O2-R3</f>
        <v>2</v>
      </c>
      <c r="V3" s="48"/>
      <c r="W3" s="48">
        <f>U3*L2</f>
        <v>538</v>
      </c>
      <c r="X3" s="48"/>
      <c r="Y3" s="111">
        <v>0</v>
      </c>
      <c r="Z3" s="109">
        <v>0</v>
      </c>
      <c r="AA3" s="110"/>
      <c r="AB3" s="110"/>
    </row>
    <row r="4" spans="1:28" ht="15" customHeight="1" x14ac:dyDescent="0.45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48"/>
      <c r="L4" s="48"/>
      <c r="M4" s="48"/>
      <c r="N4" s="357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110"/>
      <c r="AA4" s="110"/>
      <c r="AB4" s="110"/>
    </row>
    <row r="5" spans="1:28" ht="15" customHeight="1" x14ac:dyDescent="0.45">
      <c r="A5" s="364" t="s">
        <v>3496</v>
      </c>
      <c r="B5" s="364" t="s">
        <v>9</v>
      </c>
      <c r="C5" s="365">
        <v>45348</v>
      </c>
      <c r="D5" s="364" t="s">
        <v>3500</v>
      </c>
      <c r="E5" s="364" t="s">
        <v>3501</v>
      </c>
      <c r="F5" s="364" t="s">
        <v>1745</v>
      </c>
      <c r="G5" s="364" t="s">
        <v>178</v>
      </c>
      <c r="H5" s="364" t="s">
        <v>424</v>
      </c>
      <c r="I5" s="460"/>
      <c r="J5" s="364" t="s">
        <v>3499</v>
      </c>
      <c r="K5" s="203">
        <v>95.77</v>
      </c>
      <c r="L5" s="203">
        <v>269</v>
      </c>
      <c r="M5" s="203"/>
      <c r="N5" s="366">
        <v>249</v>
      </c>
      <c r="O5" s="203">
        <f>SUM(Y5:AB5)</f>
        <v>2</v>
      </c>
      <c r="P5" s="203">
        <f>O5*K5</f>
        <v>191.54</v>
      </c>
      <c r="Q5" s="203"/>
      <c r="R5" s="203"/>
      <c r="S5" s="203">
        <f>R6*K5</f>
        <v>0</v>
      </c>
      <c r="T5" s="203"/>
      <c r="U5" s="203"/>
      <c r="V5" s="203">
        <f>U6*K5</f>
        <v>191.54</v>
      </c>
      <c r="W5" s="203"/>
      <c r="X5" s="203"/>
      <c r="Y5" s="203">
        <v>1</v>
      </c>
      <c r="Z5" s="367">
        <v>1</v>
      </c>
      <c r="AA5" s="367"/>
      <c r="AB5" s="367"/>
    </row>
    <row r="6" spans="1:28" ht="15" customHeight="1" x14ac:dyDescent="0.45">
      <c r="A6" s="108"/>
      <c r="B6" s="108"/>
      <c r="C6" s="108"/>
      <c r="D6" s="108"/>
      <c r="E6" s="116"/>
      <c r="F6" s="108"/>
      <c r="G6" s="108"/>
      <c r="H6" s="108"/>
      <c r="I6" s="108"/>
      <c r="J6" s="108"/>
      <c r="K6" s="48"/>
      <c r="L6" s="48"/>
      <c r="M6" s="48"/>
      <c r="N6" s="357"/>
      <c r="O6" s="48"/>
      <c r="P6" s="48"/>
      <c r="Q6" s="48">
        <f>O5*L5</f>
        <v>538</v>
      </c>
      <c r="R6" s="111">
        <f>SUM(Y6:AB6)</f>
        <v>0</v>
      </c>
      <c r="S6" s="48"/>
      <c r="T6" s="48">
        <f>R6*L5</f>
        <v>0</v>
      </c>
      <c r="U6" s="48">
        <f>O5-R6</f>
        <v>2</v>
      </c>
      <c r="V6" s="48"/>
      <c r="W6" s="48">
        <f>U6*L5</f>
        <v>538</v>
      </c>
      <c r="X6" s="48"/>
      <c r="Y6" s="111">
        <v>0</v>
      </c>
      <c r="Z6" s="109">
        <v>0</v>
      </c>
      <c r="AA6" s="110"/>
      <c r="AB6" s="110"/>
    </row>
    <row r="7" spans="1:28" ht="15" customHeight="1" x14ac:dyDescent="0.45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48"/>
      <c r="L7" s="48"/>
      <c r="M7" s="48"/>
      <c r="N7" s="357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110"/>
      <c r="AA7" s="110"/>
      <c r="AB7" s="110"/>
    </row>
    <row r="8" spans="1:28" ht="15" customHeight="1" x14ac:dyDescent="0.45">
      <c r="A8" s="364" t="s">
        <v>3496</v>
      </c>
      <c r="B8" s="364" t="s">
        <v>9</v>
      </c>
      <c r="C8" s="365">
        <v>45348</v>
      </c>
      <c r="D8" s="364" t="s">
        <v>3502</v>
      </c>
      <c r="E8" s="355" t="s">
        <v>3503</v>
      </c>
      <c r="F8" s="364" t="s">
        <v>214</v>
      </c>
      <c r="G8" s="460" t="s">
        <v>3504</v>
      </c>
      <c r="H8" s="364" t="s">
        <v>3505</v>
      </c>
      <c r="I8" s="364" t="s">
        <v>492</v>
      </c>
      <c r="J8" s="364" t="s">
        <v>3506</v>
      </c>
      <c r="K8" s="203">
        <v>84.23</v>
      </c>
      <c r="L8" s="203">
        <v>239</v>
      </c>
      <c r="M8" s="203">
        <v>143.4</v>
      </c>
      <c r="N8" s="366">
        <v>219</v>
      </c>
      <c r="O8" s="203">
        <f>SUM(Y8:AB8)</f>
        <v>4</v>
      </c>
      <c r="P8" s="203">
        <f>O8*K8</f>
        <v>336.92</v>
      </c>
      <c r="Q8" s="203"/>
      <c r="R8" s="203"/>
      <c r="S8" s="203">
        <f>R9*K8</f>
        <v>0</v>
      </c>
      <c r="T8" s="203"/>
      <c r="U8" s="203"/>
      <c r="V8" s="203">
        <f>U9*K8</f>
        <v>336.92</v>
      </c>
      <c r="W8" s="203"/>
      <c r="X8" s="203"/>
      <c r="Y8" s="203"/>
      <c r="Z8" s="367">
        <v>2</v>
      </c>
      <c r="AA8" s="367">
        <v>2</v>
      </c>
      <c r="AB8" s="367"/>
    </row>
    <row r="9" spans="1:28" ht="15" customHeight="1" x14ac:dyDescent="0.45">
      <c r="A9" s="108"/>
      <c r="B9" s="108"/>
      <c r="C9" s="108"/>
      <c r="D9" s="108"/>
      <c r="E9" s="487"/>
      <c r="F9" s="108"/>
      <c r="G9" s="108"/>
      <c r="H9" s="108"/>
      <c r="I9" s="108"/>
      <c r="J9" s="108"/>
      <c r="K9" s="48"/>
      <c r="L9" s="48"/>
      <c r="M9" s="48"/>
      <c r="N9" s="357"/>
      <c r="O9" s="48"/>
      <c r="P9" s="48"/>
      <c r="Q9" s="48">
        <f>O8*L8</f>
        <v>956</v>
      </c>
      <c r="R9" s="111">
        <f>SUM(Y9:AB9)</f>
        <v>0</v>
      </c>
      <c r="S9" s="48"/>
      <c r="T9" s="48">
        <f>R9*L8</f>
        <v>0</v>
      </c>
      <c r="U9" s="48">
        <f>O8-R9</f>
        <v>4</v>
      </c>
      <c r="V9" s="48"/>
      <c r="W9" s="48">
        <f>U9*L8</f>
        <v>956</v>
      </c>
      <c r="X9" s="48"/>
      <c r="Y9" s="48"/>
      <c r="Z9" s="109">
        <v>0</v>
      </c>
      <c r="AA9" s="109">
        <v>0</v>
      </c>
      <c r="AB9" s="110"/>
    </row>
    <row r="10" spans="1:28" ht="15" customHeight="1" x14ac:dyDescent="0.45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48"/>
      <c r="L10" s="48"/>
      <c r="M10" s="48"/>
      <c r="N10" s="357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547"/>
      <c r="AA10" s="110"/>
      <c r="AB10" s="110"/>
    </row>
    <row r="11" spans="1:28" ht="15" customHeight="1" x14ac:dyDescent="0.45">
      <c r="A11" s="364" t="s">
        <v>3496</v>
      </c>
      <c r="B11" s="364" t="s">
        <v>9</v>
      </c>
      <c r="C11" s="365">
        <v>45348</v>
      </c>
      <c r="D11" s="364" t="s">
        <v>3507</v>
      </c>
      <c r="E11" s="355" t="s">
        <v>3508</v>
      </c>
      <c r="F11" s="364" t="s">
        <v>307</v>
      </c>
      <c r="G11" s="460" t="s">
        <v>3504</v>
      </c>
      <c r="H11" s="364" t="s">
        <v>3505</v>
      </c>
      <c r="I11" s="364" t="s">
        <v>2091</v>
      </c>
      <c r="J11" s="364" t="s">
        <v>3506</v>
      </c>
      <c r="K11" s="203">
        <v>49.62</v>
      </c>
      <c r="L11" s="203">
        <v>139</v>
      </c>
      <c r="M11" s="203">
        <v>83.4</v>
      </c>
      <c r="N11" s="366">
        <v>129</v>
      </c>
      <c r="O11" s="203">
        <f>SUM(Y11:AB11)</f>
        <v>4</v>
      </c>
      <c r="P11" s="203">
        <f>O11*K11</f>
        <v>198.48</v>
      </c>
      <c r="Q11" s="203"/>
      <c r="R11" s="203"/>
      <c r="S11" s="203">
        <f>R12*K11</f>
        <v>99.24</v>
      </c>
      <c r="T11" s="203"/>
      <c r="U11" s="203"/>
      <c r="V11" s="203">
        <f>U12*K11</f>
        <v>99.24</v>
      </c>
      <c r="W11" s="203"/>
      <c r="X11" s="203"/>
      <c r="Y11" s="203">
        <v>2</v>
      </c>
      <c r="Z11" s="367">
        <v>2</v>
      </c>
      <c r="AA11" s="367"/>
      <c r="AB11" s="367"/>
    </row>
    <row r="12" spans="1:28" ht="15" customHeight="1" x14ac:dyDescent="0.45">
      <c r="A12" s="108"/>
      <c r="B12" s="108"/>
      <c r="C12" s="108"/>
      <c r="D12" s="358"/>
      <c r="E12" s="960"/>
      <c r="F12" s="358"/>
      <c r="G12" s="358"/>
      <c r="H12" s="358"/>
      <c r="I12" s="358"/>
      <c r="J12" s="358"/>
      <c r="K12" s="359"/>
      <c r="L12" s="359"/>
      <c r="M12" s="359"/>
      <c r="N12" s="368"/>
      <c r="O12" s="359"/>
      <c r="P12" s="48"/>
      <c r="Q12" s="48">
        <f>O11*L11</f>
        <v>556</v>
      </c>
      <c r="R12" s="667">
        <f>SUM(Y12:AB12)</f>
        <v>2</v>
      </c>
      <c r="S12" s="48"/>
      <c r="T12" s="48">
        <f>R12*L11</f>
        <v>278</v>
      </c>
      <c r="U12" s="48">
        <f>O11-R12</f>
        <v>2</v>
      </c>
      <c r="V12" s="48"/>
      <c r="W12" s="48">
        <f>U12*L11</f>
        <v>278</v>
      </c>
      <c r="X12" s="48"/>
      <c r="Y12" s="667">
        <v>1</v>
      </c>
      <c r="Z12" s="689">
        <v>1</v>
      </c>
      <c r="AA12" s="110"/>
      <c r="AB12" s="110"/>
    </row>
    <row r="13" spans="1:28" ht="15" customHeight="1" x14ac:dyDescent="0.45">
      <c r="A13" s="108"/>
      <c r="B13" s="108"/>
      <c r="C13" s="108"/>
      <c r="D13" s="358"/>
      <c r="E13" s="358"/>
      <c r="F13" s="358"/>
      <c r="G13" s="358"/>
      <c r="H13" s="358"/>
      <c r="I13" s="358"/>
      <c r="J13" s="358"/>
      <c r="K13" s="359"/>
      <c r="L13" s="359"/>
      <c r="M13" s="359"/>
      <c r="N13" s="368"/>
      <c r="O13" s="359"/>
      <c r="P13" s="48"/>
      <c r="Q13" s="48"/>
      <c r="R13" s="48"/>
      <c r="S13" s="48"/>
      <c r="T13" s="48"/>
      <c r="U13" s="48"/>
      <c r="V13" s="48"/>
      <c r="W13" s="48"/>
      <c r="X13" s="48"/>
      <c r="Y13" s="993"/>
      <c r="Z13" s="547"/>
      <c r="AA13" s="110"/>
      <c r="AB13" s="110"/>
    </row>
    <row r="14" spans="1:28" ht="15" customHeight="1" x14ac:dyDescent="0.45">
      <c r="A14" s="364" t="s">
        <v>3496</v>
      </c>
      <c r="B14" s="364" t="s">
        <v>9</v>
      </c>
      <c r="C14" s="365">
        <v>45348</v>
      </c>
      <c r="D14" s="364" t="s">
        <v>3509</v>
      </c>
      <c r="E14" s="355" t="s">
        <v>3510</v>
      </c>
      <c r="F14" s="364" t="s">
        <v>278</v>
      </c>
      <c r="G14" s="460" t="s">
        <v>3504</v>
      </c>
      <c r="H14" s="364" t="s">
        <v>3505</v>
      </c>
      <c r="I14" s="460" t="s">
        <v>3511</v>
      </c>
      <c r="J14" s="364" t="s">
        <v>3506</v>
      </c>
      <c r="K14" s="203">
        <v>65</v>
      </c>
      <c r="L14" s="203">
        <v>179</v>
      </c>
      <c r="M14" s="203"/>
      <c r="N14" s="366">
        <v>169</v>
      </c>
      <c r="O14" s="203">
        <f>SUM(Y14:AB14)</f>
        <v>4</v>
      </c>
      <c r="P14" s="203">
        <f>O14*K14</f>
        <v>260</v>
      </c>
      <c r="Q14" s="203"/>
      <c r="R14" s="203"/>
      <c r="S14" s="203">
        <f>R15*K14</f>
        <v>130</v>
      </c>
      <c r="T14" s="203"/>
      <c r="U14" s="203"/>
      <c r="V14" s="203">
        <f>U15*K14</f>
        <v>130</v>
      </c>
      <c r="W14" s="203"/>
      <c r="X14" s="203"/>
      <c r="Y14" s="203">
        <v>1</v>
      </c>
      <c r="Z14" s="367">
        <v>2</v>
      </c>
      <c r="AA14" s="367">
        <v>1</v>
      </c>
      <c r="AB14" s="367"/>
    </row>
    <row r="15" spans="1:28" ht="15" customHeight="1" x14ac:dyDescent="0.45">
      <c r="A15" s="108"/>
      <c r="B15" s="108"/>
      <c r="C15" s="108"/>
      <c r="D15" s="108"/>
      <c r="E15" s="957"/>
      <c r="F15" s="108"/>
      <c r="G15" s="108"/>
      <c r="H15" s="108"/>
      <c r="I15" s="108"/>
      <c r="J15" s="108"/>
      <c r="K15" s="48"/>
      <c r="L15" s="48"/>
      <c r="M15" s="48"/>
      <c r="N15" s="357"/>
      <c r="O15" s="48"/>
      <c r="P15" s="48"/>
      <c r="Q15" s="48">
        <f>O14*L14</f>
        <v>716</v>
      </c>
      <c r="R15" s="667">
        <f>SUM(Y15:AB15)</f>
        <v>2</v>
      </c>
      <c r="S15" s="48"/>
      <c r="T15" s="48">
        <f>R15*L14</f>
        <v>358</v>
      </c>
      <c r="U15" s="48">
        <f>O14-R15</f>
        <v>2</v>
      </c>
      <c r="V15" s="48"/>
      <c r="W15" s="48">
        <f>U15*L14</f>
        <v>358</v>
      </c>
      <c r="X15" s="48"/>
      <c r="Y15" s="111">
        <v>0</v>
      </c>
      <c r="Z15" s="689">
        <v>1</v>
      </c>
      <c r="AA15" s="689">
        <v>1</v>
      </c>
      <c r="AB15" s="110"/>
    </row>
    <row r="16" spans="1:28" ht="15" customHeight="1" x14ac:dyDescent="0.45">
      <c r="A16" s="108"/>
      <c r="B16" s="108"/>
      <c r="C16" s="108"/>
      <c r="D16" s="108"/>
      <c r="E16" s="108"/>
      <c r="F16" s="108"/>
      <c r="G16" s="108"/>
      <c r="H16" s="108"/>
      <c r="I16" s="108"/>
      <c r="J16" s="108"/>
      <c r="K16" s="48"/>
      <c r="L16" s="48"/>
      <c r="M16" s="48"/>
      <c r="N16" s="357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547"/>
      <c r="AA16" s="110"/>
      <c r="AB16" s="110"/>
    </row>
    <row r="17" spans="1:28" ht="15" customHeight="1" x14ac:dyDescent="0.45">
      <c r="A17" s="364" t="s">
        <v>3496</v>
      </c>
      <c r="B17" s="364" t="s">
        <v>9</v>
      </c>
      <c r="C17" s="365">
        <v>45348</v>
      </c>
      <c r="D17" s="364" t="s">
        <v>3512</v>
      </c>
      <c r="E17" s="355" t="s">
        <v>3513</v>
      </c>
      <c r="F17" s="364" t="s">
        <v>3514</v>
      </c>
      <c r="G17" s="364" t="s">
        <v>3515</v>
      </c>
      <c r="H17" s="364" t="s">
        <v>181</v>
      </c>
      <c r="I17" s="364" t="s">
        <v>1194</v>
      </c>
      <c r="J17" s="364" t="s">
        <v>3499</v>
      </c>
      <c r="K17" s="203">
        <v>65</v>
      </c>
      <c r="L17" s="203">
        <v>179</v>
      </c>
      <c r="M17" s="203"/>
      <c r="N17" s="366">
        <v>169</v>
      </c>
      <c r="O17" s="203">
        <f>SUM(Y17:AB17)</f>
        <v>5</v>
      </c>
      <c r="P17" s="203">
        <f>O17*K17</f>
        <v>325</v>
      </c>
      <c r="Q17" s="203"/>
      <c r="R17" s="203"/>
      <c r="S17" s="203">
        <f>R18*K17</f>
        <v>0</v>
      </c>
      <c r="T17" s="203"/>
      <c r="U17" s="203"/>
      <c r="V17" s="203">
        <f>U18*K17</f>
        <v>325</v>
      </c>
      <c r="W17" s="203"/>
      <c r="X17" s="203"/>
      <c r="Y17" s="203">
        <v>1</v>
      </c>
      <c r="Z17" s="367">
        <v>2</v>
      </c>
      <c r="AA17" s="367">
        <v>2</v>
      </c>
      <c r="AB17" s="367"/>
    </row>
    <row r="18" spans="1:28" ht="15" customHeight="1" x14ac:dyDescent="0.45">
      <c r="A18" s="108"/>
      <c r="B18" s="108"/>
      <c r="C18" s="108"/>
      <c r="D18" s="108"/>
      <c r="E18" s="116"/>
      <c r="F18" s="108"/>
      <c r="G18" s="108"/>
      <c r="H18" s="108"/>
      <c r="I18" s="108"/>
      <c r="J18" s="108"/>
      <c r="K18" s="48"/>
      <c r="L18" s="48"/>
      <c r="M18" s="48"/>
      <c r="N18" s="357"/>
      <c r="O18" s="48"/>
      <c r="P18" s="48"/>
      <c r="Q18" s="48">
        <f>O17*L17</f>
        <v>895</v>
      </c>
      <c r="R18" s="111">
        <f>SUM(Y18:AB18)</f>
        <v>0</v>
      </c>
      <c r="S18" s="48"/>
      <c r="T18" s="48">
        <f>R18*L17</f>
        <v>0</v>
      </c>
      <c r="U18" s="48">
        <f>O17-R18</f>
        <v>5</v>
      </c>
      <c r="V18" s="48"/>
      <c r="W18" s="48">
        <f>U18*L17</f>
        <v>895</v>
      </c>
      <c r="X18" s="48"/>
      <c r="Y18" s="111">
        <v>0</v>
      </c>
      <c r="Z18" s="109">
        <v>0</v>
      </c>
      <c r="AA18" s="109">
        <v>0</v>
      </c>
      <c r="AB18" s="110"/>
    </row>
    <row r="19" spans="1:28" ht="15" customHeight="1" x14ac:dyDescent="0.45">
      <c r="A19" s="108"/>
      <c r="B19" s="108"/>
      <c r="C19" s="108"/>
      <c r="D19" s="108"/>
      <c r="E19" s="108"/>
      <c r="F19" s="108"/>
      <c r="G19" s="108"/>
      <c r="H19" s="108"/>
      <c r="I19" s="108"/>
      <c r="J19" s="108"/>
      <c r="K19" s="48"/>
      <c r="L19" s="48"/>
      <c r="M19" s="48"/>
      <c r="N19" s="357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110"/>
      <c r="AA19" s="958"/>
      <c r="AB19" s="110"/>
    </row>
    <row r="20" spans="1:28" ht="15" customHeight="1" x14ac:dyDescent="0.45">
      <c r="A20" s="364" t="s">
        <v>3496</v>
      </c>
      <c r="B20" s="364" t="s">
        <v>9</v>
      </c>
      <c r="C20" s="365">
        <v>45348</v>
      </c>
      <c r="D20" s="364" t="s">
        <v>3516</v>
      </c>
      <c r="E20" s="355" t="s">
        <v>3517</v>
      </c>
      <c r="F20" s="364" t="s">
        <v>307</v>
      </c>
      <c r="G20" s="364" t="s">
        <v>3515</v>
      </c>
      <c r="H20" s="364" t="s">
        <v>181</v>
      </c>
      <c r="I20" s="364"/>
      <c r="J20" s="364" t="s">
        <v>3499</v>
      </c>
      <c r="K20" s="203">
        <v>49.62</v>
      </c>
      <c r="L20" s="203">
        <v>139</v>
      </c>
      <c r="M20" s="203">
        <v>69.5</v>
      </c>
      <c r="N20" s="366">
        <v>129</v>
      </c>
      <c r="O20" s="203">
        <f>SUM(Y20:AB20)</f>
        <v>6</v>
      </c>
      <c r="P20" s="203">
        <f>O20*K20</f>
        <v>297.71999999999997</v>
      </c>
      <c r="Q20" s="203"/>
      <c r="R20" s="203"/>
      <c r="S20" s="203">
        <f>R21*K20</f>
        <v>0</v>
      </c>
      <c r="T20" s="203"/>
      <c r="U20" s="203"/>
      <c r="V20" s="203">
        <f>U21*K20</f>
        <v>297.71999999999997</v>
      </c>
      <c r="W20" s="203"/>
      <c r="X20" s="203"/>
      <c r="Y20" s="203">
        <v>2</v>
      </c>
      <c r="Z20" s="367">
        <v>2</v>
      </c>
      <c r="AA20" s="367">
        <v>2</v>
      </c>
      <c r="AB20" s="367"/>
    </row>
    <row r="21" spans="1:28" ht="15" customHeight="1" x14ac:dyDescent="0.45">
      <c r="A21" s="108"/>
      <c r="B21" s="108"/>
      <c r="C21" s="108"/>
      <c r="D21" s="358"/>
      <c r="E21" s="380"/>
      <c r="F21" s="358"/>
      <c r="G21" s="358"/>
      <c r="H21" s="358"/>
      <c r="I21" s="358"/>
      <c r="J21" s="358"/>
      <c r="K21" s="359"/>
      <c r="L21" s="359"/>
      <c r="M21" s="359"/>
      <c r="N21" s="368"/>
      <c r="O21" s="359"/>
      <c r="P21" s="48"/>
      <c r="Q21" s="48">
        <f>O20*L20</f>
        <v>834</v>
      </c>
      <c r="R21" s="111">
        <f>SUM(Y21:AB21)</f>
        <v>0</v>
      </c>
      <c r="S21" s="48"/>
      <c r="T21" s="48">
        <f>R21*L20</f>
        <v>0</v>
      </c>
      <c r="U21" s="48">
        <f>O20-R21</f>
        <v>6</v>
      </c>
      <c r="V21" s="48"/>
      <c r="W21" s="48">
        <f>U21*L20</f>
        <v>834</v>
      </c>
      <c r="X21" s="48"/>
      <c r="Y21" s="476">
        <v>0</v>
      </c>
      <c r="Z21" s="109">
        <v>0</v>
      </c>
      <c r="AA21" s="42">
        <v>0</v>
      </c>
      <c r="AB21" s="38"/>
    </row>
    <row r="22" spans="1:28" ht="15" customHeight="1" x14ac:dyDescent="0.45">
      <c r="A22" s="108"/>
      <c r="B22" s="108"/>
      <c r="C22" s="108"/>
      <c r="D22" s="358"/>
      <c r="E22" s="358"/>
      <c r="F22" s="358"/>
      <c r="G22" s="358"/>
      <c r="H22" s="358"/>
      <c r="I22" s="358"/>
      <c r="J22" s="358"/>
      <c r="K22" s="359"/>
      <c r="L22" s="359"/>
      <c r="M22" s="359"/>
      <c r="N22" s="368"/>
      <c r="O22" s="359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110"/>
      <c r="AA22" s="110"/>
      <c r="AB22" s="110"/>
    </row>
    <row r="23" spans="1:28" ht="15" customHeight="1" x14ac:dyDescent="0.45">
      <c r="A23" s="364" t="s">
        <v>3496</v>
      </c>
      <c r="B23" s="364" t="s">
        <v>9</v>
      </c>
      <c r="C23" s="365">
        <v>45348</v>
      </c>
      <c r="D23" s="364" t="s">
        <v>3518</v>
      </c>
      <c r="E23" s="355" t="s">
        <v>3519</v>
      </c>
      <c r="F23" s="364" t="s">
        <v>3514</v>
      </c>
      <c r="G23" s="364" t="s">
        <v>3520</v>
      </c>
      <c r="H23" s="364" t="s">
        <v>166</v>
      </c>
      <c r="I23" s="364" t="s">
        <v>3521</v>
      </c>
      <c r="J23" s="364" t="s">
        <v>3499</v>
      </c>
      <c r="K23" s="203">
        <v>65</v>
      </c>
      <c r="L23" s="203">
        <v>179</v>
      </c>
      <c r="M23" s="203"/>
      <c r="N23" s="366">
        <v>169</v>
      </c>
      <c r="O23" s="203">
        <f>SUM(Y23:AB23)</f>
        <v>4</v>
      </c>
      <c r="P23" s="203">
        <f>O23*K23</f>
        <v>260</v>
      </c>
      <c r="Q23" s="203"/>
      <c r="R23" s="203"/>
      <c r="S23" s="203">
        <f>R24*K23</f>
        <v>0</v>
      </c>
      <c r="T23" s="203"/>
      <c r="U23" s="203"/>
      <c r="V23" s="203">
        <f>U24*K23</f>
        <v>260</v>
      </c>
      <c r="W23" s="203"/>
      <c r="X23" s="203"/>
      <c r="Y23" s="203">
        <v>1</v>
      </c>
      <c r="Z23" s="367">
        <v>1</v>
      </c>
      <c r="AA23" s="367">
        <v>1</v>
      </c>
      <c r="AB23" s="367">
        <v>1</v>
      </c>
    </row>
    <row r="24" spans="1:28" ht="15" customHeight="1" x14ac:dyDescent="0.45">
      <c r="A24" s="108"/>
      <c r="B24" s="108"/>
      <c r="C24" s="108"/>
      <c r="D24" s="108"/>
      <c r="E24" s="116"/>
      <c r="F24" s="108"/>
      <c r="G24" s="108"/>
      <c r="H24" s="108"/>
      <c r="I24" s="108"/>
      <c r="J24" s="108"/>
      <c r="K24" s="48"/>
      <c r="L24" s="48"/>
      <c r="M24" s="48"/>
      <c r="N24" s="357"/>
      <c r="O24" s="48"/>
      <c r="P24" s="48"/>
      <c r="Q24" s="48">
        <f>O23*L23</f>
        <v>716</v>
      </c>
      <c r="R24" s="111">
        <f>SUM(Y24:AB24)</f>
        <v>0</v>
      </c>
      <c r="S24" s="48"/>
      <c r="T24" s="48">
        <f>R24*L23</f>
        <v>0</v>
      </c>
      <c r="U24" s="48">
        <f>O23-R24</f>
        <v>4</v>
      </c>
      <c r="V24" s="48"/>
      <c r="W24" s="48">
        <f>U24*L23</f>
        <v>716</v>
      </c>
      <c r="X24" s="48"/>
      <c r="Y24" s="111">
        <v>0</v>
      </c>
      <c r="Z24" s="109">
        <v>0</v>
      </c>
      <c r="AA24" s="109">
        <v>0</v>
      </c>
      <c r="AB24" s="109">
        <v>0</v>
      </c>
    </row>
    <row r="25" spans="1:28" ht="15" customHeight="1" x14ac:dyDescent="0.45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48"/>
      <c r="L25" s="48"/>
      <c r="M25" s="48"/>
      <c r="N25" s="357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110"/>
      <c r="AA25" s="958"/>
      <c r="AB25" s="110"/>
    </row>
    <row r="26" spans="1:28" ht="15" customHeight="1" x14ac:dyDescent="0.45">
      <c r="A26" s="364" t="s">
        <v>3496</v>
      </c>
      <c r="B26" s="364" t="s">
        <v>9</v>
      </c>
      <c r="C26" s="365">
        <v>45348</v>
      </c>
      <c r="D26" s="364" t="s">
        <v>3522</v>
      </c>
      <c r="E26" s="355" t="s">
        <v>3523</v>
      </c>
      <c r="F26" s="364" t="s">
        <v>180</v>
      </c>
      <c r="G26" s="364" t="s">
        <v>3520</v>
      </c>
      <c r="H26" s="364" t="s">
        <v>166</v>
      </c>
      <c r="I26" s="364" t="s">
        <v>3000</v>
      </c>
      <c r="J26" s="364" t="s">
        <v>3499</v>
      </c>
      <c r="K26" s="203">
        <v>61.15</v>
      </c>
      <c r="L26" s="203">
        <v>169</v>
      </c>
      <c r="M26" s="203"/>
      <c r="N26" s="477" t="s">
        <v>3524</v>
      </c>
      <c r="O26" s="203">
        <f>SUM(Y26:AB26)</f>
        <v>4</v>
      </c>
      <c r="P26" s="203">
        <f>O26*K26</f>
        <v>244.6</v>
      </c>
      <c r="Q26" s="203"/>
      <c r="R26" s="203"/>
      <c r="S26" s="203">
        <f>R27*K26</f>
        <v>0</v>
      </c>
      <c r="T26" s="203"/>
      <c r="U26" s="203"/>
      <c r="V26" s="203">
        <f>U27*K26</f>
        <v>244.6</v>
      </c>
      <c r="W26" s="203"/>
      <c r="X26" s="203"/>
      <c r="Y26" s="203">
        <v>1</v>
      </c>
      <c r="Z26" s="367">
        <v>1</v>
      </c>
      <c r="AA26" s="367">
        <v>1</v>
      </c>
      <c r="AB26" s="367">
        <v>1</v>
      </c>
    </row>
    <row r="27" spans="1:28" ht="15" customHeight="1" x14ac:dyDescent="0.45">
      <c r="A27" s="108"/>
      <c r="B27" s="108"/>
      <c r="C27" s="108"/>
      <c r="D27" s="108"/>
      <c r="E27" s="116"/>
      <c r="F27" s="108"/>
      <c r="G27" s="108"/>
      <c r="H27" s="108"/>
      <c r="I27" s="108"/>
      <c r="J27" s="108"/>
      <c r="K27" s="48"/>
      <c r="L27" s="48"/>
      <c r="M27" s="48"/>
      <c r="N27" s="357"/>
      <c r="O27" s="48"/>
      <c r="P27" s="48"/>
      <c r="Q27" s="48">
        <f>O26*L26</f>
        <v>676</v>
      </c>
      <c r="R27" s="111">
        <f>SUM(Y27:AB27)</f>
        <v>0</v>
      </c>
      <c r="S27" s="48"/>
      <c r="T27" s="48">
        <f>R27*L26</f>
        <v>0</v>
      </c>
      <c r="U27" s="48">
        <f>O26-R27</f>
        <v>4</v>
      </c>
      <c r="V27" s="48"/>
      <c r="W27" s="48">
        <f>U27*L26</f>
        <v>676</v>
      </c>
      <c r="X27" s="48"/>
      <c r="Y27" s="111">
        <v>0</v>
      </c>
      <c r="Z27" s="109">
        <v>0</v>
      </c>
      <c r="AA27" s="109">
        <v>0</v>
      </c>
      <c r="AB27" s="109">
        <v>0</v>
      </c>
    </row>
    <row r="28" spans="1:28" ht="14.25" customHeight="1" x14ac:dyDescent="0.4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</row>
    <row r="29" spans="1:28" ht="15" customHeight="1" x14ac:dyDescent="0.45">
      <c r="A29" s="182" t="s">
        <v>3496</v>
      </c>
      <c r="B29" s="182" t="s">
        <v>9</v>
      </c>
      <c r="C29" s="236">
        <v>45348</v>
      </c>
      <c r="D29" s="182" t="s">
        <v>3525</v>
      </c>
      <c r="E29" s="182" t="s">
        <v>3526</v>
      </c>
      <c r="F29" s="182" t="s">
        <v>278</v>
      </c>
      <c r="G29" s="182" t="s">
        <v>165</v>
      </c>
      <c r="H29" s="182" t="s">
        <v>166</v>
      </c>
      <c r="I29" s="182"/>
      <c r="J29" s="182" t="s">
        <v>3499</v>
      </c>
      <c r="K29" s="183">
        <v>45.77</v>
      </c>
      <c r="L29" s="183">
        <v>129</v>
      </c>
      <c r="M29" s="183">
        <v>90.3</v>
      </c>
      <c r="N29" s="204">
        <v>119</v>
      </c>
      <c r="O29" s="183">
        <f>SUM(Y29:AB29)</f>
        <v>7</v>
      </c>
      <c r="P29" s="183">
        <f>O29*K29</f>
        <v>320.39000000000004</v>
      </c>
      <c r="Q29" s="183"/>
      <c r="R29" s="183"/>
      <c r="S29" s="183">
        <f>R30*K29</f>
        <v>0</v>
      </c>
      <c r="T29" s="183"/>
      <c r="U29" s="183"/>
      <c r="V29" s="183">
        <f>U30*K29</f>
        <v>320.39000000000004</v>
      </c>
      <c r="W29" s="183"/>
      <c r="X29" s="183"/>
      <c r="Y29" s="183">
        <v>2</v>
      </c>
      <c r="Z29" s="184">
        <v>2</v>
      </c>
      <c r="AA29" s="184">
        <v>2</v>
      </c>
      <c r="AB29" s="184">
        <v>1</v>
      </c>
    </row>
    <row r="30" spans="1:28" ht="15" customHeight="1" x14ac:dyDescent="0.45">
      <c r="A30" s="36"/>
      <c r="B30" s="36"/>
      <c r="C30" s="36"/>
      <c r="D30" s="36"/>
      <c r="E30" s="485"/>
      <c r="F30" s="36"/>
      <c r="G30" s="36"/>
      <c r="H30" s="36"/>
      <c r="I30" s="36"/>
      <c r="J30" s="36"/>
      <c r="K30" s="38"/>
      <c r="L30" s="38"/>
      <c r="M30" s="38"/>
      <c r="N30" s="69"/>
      <c r="O30" s="38"/>
      <c r="P30" s="38"/>
      <c r="Q30" s="38">
        <f>O29*L29</f>
        <v>903</v>
      </c>
      <c r="R30" s="68">
        <f>SUM(Y30:AB30)</f>
        <v>0</v>
      </c>
      <c r="S30" s="38"/>
      <c r="T30" s="38">
        <f>R30*L29</f>
        <v>0</v>
      </c>
      <c r="U30" s="38">
        <f>O29-R30</f>
        <v>7</v>
      </c>
      <c r="V30" s="38"/>
      <c r="W30" s="38">
        <f>U30*L29</f>
        <v>903</v>
      </c>
      <c r="X30" s="38"/>
      <c r="Y30" s="68">
        <v>0</v>
      </c>
      <c r="Z30" s="47">
        <v>0</v>
      </c>
      <c r="AA30" s="47">
        <v>0</v>
      </c>
      <c r="AB30" s="47">
        <v>0</v>
      </c>
    </row>
    <row r="31" spans="1:28" ht="15" customHeight="1" x14ac:dyDescent="0.45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48"/>
      <c r="L31" s="48"/>
      <c r="M31" s="48"/>
      <c r="N31" s="357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110"/>
      <c r="AA31" s="110"/>
      <c r="AB31" s="958"/>
    </row>
    <row r="32" spans="1:28" ht="15" customHeight="1" x14ac:dyDescent="0.45">
      <c r="A32" s="364" t="s">
        <v>3496</v>
      </c>
      <c r="B32" s="364" t="s">
        <v>9</v>
      </c>
      <c r="C32" s="365">
        <v>45348</v>
      </c>
      <c r="D32" s="364" t="s">
        <v>3527</v>
      </c>
      <c r="E32" s="355" t="s">
        <v>3528</v>
      </c>
      <c r="F32" s="364" t="s">
        <v>214</v>
      </c>
      <c r="G32" s="364" t="s">
        <v>165</v>
      </c>
      <c r="H32" s="364" t="s">
        <v>166</v>
      </c>
      <c r="I32" s="364" t="s">
        <v>212</v>
      </c>
      <c r="J32" s="364" t="s">
        <v>3499</v>
      </c>
      <c r="K32" s="203">
        <v>72.69</v>
      </c>
      <c r="L32" s="203">
        <v>209</v>
      </c>
      <c r="M32" s="203"/>
      <c r="N32" s="366">
        <v>189</v>
      </c>
      <c r="O32" s="203">
        <f>SUM(Y32:AB32)</f>
        <v>3</v>
      </c>
      <c r="P32" s="203">
        <f>O32*K32</f>
        <v>218.07</v>
      </c>
      <c r="Q32" s="203"/>
      <c r="R32" s="203"/>
      <c r="S32" s="203">
        <f>R33*K32</f>
        <v>0</v>
      </c>
      <c r="T32" s="203"/>
      <c r="U32" s="203"/>
      <c r="V32" s="203">
        <f>U33*K32</f>
        <v>218.07</v>
      </c>
      <c r="W32" s="203"/>
      <c r="X32" s="203"/>
      <c r="Y32" s="842">
        <v>3</v>
      </c>
      <c r="Z32" s="828"/>
      <c r="AA32" s="367"/>
      <c r="AB32" s="367"/>
    </row>
    <row r="33" spans="1:28" ht="15" customHeight="1" x14ac:dyDescent="0.45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48"/>
      <c r="L33" s="48"/>
      <c r="M33" s="48"/>
      <c r="N33" s="357"/>
      <c r="O33" s="48"/>
      <c r="P33" s="48"/>
      <c r="Q33" s="48">
        <f>O32*L32</f>
        <v>627</v>
      </c>
      <c r="R33" s="111">
        <f>SUM(Y33:AB33)</f>
        <v>0</v>
      </c>
      <c r="S33" s="48"/>
      <c r="T33" s="48">
        <f>R33*L32</f>
        <v>0</v>
      </c>
      <c r="U33" s="48">
        <f>O32-R33</f>
        <v>3</v>
      </c>
      <c r="V33" s="48"/>
      <c r="W33" s="48">
        <f>U33*L32</f>
        <v>627</v>
      </c>
      <c r="X33" s="48"/>
      <c r="Y33" s="843">
        <v>0</v>
      </c>
      <c r="Z33" s="828"/>
      <c r="AA33" s="110"/>
      <c r="AB33" s="110"/>
    </row>
    <row r="34" spans="1:28" ht="15" customHeight="1" x14ac:dyDescent="0.45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48"/>
      <c r="L34" s="48"/>
      <c r="M34" s="48"/>
      <c r="N34" s="357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993"/>
      <c r="Z34" s="110"/>
      <c r="AA34" s="110"/>
      <c r="AB34" s="110"/>
    </row>
    <row r="35" spans="1:28" ht="15" customHeight="1" x14ac:dyDescent="0.45">
      <c r="A35" s="364" t="s">
        <v>3496</v>
      </c>
      <c r="B35" s="364" t="s">
        <v>9</v>
      </c>
      <c r="C35" s="365">
        <v>45348</v>
      </c>
      <c r="D35" s="364" t="s">
        <v>3529</v>
      </c>
      <c r="E35" s="355" t="s">
        <v>3530</v>
      </c>
      <c r="F35" s="364" t="s">
        <v>214</v>
      </c>
      <c r="G35" s="364" t="s">
        <v>1330</v>
      </c>
      <c r="H35" s="364" t="s">
        <v>3531</v>
      </c>
      <c r="I35" s="364" t="s">
        <v>3532</v>
      </c>
      <c r="J35" s="364" t="s">
        <v>2371</v>
      </c>
      <c r="K35" s="203">
        <v>76.540000000000006</v>
      </c>
      <c r="L35" s="203">
        <v>219</v>
      </c>
      <c r="M35" s="203"/>
      <c r="N35" s="366">
        <v>199</v>
      </c>
      <c r="O35" s="203">
        <f>SUM(Y35:AB35)</f>
        <v>2</v>
      </c>
      <c r="P35" s="203">
        <f>O35*K35</f>
        <v>153.08000000000001</v>
      </c>
      <c r="Q35" s="203"/>
      <c r="R35" s="203"/>
      <c r="S35" s="203">
        <f>R36*K35</f>
        <v>0</v>
      </c>
      <c r="T35" s="203"/>
      <c r="U35" s="203"/>
      <c r="V35" s="203">
        <f>U36*K35</f>
        <v>153.08000000000001</v>
      </c>
      <c r="W35" s="203"/>
      <c r="X35" s="203"/>
      <c r="Y35" s="203"/>
      <c r="Z35" s="367">
        <v>1</v>
      </c>
      <c r="AA35" s="367">
        <v>1</v>
      </c>
      <c r="AB35" s="367"/>
    </row>
    <row r="36" spans="1:28" ht="15" customHeight="1" x14ac:dyDescent="0.45">
      <c r="A36" s="108"/>
      <c r="B36" s="108"/>
      <c r="C36" s="108"/>
      <c r="D36" s="108"/>
      <c r="E36" s="116"/>
      <c r="F36" s="108"/>
      <c r="G36" s="108"/>
      <c r="H36" s="108"/>
      <c r="I36" s="108"/>
      <c r="J36" s="108"/>
      <c r="K36" s="48"/>
      <c r="L36" s="48"/>
      <c r="M36" s="48"/>
      <c r="N36" s="357"/>
      <c r="O36" s="48"/>
      <c r="P36" s="48"/>
      <c r="Q36" s="48">
        <f>O35*L35</f>
        <v>438</v>
      </c>
      <c r="R36" s="111">
        <f>SUM(Y36:AB36)</f>
        <v>0</v>
      </c>
      <c r="S36" s="48"/>
      <c r="T36" s="48">
        <f>R36*L35</f>
        <v>0</v>
      </c>
      <c r="U36" s="48">
        <f>O35-R36</f>
        <v>2</v>
      </c>
      <c r="V36" s="48"/>
      <c r="W36" s="48">
        <f>U36*L35</f>
        <v>438</v>
      </c>
      <c r="X36" s="48"/>
      <c r="Y36" s="48"/>
      <c r="Z36" s="109">
        <v>0</v>
      </c>
      <c r="AA36" s="109">
        <v>0</v>
      </c>
      <c r="AB36" s="110"/>
    </row>
    <row r="37" spans="1:28" ht="15" customHeight="1" x14ac:dyDescent="0.45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48"/>
      <c r="L37" s="48"/>
      <c r="M37" s="48"/>
      <c r="N37" s="357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110"/>
      <c r="AA37" s="110"/>
      <c r="AB37" s="110"/>
    </row>
    <row r="38" spans="1:28" ht="15" customHeight="1" x14ac:dyDescent="0.45">
      <c r="A38" s="364" t="s">
        <v>3496</v>
      </c>
      <c r="B38" s="364" t="s">
        <v>9</v>
      </c>
      <c r="C38" s="365">
        <v>45348</v>
      </c>
      <c r="D38" s="364" t="s">
        <v>3533</v>
      </c>
      <c r="E38" s="355" t="s">
        <v>3534</v>
      </c>
      <c r="F38" s="364" t="s">
        <v>214</v>
      </c>
      <c r="G38" s="364" t="s">
        <v>3535</v>
      </c>
      <c r="H38" s="364" t="s">
        <v>3531</v>
      </c>
      <c r="I38" s="364" t="s">
        <v>3532</v>
      </c>
      <c r="J38" s="364" t="s">
        <v>2371</v>
      </c>
      <c r="K38" s="203">
        <v>76.540000000000006</v>
      </c>
      <c r="L38" s="203">
        <v>219</v>
      </c>
      <c r="M38" s="203"/>
      <c r="N38" s="366">
        <v>199</v>
      </c>
      <c r="O38" s="203">
        <f>SUM(Y38:AB38)</f>
        <v>2</v>
      </c>
      <c r="P38" s="203">
        <f>O38*K38</f>
        <v>153.08000000000001</v>
      </c>
      <c r="Q38" s="203"/>
      <c r="R38" s="203"/>
      <c r="S38" s="203">
        <f>R39*K38</f>
        <v>0</v>
      </c>
      <c r="T38" s="203"/>
      <c r="U38" s="203"/>
      <c r="V38" s="203">
        <f>U39*K38</f>
        <v>153.08000000000001</v>
      </c>
      <c r="W38" s="203"/>
      <c r="X38" s="203"/>
      <c r="Y38" s="203"/>
      <c r="Z38" s="367">
        <v>1</v>
      </c>
      <c r="AA38" s="367">
        <v>1</v>
      </c>
      <c r="AB38" s="367"/>
    </row>
    <row r="39" spans="1:28" ht="15" customHeight="1" x14ac:dyDescent="0.45">
      <c r="A39" s="108"/>
      <c r="B39" s="108"/>
      <c r="C39" s="108"/>
      <c r="D39" s="108"/>
      <c r="E39" s="116"/>
      <c r="F39" s="108"/>
      <c r="G39" s="108"/>
      <c r="H39" s="108"/>
      <c r="I39" s="108"/>
      <c r="J39" s="108"/>
      <c r="K39" s="48"/>
      <c r="L39" s="48"/>
      <c r="M39" s="48"/>
      <c r="N39" s="357"/>
      <c r="O39" s="48"/>
      <c r="P39" s="48"/>
      <c r="Q39" s="48">
        <f>O38*L38</f>
        <v>438</v>
      </c>
      <c r="R39" s="111">
        <f>SUM(Y39:AB39)</f>
        <v>0</v>
      </c>
      <c r="S39" s="48"/>
      <c r="T39" s="48">
        <f>R39*L38</f>
        <v>0</v>
      </c>
      <c r="U39" s="48">
        <f>O38-R39</f>
        <v>2</v>
      </c>
      <c r="V39" s="48"/>
      <c r="W39" s="48">
        <f>U39*L38</f>
        <v>438</v>
      </c>
      <c r="X39" s="48"/>
      <c r="Y39" s="48"/>
      <c r="Z39" s="109">
        <v>0</v>
      </c>
      <c r="AA39" s="109">
        <v>0</v>
      </c>
      <c r="AB39" s="110"/>
    </row>
    <row r="40" spans="1:28" ht="15" customHeight="1" x14ac:dyDescent="0.45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48"/>
      <c r="L40" s="48"/>
      <c r="M40" s="48"/>
      <c r="N40" s="357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110"/>
      <c r="AA40" s="110"/>
      <c r="AB40" s="110"/>
    </row>
    <row r="41" spans="1:28" ht="15" customHeight="1" x14ac:dyDescent="0.45">
      <c r="A41" s="364" t="s">
        <v>3496</v>
      </c>
      <c r="B41" s="364" t="s">
        <v>9</v>
      </c>
      <c r="C41" s="365">
        <v>45348</v>
      </c>
      <c r="D41" s="182" t="s">
        <v>3536</v>
      </c>
      <c r="E41" s="105" t="s">
        <v>3537</v>
      </c>
      <c r="F41" s="182" t="s">
        <v>214</v>
      </c>
      <c r="G41" s="182" t="s">
        <v>712</v>
      </c>
      <c r="H41" s="182" t="s">
        <v>424</v>
      </c>
      <c r="I41" s="238" t="s">
        <v>3240</v>
      </c>
      <c r="J41" s="182" t="s">
        <v>3499</v>
      </c>
      <c r="K41" s="183">
        <v>84.23</v>
      </c>
      <c r="L41" s="183">
        <v>239</v>
      </c>
      <c r="M41" s="183">
        <v>143.5</v>
      </c>
      <c r="N41" s="366">
        <v>219</v>
      </c>
      <c r="O41" s="203">
        <f>SUM(Y41:AB41)</f>
        <v>3</v>
      </c>
      <c r="P41" s="203">
        <f>O41*K41</f>
        <v>252.69</v>
      </c>
      <c r="Q41" s="203"/>
      <c r="R41" s="183"/>
      <c r="S41" s="203">
        <f>R42*K41</f>
        <v>0</v>
      </c>
      <c r="T41" s="203"/>
      <c r="U41" s="203"/>
      <c r="V41" s="203">
        <f>U42*K41</f>
        <v>252.69</v>
      </c>
      <c r="W41" s="203"/>
      <c r="X41" s="203"/>
      <c r="Y41" s="183"/>
      <c r="Z41" s="184">
        <v>1</v>
      </c>
      <c r="AA41" s="184">
        <v>1</v>
      </c>
      <c r="AB41" s="184">
        <v>1</v>
      </c>
    </row>
    <row r="42" spans="1:28" ht="15" customHeight="1" x14ac:dyDescent="0.45">
      <c r="A42" s="108"/>
      <c r="B42" s="108"/>
      <c r="C42" s="108"/>
      <c r="D42" s="36"/>
      <c r="E42" s="46"/>
      <c r="F42" s="36"/>
      <c r="G42" s="36"/>
      <c r="H42" s="36"/>
      <c r="I42" s="36"/>
      <c r="J42" s="36"/>
      <c r="K42" s="38"/>
      <c r="L42" s="38"/>
      <c r="M42" s="38"/>
      <c r="N42" s="69"/>
      <c r="O42" s="38"/>
      <c r="P42" s="48"/>
      <c r="Q42" s="48">
        <f>O41*L41</f>
        <v>717</v>
      </c>
      <c r="R42" s="111">
        <f>SUM(Y42:AB42)</f>
        <v>0</v>
      </c>
      <c r="S42" s="48"/>
      <c r="T42" s="48">
        <f>R42*L41</f>
        <v>0</v>
      </c>
      <c r="U42" s="48">
        <f>O41-R42</f>
        <v>3</v>
      </c>
      <c r="V42" s="48"/>
      <c r="W42" s="48">
        <f>U42*L41</f>
        <v>717</v>
      </c>
      <c r="X42" s="48"/>
      <c r="Y42" s="38"/>
      <c r="Z42" s="40">
        <v>0</v>
      </c>
      <c r="AA42" s="40">
        <v>0</v>
      </c>
      <c r="AB42" s="40">
        <v>0</v>
      </c>
    </row>
    <row r="43" spans="1:28" ht="14.25" customHeight="1" x14ac:dyDescent="0.45"/>
    <row r="44" spans="1:28" ht="14.25" customHeight="1" x14ac:dyDescent="0.45"/>
    <row r="45" spans="1:28" ht="15" customHeight="1" x14ac:dyDescent="0.45">
      <c r="M45" s="93"/>
      <c r="N45" s="93"/>
      <c r="O45" s="93">
        <f t="shared" ref="O45:X45" si="0">SUM(O2:O44)</f>
        <v>52</v>
      </c>
      <c r="P45" s="93">
        <f t="shared" si="0"/>
        <v>3403.1099999999997</v>
      </c>
      <c r="Q45" s="93">
        <f t="shared" si="0"/>
        <v>9548</v>
      </c>
      <c r="R45" s="710">
        <f t="shared" si="0"/>
        <v>4</v>
      </c>
      <c r="S45" s="710">
        <f t="shared" si="0"/>
        <v>229.24</v>
      </c>
      <c r="T45" s="93">
        <f t="shared" si="0"/>
        <v>636</v>
      </c>
      <c r="U45" s="93">
        <f t="shared" si="0"/>
        <v>48</v>
      </c>
      <c r="V45" s="93">
        <f t="shared" si="0"/>
        <v>3173.87</v>
      </c>
      <c r="W45" s="93">
        <f t="shared" si="0"/>
        <v>8912</v>
      </c>
      <c r="X45" s="93">
        <f t="shared" si="0"/>
        <v>0</v>
      </c>
    </row>
    <row r="46" spans="1:28" ht="15" customHeight="1" x14ac:dyDescent="0.45">
      <c r="M46" s="9"/>
      <c r="N46" s="9"/>
      <c r="O46" s="9"/>
      <c r="P46" s="9">
        <f t="shared" ref="P46:Q46" si="1">S45+V45</f>
        <v>3403.1099999999997</v>
      </c>
      <c r="Q46" s="9">
        <f t="shared" si="1"/>
        <v>9548</v>
      </c>
      <c r="R46" s="9"/>
      <c r="S46" s="9"/>
      <c r="T46" s="9"/>
      <c r="U46" s="9"/>
      <c r="V46" s="9"/>
      <c r="W46" s="9"/>
      <c r="X46" s="9"/>
    </row>
    <row r="47" spans="1:28" ht="15" customHeight="1" x14ac:dyDescent="0.45">
      <c r="M47" s="38" t="s">
        <v>2084</v>
      </c>
      <c r="N47" s="9"/>
      <c r="O47" s="9"/>
      <c r="P47" s="98">
        <f>P45/O45</f>
        <v>65.444423076923073</v>
      </c>
      <c r="Q47" s="9"/>
      <c r="R47" s="9"/>
      <c r="S47" s="97">
        <f>S45/P45</f>
        <v>6.7361913073629723E-2</v>
      </c>
      <c r="T47" s="9"/>
      <c r="U47" s="9"/>
      <c r="V47" s="97">
        <f>V45/P45</f>
        <v>0.9326380869263704</v>
      </c>
      <c r="W47" s="9"/>
      <c r="X47" s="9"/>
    </row>
    <row r="48" spans="1:28" ht="15" customHeight="1" x14ac:dyDescent="0.45">
      <c r="M48" s="38" t="s">
        <v>2085</v>
      </c>
      <c r="N48" s="9"/>
      <c r="O48" s="9"/>
      <c r="P48" s="9"/>
      <c r="Q48" s="9"/>
      <c r="R48" s="9"/>
      <c r="S48" s="9"/>
      <c r="T48" s="9"/>
      <c r="U48" s="9"/>
      <c r="V48" s="9"/>
      <c r="W48" s="98">
        <f>W45/V45</f>
        <v>2.8079284910850162</v>
      </c>
      <c r="X48" s="9"/>
    </row>
    <row r="49" spans="1:28" ht="14.25" customHeight="1" x14ac:dyDescent="0.45"/>
    <row r="50" spans="1:28" ht="14.25" customHeight="1" x14ac:dyDescent="0.45"/>
    <row r="51" spans="1:28" ht="14.25" customHeight="1" x14ac:dyDescent="0.45"/>
    <row r="52" spans="1:28" ht="14.25" customHeight="1" x14ac:dyDescent="0.45">
      <c r="A52" s="32" t="s">
        <v>117</v>
      </c>
      <c r="B52" s="32" t="s">
        <v>118</v>
      </c>
      <c r="C52" s="33" t="s">
        <v>1505</v>
      </c>
      <c r="D52" s="32" t="s">
        <v>120</v>
      </c>
      <c r="E52" s="32" t="s">
        <v>3495</v>
      </c>
      <c r="F52" s="32" t="s">
        <v>121</v>
      </c>
      <c r="G52" s="32" t="s">
        <v>122</v>
      </c>
      <c r="H52" s="32" t="s">
        <v>123</v>
      </c>
      <c r="I52" s="32" t="s">
        <v>124</v>
      </c>
      <c r="J52" s="32" t="s">
        <v>2292</v>
      </c>
      <c r="K52" s="32" t="s">
        <v>125</v>
      </c>
      <c r="L52" s="32" t="s">
        <v>126</v>
      </c>
      <c r="M52" s="32" t="s">
        <v>127</v>
      </c>
      <c r="N52" s="162" t="s">
        <v>706</v>
      </c>
      <c r="O52" s="34" t="s">
        <v>128</v>
      </c>
      <c r="P52" s="33" t="s">
        <v>129</v>
      </c>
      <c r="Q52" s="33" t="s">
        <v>130</v>
      </c>
      <c r="R52" s="35" t="s">
        <v>131</v>
      </c>
      <c r="S52" s="829" t="s">
        <v>2293</v>
      </c>
      <c r="T52" s="828"/>
      <c r="U52" s="33" t="s">
        <v>133</v>
      </c>
      <c r="V52" s="830" t="s">
        <v>134</v>
      </c>
      <c r="W52" s="827"/>
      <c r="X52" s="828"/>
      <c r="Y52" s="32" t="s">
        <v>593</v>
      </c>
      <c r="Z52" s="32" t="s">
        <v>594</v>
      </c>
      <c r="AA52" s="32" t="s">
        <v>595</v>
      </c>
      <c r="AB52" s="32" t="s">
        <v>596</v>
      </c>
    </row>
    <row r="53" spans="1:28" ht="14.25" customHeight="1" x14ac:dyDescent="0.45">
      <c r="A53" s="352" t="s">
        <v>3496</v>
      </c>
      <c r="B53" s="352" t="s">
        <v>10</v>
      </c>
      <c r="C53" s="478">
        <v>45534</v>
      </c>
      <c r="D53" s="352" t="s">
        <v>3538</v>
      </c>
      <c r="E53" s="352" t="s">
        <v>3539</v>
      </c>
      <c r="F53" s="352" t="s">
        <v>368</v>
      </c>
      <c r="G53" s="352" t="s">
        <v>1723</v>
      </c>
      <c r="H53" s="352" t="s">
        <v>186</v>
      </c>
      <c r="I53" s="352" t="s">
        <v>1124</v>
      </c>
      <c r="J53" s="352"/>
      <c r="K53" s="80">
        <v>99.63</v>
      </c>
      <c r="L53" s="80">
        <v>269</v>
      </c>
      <c r="M53" s="80"/>
      <c r="N53" s="353"/>
      <c r="O53" s="80">
        <f>SUM(Y53:AB53)</f>
        <v>2</v>
      </c>
      <c r="P53" s="80">
        <f>O53*K53</f>
        <v>199.26</v>
      </c>
      <c r="Q53" s="80"/>
      <c r="R53" s="80"/>
      <c r="S53" s="80">
        <f>R54*K53</f>
        <v>0</v>
      </c>
      <c r="T53" s="80"/>
      <c r="U53" s="80"/>
      <c r="V53" s="80">
        <f>U54*K53</f>
        <v>199.26</v>
      </c>
      <c r="W53" s="80"/>
      <c r="X53" s="80"/>
      <c r="Y53" s="80">
        <v>1</v>
      </c>
      <c r="Z53" s="354">
        <v>1</v>
      </c>
      <c r="AA53" s="354"/>
      <c r="AB53" s="354"/>
    </row>
    <row r="54" spans="1:28" ht="14.25" customHeight="1" x14ac:dyDescent="0.45">
      <c r="A54" s="108"/>
      <c r="B54" s="108"/>
      <c r="C54" s="108"/>
      <c r="D54" s="487"/>
      <c r="E54" s="108"/>
      <c r="F54" s="108"/>
      <c r="G54" s="108"/>
      <c r="H54" s="108"/>
      <c r="I54" s="108"/>
      <c r="J54" s="108"/>
      <c r="K54" s="48"/>
      <c r="L54" s="48"/>
      <c r="M54" s="48"/>
      <c r="N54" s="357"/>
      <c r="O54" s="48"/>
      <c r="P54" s="48"/>
      <c r="Q54" s="48">
        <f>O53*L53</f>
        <v>538</v>
      </c>
      <c r="R54" s="344">
        <f>SUM(Y54:AB54)</f>
        <v>0</v>
      </c>
      <c r="S54" s="48"/>
      <c r="T54" s="48">
        <f>R54*L53</f>
        <v>0</v>
      </c>
      <c r="U54" s="48">
        <f>O53-R54</f>
        <v>2</v>
      </c>
      <c r="V54" s="48"/>
      <c r="W54" s="48">
        <f>U54*L53</f>
        <v>538</v>
      </c>
      <c r="X54" s="48"/>
      <c r="Y54" s="344">
        <v>0</v>
      </c>
      <c r="Z54" s="138">
        <v>0</v>
      </c>
      <c r="AA54" s="110"/>
      <c r="AB54" s="110"/>
    </row>
    <row r="55" spans="1:28" ht="14.25" customHeight="1" x14ac:dyDescent="0.45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48"/>
      <c r="L55" s="48"/>
      <c r="M55" s="48"/>
      <c r="N55" s="357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110"/>
      <c r="AA55" s="110"/>
      <c r="AB55" s="110"/>
    </row>
    <row r="56" spans="1:28" ht="14.25" customHeight="1" x14ac:dyDescent="0.45">
      <c r="A56" s="352" t="s">
        <v>3496</v>
      </c>
      <c r="B56" s="352" t="s">
        <v>10</v>
      </c>
      <c r="C56" s="478">
        <v>45534</v>
      </c>
      <c r="D56" s="355" t="s">
        <v>3540</v>
      </c>
      <c r="E56" s="352" t="s">
        <v>3541</v>
      </c>
      <c r="F56" s="352" t="s">
        <v>1953</v>
      </c>
      <c r="G56" s="352" t="s">
        <v>3542</v>
      </c>
      <c r="H56" s="352" t="s">
        <v>186</v>
      </c>
      <c r="I56" s="352" t="s">
        <v>3543</v>
      </c>
      <c r="J56" s="352"/>
      <c r="K56" s="80">
        <v>135.19</v>
      </c>
      <c r="L56" s="80">
        <v>365</v>
      </c>
      <c r="M56" s="80"/>
      <c r="N56" s="353"/>
      <c r="O56" s="80">
        <f>SUM(Y56:AB56)</f>
        <v>2</v>
      </c>
      <c r="P56" s="80">
        <f>O56*K56</f>
        <v>270.38</v>
      </c>
      <c r="Q56" s="80"/>
      <c r="R56" s="80"/>
      <c r="S56" s="80">
        <f>R57*K56</f>
        <v>0</v>
      </c>
      <c r="T56" s="80"/>
      <c r="U56" s="80"/>
      <c r="V56" s="80">
        <f>U57*K56</f>
        <v>270.38</v>
      </c>
      <c r="W56" s="80"/>
      <c r="X56" s="80"/>
      <c r="Y56" s="80">
        <v>1</v>
      </c>
      <c r="Z56" s="354">
        <v>1</v>
      </c>
      <c r="AA56" s="354"/>
      <c r="AB56" s="354"/>
    </row>
    <row r="57" spans="1:28" ht="14.25" customHeight="1" x14ac:dyDescent="0.45">
      <c r="A57" s="108"/>
      <c r="B57" s="108"/>
      <c r="C57" s="108"/>
      <c r="D57" s="108"/>
      <c r="E57" s="116"/>
      <c r="F57" s="108"/>
      <c r="G57" s="108"/>
      <c r="H57" s="108"/>
      <c r="I57" s="108"/>
      <c r="J57" s="108"/>
      <c r="K57" s="48"/>
      <c r="L57" s="48"/>
      <c r="M57" s="48"/>
      <c r="N57" s="357"/>
      <c r="O57" s="48"/>
      <c r="P57" s="48"/>
      <c r="Q57" s="48">
        <f>O56*L56</f>
        <v>730</v>
      </c>
      <c r="R57" s="344">
        <f>SUM(Y57:AB57)</f>
        <v>0</v>
      </c>
      <c r="S57" s="48"/>
      <c r="T57" s="48">
        <f>R57*L56</f>
        <v>0</v>
      </c>
      <c r="U57" s="48">
        <f>O56-R57</f>
        <v>2</v>
      </c>
      <c r="V57" s="48"/>
      <c r="W57" s="48">
        <f>U57*L56</f>
        <v>730</v>
      </c>
      <c r="X57" s="48"/>
      <c r="Y57" s="344">
        <v>0</v>
      </c>
      <c r="Z57" s="138">
        <v>0</v>
      </c>
      <c r="AA57" s="110"/>
      <c r="AB57" s="110"/>
    </row>
    <row r="58" spans="1:28" ht="14.25" customHeight="1" x14ac:dyDescent="0.45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48"/>
      <c r="L58" s="48"/>
      <c r="M58" s="48"/>
      <c r="N58" s="357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110"/>
      <c r="AA58" s="110"/>
      <c r="AB58" s="110"/>
    </row>
    <row r="59" spans="1:28" ht="14.25" customHeight="1" x14ac:dyDescent="0.45">
      <c r="A59" s="352" t="s">
        <v>3496</v>
      </c>
      <c r="B59" s="352" t="s">
        <v>10</v>
      </c>
      <c r="C59" s="478">
        <v>45534</v>
      </c>
      <c r="D59" s="355" t="s">
        <v>3544</v>
      </c>
      <c r="E59" s="352" t="s">
        <v>3545</v>
      </c>
      <c r="F59" s="352" t="s">
        <v>1953</v>
      </c>
      <c r="G59" s="352" t="s">
        <v>3546</v>
      </c>
      <c r="H59" s="352" t="s">
        <v>186</v>
      </c>
      <c r="I59" s="352" t="s">
        <v>3547</v>
      </c>
      <c r="J59" s="352"/>
      <c r="K59" s="80">
        <v>135.19</v>
      </c>
      <c r="L59" s="80">
        <v>365</v>
      </c>
      <c r="M59" s="80"/>
      <c r="N59" s="353"/>
      <c r="O59" s="80">
        <f>SUM(Y59:AB59)</f>
        <v>2</v>
      </c>
      <c r="P59" s="80">
        <f>O59*K59</f>
        <v>270.38</v>
      </c>
      <c r="Q59" s="80"/>
      <c r="R59" s="80"/>
      <c r="S59" s="80">
        <f>R60*K59</f>
        <v>0</v>
      </c>
      <c r="T59" s="80"/>
      <c r="U59" s="80"/>
      <c r="V59" s="80">
        <f>U60*K59</f>
        <v>270.38</v>
      </c>
      <c r="W59" s="80"/>
      <c r="X59" s="80"/>
      <c r="Y59" s="80">
        <v>1</v>
      </c>
      <c r="Z59" s="354">
        <v>1</v>
      </c>
      <c r="AA59" s="354"/>
      <c r="AB59" s="354"/>
    </row>
    <row r="60" spans="1:28" ht="14.25" customHeight="1" x14ac:dyDescent="0.45">
      <c r="A60" s="108"/>
      <c r="B60" s="108"/>
      <c r="C60" s="108"/>
      <c r="D60" s="116"/>
      <c r="E60" s="108"/>
      <c r="F60" s="108"/>
      <c r="G60" s="108"/>
      <c r="H60" s="108"/>
      <c r="I60" s="108"/>
      <c r="J60" s="108"/>
      <c r="K60" s="48"/>
      <c r="L60" s="48"/>
      <c r="M60" s="48"/>
      <c r="N60" s="357"/>
      <c r="O60" s="48"/>
      <c r="P60" s="48"/>
      <c r="Q60" s="48">
        <f>O59*L59</f>
        <v>730</v>
      </c>
      <c r="R60" s="344">
        <f>SUM(Y60:AB60)</f>
        <v>0</v>
      </c>
      <c r="S60" s="48"/>
      <c r="T60" s="48">
        <f>R60*L59</f>
        <v>0</v>
      </c>
      <c r="U60" s="48">
        <f>O59-R60</f>
        <v>2</v>
      </c>
      <c r="V60" s="48"/>
      <c r="W60" s="48">
        <f>U60*L59</f>
        <v>730</v>
      </c>
      <c r="X60" s="48"/>
      <c r="Y60" s="344">
        <v>0</v>
      </c>
      <c r="Z60" s="138">
        <v>0</v>
      </c>
      <c r="AA60" s="110"/>
      <c r="AB60" s="110"/>
    </row>
    <row r="61" spans="1:28" ht="14.25" customHeight="1" x14ac:dyDescent="0.45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48"/>
      <c r="L61" s="48"/>
      <c r="M61" s="48"/>
      <c r="N61" s="357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958"/>
      <c r="AA61" s="110"/>
      <c r="AB61" s="110"/>
    </row>
    <row r="62" spans="1:28" ht="14.25" customHeight="1" x14ac:dyDescent="0.45">
      <c r="A62" s="352" t="s">
        <v>3496</v>
      </c>
      <c r="B62" s="352" t="s">
        <v>10</v>
      </c>
      <c r="C62" s="478">
        <v>45534</v>
      </c>
      <c r="D62" s="352" t="s">
        <v>3548</v>
      </c>
      <c r="E62" s="352" t="s">
        <v>3549</v>
      </c>
      <c r="F62" s="352" t="s">
        <v>1194</v>
      </c>
      <c r="G62" s="352" t="s">
        <v>2139</v>
      </c>
      <c r="H62" s="352" t="s">
        <v>3550</v>
      </c>
      <c r="I62" s="352" t="s">
        <v>3551</v>
      </c>
      <c r="J62" s="352"/>
      <c r="K62" s="80">
        <v>70</v>
      </c>
      <c r="L62" s="80">
        <v>192</v>
      </c>
      <c r="M62" s="80"/>
      <c r="N62" s="353"/>
      <c r="O62" s="80">
        <f>SUM(Y62:AB62)</f>
        <v>3</v>
      </c>
      <c r="P62" s="80">
        <f>O62*K62</f>
        <v>210</v>
      </c>
      <c r="Q62" s="80"/>
      <c r="R62" s="80"/>
      <c r="S62" s="80">
        <f>R63*K62</f>
        <v>0</v>
      </c>
      <c r="T62" s="80"/>
      <c r="U62" s="80"/>
      <c r="V62" s="80">
        <f>U63*K62</f>
        <v>210</v>
      </c>
      <c r="W62" s="80"/>
      <c r="X62" s="80"/>
      <c r="Y62" s="80">
        <v>1</v>
      </c>
      <c r="Z62" s="354">
        <v>1</v>
      </c>
      <c r="AA62" s="354">
        <v>1</v>
      </c>
      <c r="AB62" s="354"/>
    </row>
    <row r="63" spans="1:28" ht="14.25" customHeight="1" x14ac:dyDescent="0.45">
      <c r="A63" s="108"/>
      <c r="B63" s="108"/>
      <c r="C63" s="108"/>
      <c r="D63" s="116"/>
      <c r="E63" s="358"/>
      <c r="F63" s="358"/>
      <c r="G63" s="358"/>
      <c r="H63" s="358"/>
      <c r="I63" s="358"/>
      <c r="J63" s="358"/>
      <c r="K63" s="359"/>
      <c r="L63" s="359"/>
      <c r="M63" s="359"/>
      <c r="N63" s="368"/>
      <c r="O63" s="359"/>
      <c r="P63" s="48"/>
      <c r="Q63" s="48">
        <f>O62*L62</f>
        <v>576</v>
      </c>
      <c r="R63" s="344">
        <f>SUM(Y63:AB63)</f>
        <v>0</v>
      </c>
      <c r="S63" s="48"/>
      <c r="T63" s="48">
        <f>R63*L62</f>
        <v>0</v>
      </c>
      <c r="U63" s="48">
        <f>O62-R63</f>
        <v>3</v>
      </c>
      <c r="V63" s="48"/>
      <c r="W63" s="48">
        <f>U63*L62</f>
        <v>576</v>
      </c>
      <c r="X63" s="48"/>
      <c r="Y63" s="344">
        <v>0</v>
      </c>
      <c r="Z63" s="138">
        <v>0</v>
      </c>
      <c r="AA63" s="138">
        <v>0</v>
      </c>
      <c r="AB63" s="110"/>
    </row>
    <row r="64" spans="1:28" ht="14.25" customHeight="1" x14ac:dyDescent="0.45">
      <c r="A64" s="108"/>
      <c r="B64" s="108"/>
      <c r="C64" s="108"/>
      <c r="D64" s="358"/>
      <c r="E64" s="358"/>
      <c r="F64" s="358"/>
      <c r="G64" s="358"/>
      <c r="H64" s="358"/>
      <c r="I64" s="358"/>
      <c r="J64" s="358"/>
      <c r="K64" s="359"/>
      <c r="L64" s="359"/>
      <c r="M64" s="359"/>
      <c r="N64" s="368"/>
      <c r="O64" s="359"/>
      <c r="P64" s="48"/>
      <c r="Q64" s="48"/>
      <c r="R64" s="48"/>
      <c r="S64" s="48"/>
      <c r="T64" s="48"/>
      <c r="U64" s="48"/>
      <c r="V64" s="48"/>
      <c r="W64" s="48"/>
      <c r="X64" s="48"/>
      <c r="Y64" s="993"/>
      <c r="Z64" s="110"/>
      <c r="AA64" s="958"/>
      <c r="AB64" s="110"/>
    </row>
    <row r="65" spans="1:28" ht="14.25" customHeight="1" x14ac:dyDescent="0.45">
      <c r="A65" s="352" t="s">
        <v>3496</v>
      </c>
      <c r="B65" s="352" t="s">
        <v>10</v>
      </c>
      <c r="C65" s="478">
        <v>45534</v>
      </c>
      <c r="D65" s="352" t="s">
        <v>3552</v>
      </c>
      <c r="E65" s="352" t="s">
        <v>3549</v>
      </c>
      <c r="F65" s="352" t="s">
        <v>180</v>
      </c>
      <c r="G65" s="352" t="s">
        <v>2139</v>
      </c>
      <c r="H65" s="352" t="s">
        <v>3550</v>
      </c>
      <c r="I65" s="352" t="s">
        <v>3553</v>
      </c>
      <c r="J65" s="352"/>
      <c r="K65" s="80">
        <v>70</v>
      </c>
      <c r="L65" s="80">
        <v>192</v>
      </c>
      <c r="M65" s="80">
        <v>134.4</v>
      </c>
      <c r="N65" s="353"/>
      <c r="O65" s="80">
        <f>SUM(Y65:AB65)</f>
        <v>2</v>
      </c>
      <c r="P65" s="80">
        <f>O65*K65</f>
        <v>140</v>
      </c>
      <c r="Q65" s="80"/>
      <c r="R65" s="80"/>
      <c r="S65" s="80">
        <f>R66*K65</f>
        <v>0</v>
      </c>
      <c r="T65" s="80"/>
      <c r="U65" s="80"/>
      <c r="V65" s="80">
        <f>U66*K65</f>
        <v>140</v>
      </c>
      <c r="W65" s="80"/>
      <c r="X65" s="80"/>
      <c r="Y65" s="80"/>
      <c r="Z65" s="354">
        <v>1</v>
      </c>
      <c r="AA65" s="354">
        <v>1</v>
      </c>
      <c r="AB65" s="354"/>
    </row>
    <row r="66" spans="1:28" ht="14.25" customHeight="1" x14ac:dyDescent="0.45">
      <c r="A66" s="108"/>
      <c r="B66" s="108"/>
      <c r="C66" s="108"/>
      <c r="D66" s="116"/>
      <c r="E66" s="108"/>
      <c r="F66" s="108"/>
      <c r="G66" s="108"/>
      <c r="H66" s="108"/>
      <c r="I66" s="108"/>
      <c r="J66" s="108"/>
      <c r="K66" s="48"/>
      <c r="L66" s="48"/>
      <c r="M66" s="48"/>
      <c r="N66" s="357"/>
      <c r="O66" s="48"/>
      <c r="P66" s="48"/>
      <c r="Q66" s="48">
        <f>O65*L65</f>
        <v>384</v>
      </c>
      <c r="R66" s="344">
        <f>SUM(Y66:AB66)</f>
        <v>0</v>
      </c>
      <c r="S66" s="48"/>
      <c r="T66" s="48">
        <f>R66*L65</f>
        <v>0</v>
      </c>
      <c r="U66" s="48">
        <f>O65-R66</f>
        <v>2</v>
      </c>
      <c r="V66" s="48"/>
      <c r="W66" s="48">
        <f>U66*L65</f>
        <v>384</v>
      </c>
      <c r="X66" s="48"/>
      <c r="Y66" s="48"/>
      <c r="Z66" s="138">
        <v>0</v>
      </c>
      <c r="AA66" s="138">
        <v>0</v>
      </c>
      <c r="AB66" s="110"/>
    </row>
    <row r="67" spans="1:28" ht="14.25" customHeight="1" x14ac:dyDescent="0.45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48"/>
      <c r="L67" s="48"/>
      <c r="M67" s="48"/>
      <c r="N67" s="357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110"/>
      <c r="AA67" s="110"/>
      <c r="AB67" s="110"/>
    </row>
    <row r="68" spans="1:28" ht="14.25" customHeight="1" x14ac:dyDescent="0.45">
      <c r="A68" s="352" t="s">
        <v>3496</v>
      </c>
      <c r="B68" s="352"/>
      <c r="C68" s="478"/>
      <c r="D68" s="352"/>
      <c r="E68" s="352"/>
      <c r="F68" s="352"/>
      <c r="G68" s="352"/>
      <c r="H68" s="352"/>
      <c r="I68" s="352"/>
      <c r="J68" s="352"/>
      <c r="K68" s="80"/>
      <c r="L68" s="80"/>
      <c r="M68" s="80"/>
      <c r="N68" s="353"/>
      <c r="O68" s="80">
        <f>SUM(Y68:AB68)</f>
        <v>0</v>
      </c>
      <c r="P68" s="80">
        <f>O68*K68</f>
        <v>0</v>
      </c>
      <c r="Q68" s="80"/>
      <c r="R68" s="80"/>
      <c r="S68" s="80">
        <f>R69*K68</f>
        <v>0</v>
      </c>
      <c r="T68" s="80"/>
      <c r="U68" s="80"/>
      <c r="V68" s="80">
        <f>U69*K68</f>
        <v>0</v>
      </c>
      <c r="W68" s="80"/>
      <c r="X68" s="80"/>
      <c r="Y68" s="80"/>
      <c r="Z68" s="354"/>
      <c r="AA68" s="354"/>
      <c r="AB68" s="354"/>
    </row>
    <row r="69" spans="1:28" ht="14.25" customHeight="1" x14ac:dyDescent="0.45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48"/>
      <c r="L69" s="48"/>
      <c r="M69" s="48"/>
      <c r="N69" s="357"/>
      <c r="O69" s="48"/>
      <c r="P69" s="48"/>
      <c r="Q69" s="48">
        <f>O68*L68</f>
        <v>0</v>
      </c>
      <c r="R69" s="111">
        <f>SUM(Y69:AB69)</f>
        <v>0</v>
      </c>
      <c r="S69" s="48"/>
      <c r="T69" s="48">
        <f>R69*L68</f>
        <v>0</v>
      </c>
      <c r="U69" s="48">
        <f>O68-R69</f>
        <v>0</v>
      </c>
      <c r="V69" s="48"/>
      <c r="W69" s="48">
        <f>U69*L68</f>
        <v>0</v>
      </c>
      <c r="X69" s="48"/>
      <c r="Y69" s="48"/>
      <c r="Z69" s="110"/>
      <c r="AA69" s="110"/>
      <c r="AB69" s="110"/>
    </row>
    <row r="70" spans="1:28" ht="14.25" customHeight="1" x14ac:dyDescent="0.45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48"/>
      <c r="L70" s="48"/>
      <c r="M70" s="48"/>
      <c r="N70" s="357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110"/>
      <c r="AA70" s="110"/>
      <c r="AB70" s="110"/>
    </row>
    <row r="71" spans="1:28" ht="14.25" customHeight="1" x14ac:dyDescent="0.45">
      <c r="A71" s="352" t="s">
        <v>3496</v>
      </c>
      <c r="B71" s="352"/>
      <c r="C71" s="478"/>
      <c r="D71" s="352"/>
      <c r="E71" s="352"/>
      <c r="F71" s="352"/>
      <c r="G71" s="352"/>
      <c r="H71" s="352"/>
      <c r="I71" s="352"/>
      <c r="J71" s="352"/>
      <c r="K71" s="80"/>
      <c r="L71" s="80"/>
      <c r="M71" s="80"/>
      <c r="N71" s="353"/>
      <c r="O71" s="80">
        <f>SUM(Y71:AB71)</f>
        <v>0</v>
      </c>
      <c r="P71" s="80">
        <f>O71*K71</f>
        <v>0</v>
      </c>
      <c r="Q71" s="80"/>
      <c r="R71" s="80"/>
      <c r="S71" s="80">
        <f>R72*K71</f>
        <v>0</v>
      </c>
      <c r="T71" s="80"/>
      <c r="U71" s="80"/>
      <c r="V71" s="80">
        <f>U72*K71</f>
        <v>0</v>
      </c>
      <c r="W71" s="80"/>
      <c r="X71" s="80"/>
      <c r="Y71" s="80"/>
      <c r="Z71" s="354"/>
      <c r="AA71" s="354"/>
      <c r="AB71" s="354"/>
    </row>
    <row r="72" spans="1:28" ht="14.25" customHeight="1" x14ac:dyDescent="0.45">
      <c r="A72" s="108"/>
      <c r="B72" s="108"/>
      <c r="C72" s="108"/>
      <c r="D72" s="358"/>
      <c r="E72" s="358"/>
      <c r="F72" s="358"/>
      <c r="G72" s="358"/>
      <c r="H72" s="358"/>
      <c r="I72" s="358"/>
      <c r="J72" s="358"/>
      <c r="K72" s="359"/>
      <c r="L72" s="359"/>
      <c r="M72" s="359"/>
      <c r="N72" s="368"/>
      <c r="O72" s="359"/>
      <c r="P72" s="48"/>
      <c r="Q72" s="48">
        <f>O71*L71</f>
        <v>0</v>
      </c>
      <c r="R72" s="111">
        <f>SUM(Y72:AB72)</f>
        <v>0</v>
      </c>
      <c r="S72" s="48"/>
      <c r="T72" s="48">
        <f>R72*L71</f>
        <v>0</v>
      </c>
      <c r="U72" s="48">
        <f>O71-R72</f>
        <v>0</v>
      </c>
      <c r="V72" s="48"/>
      <c r="W72" s="48">
        <f>U72*L71</f>
        <v>0</v>
      </c>
      <c r="X72" s="48"/>
      <c r="Y72" s="48"/>
      <c r="Z72" s="110"/>
      <c r="AA72" s="38"/>
      <c r="AB72" s="38"/>
    </row>
    <row r="73" spans="1:28" ht="14.25" customHeight="1" x14ac:dyDescent="0.45">
      <c r="A73" s="108"/>
      <c r="B73" s="108"/>
      <c r="C73" s="108"/>
      <c r="D73" s="358"/>
      <c r="E73" s="358"/>
      <c r="F73" s="358"/>
      <c r="G73" s="358"/>
      <c r="H73" s="358"/>
      <c r="I73" s="358"/>
      <c r="J73" s="358"/>
      <c r="K73" s="359"/>
      <c r="L73" s="359"/>
      <c r="M73" s="359"/>
      <c r="N73" s="368"/>
      <c r="O73" s="359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110"/>
      <c r="AA73" s="110"/>
      <c r="AB73" s="110"/>
    </row>
    <row r="74" spans="1:28" ht="14.25" customHeight="1" x14ac:dyDescent="0.45">
      <c r="A74" s="352" t="s">
        <v>3496</v>
      </c>
      <c r="B74" s="352"/>
      <c r="C74" s="478"/>
      <c r="D74" s="352"/>
      <c r="E74" s="352"/>
      <c r="F74" s="352"/>
      <c r="G74" s="352"/>
      <c r="H74" s="352"/>
      <c r="I74" s="352"/>
      <c r="J74" s="352"/>
      <c r="K74" s="80"/>
      <c r="L74" s="80"/>
      <c r="M74" s="80"/>
      <c r="N74" s="353"/>
      <c r="O74" s="80">
        <f>SUM(Y74:AB74)</f>
        <v>0</v>
      </c>
      <c r="P74" s="80">
        <f>O74*K74</f>
        <v>0</v>
      </c>
      <c r="Q74" s="80"/>
      <c r="R74" s="80"/>
      <c r="S74" s="80">
        <f>R75*K74</f>
        <v>0</v>
      </c>
      <c r="T74" s="80"/>
      <c r="U74" s="80"/>
      <c r="V74" s="80">
        <f>U75*K74</f>
        <v>0</v>
      </c>
      <c r="W74" s="80"/>
      <c r="X74" s="80"/>
      <c r="Y74" s="80"/>
      <c r="Z74" s="354"/>
      <c r="AA74" s="354"/>
      <c r="AB74" s="354"/>
    </row>
    <row r="75" spans="1:28" ht="14.25" customHeight="1" x14ac:dyDescent="0.45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48"/>
      <c r="L75" s="48"/>
      <c r="M75" s="48"/>
      <c r="N75" s="357"/>
      <c r="O75" s="48"/>
      <c r="P75" s="48"/>
      <c r="Q75" s="48">
        <f>O74*L74</f>
        <v>0</v>
      </c>
      <c r="R75" s="111">
        <f>SUM(Y75:AB75)</f>
        <v>0</v>
      </c>
      <c r="S75" s="48"/>
      <c r="T75" s="48">
        <f>R75*L74</f>
        <v>0</v>
      </c>
      <c r="U75" s="48">
        <f>O74-R75</f>
        <v>0</v>
      </c>
      <c r="V75" s="48"/>
      <c r="W75" s="48">
        <f>U75*L74</f>
        <v>0</v>
      </c>
      <c r="X75" s="48"/>
      <c r="Y75" s="48"/>
      <c r="Z75" s="110"/>
      <c r="AA75" s="110"/>
      <c r="AB75" s="110"/>
    </row>
    <row r="76" spans="1:28" ht="14.25" customHeight="1" x14ac:dyDescent="0.45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48"/>
      <c r="L76" s="48"/>
      <c r="M76" s="48"/>
      <c r="N76" s="357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110"/>
      <c r="AA76" s="110"/>
      <c r="AB76" s="110"/>
    </row>
    <row r="77" spans="1:28" ht="14.25" customHeight="1" x14ac:dyDescent="0.45"/>
    <row r="78" spans="1:28" ht="14.25" customHeight="1" x14ac:dyDescent="0.45"/>
    <row r="79" spans="1:28" ht="14.25" customHeight="1" x14ac:dyDescent="0.45">
      <c r="M79" s="93"/>
      <c r="N79" s="93"/>
      <c r="O79" s="93">
        <f t="shared" ref="O79:X79" si="2">SUM(O53:O78)</f>
        <v>11</v>
      </c>
      <c r="P79" s="93">
        <f t="shared" si="2"/>
        <v>1090.02</v>
      </c>
      <c r="Q79" s="93">
        <f t="shared" si="2"/>
        <v>2958</v>
      </c>
      <c r="R79" s="710">
        <f t="shared" si="2"/>
        <v>0</v>
      </c>
      <c r="S79" s="710">
        <f t="shared" si="2"/>
        <v>0</v>
      </c>
      <c r="T79" s="93">
        <f t="shared" si="2"/>
        <v>0</v>
      </c>
      <c r="U79" s="93">
        <f t="shared" si="2"/>
        <v>11</v>
      </c>
      <c r="V79" s="93">
        <f t="shared" si="2"/>
        <v>1090.02</v>
      </c>
      <c r="W79" s="93">
        <f t="shared" si="2"/>
        <v>2958</v>
      </c>
      <c r="X79" s="93">
        <f t="shared" si="2"/>
        <v>0</v>
      </c>
    </row>
    <row r="80" spans="1:28" ht="14.25" customHeight="1" x14ac:dyDescent="0.45">
      <c r="M80" s="9"/>
      <c r="N80" s="9"/>
      <c r="O80" s="9"/>
      <c r="P80" s="9">
        <f t="shared" ref="P80:Q80" si="3">S79+V79</f>
        <v>1090.02</v>
      </c>
      <c r="Q80" s="9">
        <f t="shared" si="3"/>
        <v>2958</v>
      </c>
      <c r="R80" s="9"/>
      <c r="S80" s="9"/>
      <c r="T80" s="9"/>
      <c r="U80" s="9"/>
      <c r="V80" s="9"/>
      <c r="W80" s="9"/>
      <c r="X80" s="9"/>
    </row>
    <row r="81" spans="13:24" ht="14.25" customHeight="1" x14ac:dyDescent="0.45">
      <c r="M81" s="38" t="s">
        <v>2084</v>
      </c>
      <c r="N81" s="9"/>
      <c r="O81" s="9"/>
      <c r="P81" s="98">
        <f>P79/O79</f>
        <v>99.092727272727274</v>
      </c>
      <c r="Q81" s="9"/>
      <c r="R81" s="9"/>
      <c r="S81" s="97">
        <f>S79/P79</f>
        <v>0</v>
      </c>
      <c r="T81" s="9"/>
      <c r="U81" s="9"/>
      <c r="V81" s="97">
        <f>V79/P79</f>
        <v>1</v>
      </c>
      <c r="W81" s="9"/>
      <c r="X81" s="9"/>
    </row>
    <row r="82" spans="13:24" ht="14.25" customHeight="1" x14ac:dyDescent="0.45">
      <c r="M82" s="38" t="s">
        <v>2085</v>
      </c>
      <c r="N82" s="9"/>
      <c r="O82" s="9"/>
      <c r="P82" s="9"/>
      <c r="Q82" s="9"/>
      <c r="R82" s="9"/>
      <c r="S82" s="9"/>
      <c r="T82" s="9"/>
      <c r="U82" s="9"/>
      <c r="V82" s="9"/>
      <c r="W82" s="98">
        <f>W79/V79</f>
        <v>2.7137116750151375</v>
      </c>
      <c r="X82" s="9"/>
    </row>
    <row r="83" spans="13:24" ht="14.25" customHeight="1" x14ac:dyDescent="0.45"/>
    <row r="84" spans="13:24" ht="14.25" customHeight="1" x14ac:dyDescent="0.45"/>
    <row r="85" spans="13:24" ht="14.25" customHeight="1" x14ac:dyDescent="0.45"/>
    <row r="86" spans="13:24" ht="14.25" customHeight="1" x14ac:dyDescent="0.45"/>
    <row r="87" spans="13:24" ht="14.25" customHeight="1" x14ac:dyDescent="0.45"/>
    <row r="88" spans="13:24" ht="14.25" customHeight="1" x14ac:dyDescent="0.45"/>
    <row r="89" spans="13:24" ht="14.25" customHeight="1" x14ac:dyDescent="0.45"/>
    <row r="90" spans="13:24" ht="14.25" customHeight="1" x14ac:dyDescent="0.45"/>
    <row r="91" spans="13:24" ht="14.25" customHeight="1" x14ac:dyDescent="0.45"/>
    <row r="92" spans="13:24" ht="14.25" customHeight="1" x14ac:dyDescent="0.45"/>
    <row r="93" spans="13:24" ht="14.25" customHeight="1" x14ac:dyDescent="0.45"/>
    <row r="94" spans="13:24" ht="14.25" customHeight="1" x14ac:dyDescent="0.45"/>
    <row r="95" spans="13:24" ht="14.25" customHeight="1" x14ac:dyDescent="0.45"/>
    <row r="96" spans="13:24" ht="14.25" customHeight="1" x14ac:dyDescent="0.45"/>
    <row r="97" ht="14.25" customHeight="1" x14ac:dyDescent="0.45"/>
    <row r="98" ht="14.25" customHeight="1" x14ac:dyDescent="0.45"/>
    <row r="99" ht="14.25" customHeight="1" x14ac:dyDescent="0.45"/>
    <row r="100" ht="14.25" customHeight="1" x14ac:dyDescent="0.45"/>
    <row r="101" ht="14.25" customHeight="1" x14ac:dyDescent="0.45"/>
    <row r="102" ht="14.25" customHeight="1" x14ac:dyDescent="0.45"/>
    <row r="103" ht="14.25" customHeight="1" x14ac:dyDescent="0.45"/>
    <row r="104" ht="14.25" customHeight="1" x14ac:dyDescent="0.45"/>
    <row r="105" ht="14.25" customHeight="1" x14ac:dyDescent="0.45"/>
    <row r="106" ht="14.25" customHeight="1" x14ac:dyDescent="0.45"/>
    <row r="107" ht="14.25" customHeight="1" x14ac:dyDescent="0.45"/>
    <row r="108" ht="14.25" customHeight="1" x14ac:dyDescent="0.45"/>
    <row r="109" ht="14.25" customHeight="1" x14ac:dyDescent="0.45"/>
    <row r="110" ht="14.25" customHeight="1" x14ac:dyDescent="0.45"/>
    <row r="111" ht="14.25" customHeight="1" x14ac:dyDescent="0.45"/>
    <row r="11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</sheetData>
  <mergeCells count="6">
    <mergeCell ref="S1:T1"/>
    <mergeCell ref="V1:X1"/>
    <mergeCell ref="Y32:Z32"/>
    <mergeCell ref="Y33:Z33"/>
    <mergeCell ref="S52:T52"/>
    <mergeCell ref="V52:X52"/>
  </mergeCells>
  <pageMargins left="0.23622047244094491" right="0.23622047244094491" top="0.74803149606299213" bottom="0.74803149606299213" header="0" footer="0"/>
  <pageSetup paperSize="9" scale="40" orientation="landscape" r:id="rId1"/>
  <headerFooter>
    <oddFooter>&amp;Rpage &amp;P sur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E996"/>
  <sheetViews>
    <sheetView workbookViewId="0">
      <pane ySplit="1" topLeftCell="A2" activePane="bottomLeft" state="frozen"/>
      <selection activeCell="M12" sqref="M12"/>
      <selection pane="bottomLeft" activeCell="A2" sqref="A2"/>
    </sheetView>
  </sheetViews>
  <sheetFormatPr baseColWidth="10" defaultColWidth="14.3984375" defaultRowHeight="15" customHeight="1" x14ac:dyDescent="0.45"/>
  <cols>
    <col min="1" max="1" width="25" customWidth="1"/>
    <col min="2" max="2" width="11.1328125" customWidth="1"/>
    <col min="3" max="4" width="23.73046875" customWidth="1"/>
    <col min="5" max="7" width="17.1328125" customWidth="1"/>
    <col min="8" max="8" width="19.265625" customWidth="1"/>
    <col min="9" max="21" width="9" customWidth="1"/>
    <col min="22" max="31" width="5.53125" customWidth="1"/>
  </cols>
  <sheetData>
    <row r="1" spans="1:31" ht="52.5" customHeight="1" x14ac:dyDescent="0.45">
      <c r="A1" s="32" t="s">
        <v>117</v>
      </c>
      <c r="B1" s="32" t="s">
        <v>118</v>
      </c>
      <c r="C1" s="32" t="s">
        <v>120</v>
      </c>
      <c r="D1" s="32" t="s">
        <v>1373</v>
      </c>
      <c r="E1" s="32" t="s">
        <v>121</v>
      </c>
      <c r="F1" s="32" t="s">
        <v>122</v>
      </c>
      <c r="G1" s="32" t="s">
        <v>123</v>
      </c>
      <c r="H1" s="32" t="s">
        <v>124</v>
      </c>
      <c r="I1" s="32" t="s">
        <v>125</v>
      </c>
      <c r="J1" s="32" t="s">
        <v>126</v>
      </c>
      <c r="K1" s="33" t="s">
        <v>2015</v>
      </c>
      <c r="L1" s="34" t="s">
        <v>128</v>
      </c>
      <c r="M1" s="33" t="s">
        <v>129</v>
      </c>
      <c r="N1" s="33" t="s">
        <v>933</v>
      </c>
      <c r="O1" s="35" t="s">
        <v>131</v>
      </c>
      <c r="P1" s="829" t="s">
        <v>132</v>
      </c>
      <c r="Q1" s="828"/>
      <c r="R1" s="33" t="s">
        <v>133</v>
      </c>
      <c r="S1" s="830" t="s">
        <v>134</v>
      </c>
      <c r="T1" s="827"/>
      <c r="U1" s="828"/>
      <c r="V1" s="53" t="s">
        <v>141</v>
      </c>
      <c r="W1" s="32" t="s">
        <v>142</v>
      </c>
      <c r="X1" s="32" t="s">
        <v>143</v>
      </c>
      <c r="Y1" s="32" t="s">
        <v>144</v>
      </c>
      <c r="Z1" s="32" t="s">
        <v>145</v>
      </c>
      <c r="AA1" s="32" t="s">
        <v>146</v>
      </c>
      <c r="AB1" s="32" t="s">
        <v>147</v>
      </c>
      <c r="AC1" s="32" t="s">
        <v>148</v>
      </c>
      <c r="AD1" s="32"/>
      <c r="AE1" s="32"/>
    </row>
    <row r="2" spans="1:31" ht="15" customHeight="1" x14ac:dyDescent="0.45">
      <c r="A2" s="54" t="s">
        <v>3554</v>
      </c>
      <c r="B2" s="54" t="s">
        <v>3381</v>
      </c>
      <c r="C2" s="844" t="s">
        <v>3555</v>
      </c>
      <c r="D2" s="844" t="s">
        <v>3556</v>
      </c>
      <c r="E2" s="54" t="s">
        <v>3557</v>
      </c>
      <c r="F2" s="54" t="s">
        <v>188</v>
      </c>
      <c r="G2" s="54" t="s">
        <v>166</v>
      </c>
      <c r="H2" s="54" t="s">
        <v>3558</v>
      </c>
      <c r="I2" s="38">
        <v>82</v>
      </c>
      <c r="J2" s="56">
        <v>239</v>
      </c>
      <c r="K2" s="39">
        <v>95</v>
      </c>
      <c r="L2" s="56"/>
      <c r="M2" s="56">
        <f>L2*I2</f>
        <v>0</v>
      </c>
      <c r="N2" s="56"/>
      <c r="O2" s="670">
        <f>SUM(V2:AF2)</f>
        <v>3</v>
      </c>
      <c r="P2" s="34">
        <f>I2*O2</f>
        <v>246</v>
      </c>
      <c r="Q2" s="34"/>
      <c r="R2" s="33"/>
      <c r="S2" s="33"/>
      <c r="T2" s="33"/>
      <c r="U2" s="33"/>
      <c r="V2" s="33"/>
      <c r="W2" s="655">
        <v>1</v>
      </c>
      <c r="X2" s="655">
        <v>2</v>
      </c>
      <c r="Y2" s="32"/>
      <c r="Z2" s="32"/>
      <c r="AA2" s="32"/>
      <c r="AB2" s="32"/>
      <c r="AC2" s="32"/>
      <c r="AD2" s="32"/>
      <c r="AE2" s="32"/>
    </row>
    <row r="3" spans="1:31" ht="15" customHeight="1" x14ac:dyDescent="0.45">
      <c r="A3" s="32"/>
      <c r="B3" s="32"/>
      <c r="C3" s="937"/>
      <c r="D3" s="937"/>
      <c r="E3" s="32"/>
      <c r="F3" s="32"/>
      <c r="G3" s="32"/>
      <c r="H3" s="32"/>
      <c r="I3" s="32"/>
      <c r="J3" s="32"/>
      <c r="K3" s="33"/>
      <c r="L3" s="34"/>
      <c r="M3" s="33"/>
      <c r="N3" s="33"/>
      <c r="O3" s="52"/>
      <c r="P3" s="34"/>
      <c r="Q3" s="34"/>
      <c r="R3" s="33"/>
      <c r="S3" s="33"/>
      <c r="T3" s="33"/>
      <c r="U3" s="33"/>
      <c r="V3" s="33"/>
      <c r="W3" s="32"/>
      <c r="X3" s="32"/>
      <c r="Y3" s="32"/>
      <c r="Z3" s="32"/>
      <c r="AA3" s="32"/>
      <c r="AB3" s="32"/>
      <c r="AC3" s="32"/>
      <c r="AD3" s="32"/>
      <c r="AE3" s="32"/>
    </row>
    <row r="4" spans="1:31" ht="15" customHeight="1" x14ac:dyDescent="0.45">
      <c r="A4" s="54" t="s">
        <v>3554</v>
      </c>
      <c r="B4" s="54" t="s">
        <v>3381</v>
      </c>
      <c r="C4" s="844" t="s">
        <v>3555</v>
      </c>
      <c r="D4" s="844" t="s">
        <v>3556</v>
      </c>
      <c r="E4" s="54" t="s">
        <v>3557</v>
      </c>
      <c r="F4" s="54" t="s">
        <v>158</v>
      </c>
      <c r="G4" s="54" t="s">
        <v>166</v>
      </c>
      <c r="H4" s="54" t="s">
        <v>3558</v>
      </c>
      <c r="I4" s="38">
        <v>60</v>
      </c>
      <c r="J4" s="56">
        <v>199</v>
      </c>
      <c r="K4" s="39">
        <v>80</v>
      </c>
      <c r="L4" s="56"/>
      <c r="M4" s="56">
        <f>L4*I4</f>
        <v>0</v>
      </c>
      <c r="N4" s="56"/>
      <c r="O4" s="670">
        <f>SUM(V4:AF4)</f>
        <v>4</v>
      </c>
      <c r="P4" s="34">
        <f>I4*O4</f>
        <v>240</v>
      </c>
      <c r="Q4" s="34"/>
      <c r="R4" s="33"/>
      <c r="S4" s="33"/>
      <c r="T4" s="33"/>
      <c r="U4" s="33"/>
      <c r="V4" s="705">
        <v>1</v>
      </c>
      <c r="W4" s="655">
        <v>2</v>
      </c>
      <c r="X4" s="655">
        <v>1</v>
      </c>
      <c r="Y4" s="32"/>
      <c r="Z4" s="32"/>
      <c r="AA4" s="32"/>
      <c r="AB4" s="32"/>
      <c r="AC4" s="32"/>
      <c r="AD4" s="32"/>
      <c r="AE4" s="32"/>
    </row>
    <row r="5" spans="1:31" ht="15" customHeight="1" x14ac:dyDescent="0.45">
      <c r="A5" s="32"/>
      <c r="B5" s="32"/>
      <c r="C5" s="937"/>
      <c r="D5" s="937"/>
      <c r="E5" s="32"/>
      <c r="F5" s="32"/>
      <c r="G5" s="32"/>
      <c r="H5" s="32"/>
      <c r="I5" s="479"/>
      <c r="J5" s="32"/>
      <c r="K5" s="33"/>
      <c r="L5" s="34"/>
      <c r="M5" s="33"/>
      <c r="N5" s="33"/>
      <c r="O5" s="52"/>
      <c r="P5" s="34"/>
      <c r="Q5" s="34"/>
      <c r="R5" s="33"/>
      <c r="S5" s="33"/>
      <c r="T5" s="33"/>
      <c r="U5" s="33"/>
      <c r="V5" s="33"/>
      <c r="W5" s="32"/>
      <c r="X5" s="32"/>
      <c r="Y5" s="32"/>
      <c r="Z5" s="32"/>
      <c r="AA5" s="32"/>
      <c r="AB5" s="32"/>
      <c r="AC5" s="32"/>
      <c r="AD5" s="32"/>
      <c r="AE5" s="32"/>
    </row>
    <row r="6" spans="1:31" ht="15" customHeight="1" x14ac:dyDescent="0.45">
      <c r="A6" s="54" t="s">
        <v>3554</v>
      </c>
      <c r="B6" s="54" t="s">
        <v>3381</v>
      </c>
      <c r="C6" s="844" t="s">
        <v>615</v>
      </c>
      <c r="D6" s="844" t="s">
        <v>3559</v>
      </c>
      <c r="E6" s="54" t="s">
        <v>3557</v>
      </c>
      <c r="F6" s="54" t="s">
        <v>158</v>
      </c>
      <c r="G6" s="54" t="s">
        <v>166</v>
      </c>
      <c r="H6" s="54" t="s">
        <v>3558</v>
      </c>
      <c r="I6" s="38">
        <v>60</v>
      </c>
      <c r="J6" s="56">
        <v>199</v>
      </c>
      <c r="K6" s="39">
        <v>80</v>
      </c>
      <c r="L6" s="56"/>
      <c r="M6" s="56">
        <f>L6*I6</f>
        <v>0</v>
      </c>
      <c r="N6" s="56"/>
      <c r="O6" s="670">
        <f>SUM(V6:AF6)</f>
        <v>2</v>
      </c>
      <c r="P6" s="34">
        <f>I6*O6</f>
        <v>120</v>
      </c>
      <c r="Q6" s="34"/>
      <c r="R6" s="33"/>
      <c r="S6" s="33"/>
      <c r="T6" s="33"/>
      <c r="U6" s="33"/>
      <c r="V6" s="33"/>
      <c r="W6" s="32"/>
      <c r="X6" s="655">
        <v>2</v>
      </c>
      <c r="Y6" s="32"/>
      <c r="Z6" s="32"/>
      <c r="AA6" s="32"/>
      <c r="AB6" s="32"/>
      <c r="AC6" s="32"/>
      <c r="AD6" s="32"/>
      <c r="AE6" s="32"/>
    </row>
    <row r="7" spans="1:31" ht="15" customHeight="1" x14ac:dyDescent="0.45">
      <c r="A7" s="32"/>
      <c r="B7" s="32"/>
      <c r="C7" s="937"/>
      <c r="D7" s="937"/>
      <c r="E7" s="32"/>
      <c r="F7" s="32"/>
      <c r="G7" s="32"/>
      <c r="H7" s="32"/>
      <c r="I7" s="479"/>
      <c r="J7" s="32"/>
      <c r="K7" s="33"/>
      <c r="L7" s="34"/>
      <c r="M7" s="33"/>
      <c r="N7" s="33"/>
      <c r="O7" s="52"/>
      <c r="P7" s="34"/>
      <c r="Q7" s="34"/>
      <c r="R7" s="33"/>
      <c r="S7" s="33"/>
      <c r="T7" s="33"/>
      <c r="U7" s="33"/>
      <c r="V7" s="33"/>
      <c r="W7" s="32"/>
      <c r="X7" s="32"/>
      <c r="Y7" s="32"/>
      <c r="Z7" s="32"/>
      <c r="AA7" s="32"/>
      <c r="AB7" s="32"/>
      <c r="AC7" s="32"/>
      <c r="AD7" s="32"/>
      <c r="AE7" s="32"/>
    </row>
    <row r="8" spans="1:31" ht="15" customHeight="1" x14ac:dyDescent="0.45">
      <c r="A8" s="54" t="s">
        <v>3554</v>
      </c>
      <c r="B8" s="54" t="s">
        <v>3381</v>
      </c>
      <c r="C8" s="844" t="s">
        <v>3555</v>
      </c>
      <c r="D8" s="844" t="s">
        <v>3560</v>
      </c>
      <c r="E8" s="54" t="s">
        <v>180</v>
      </c>
      <c r="F8" s="54" t="s">
        <v>637</v>
      </c>
      <c r="G8" s="54" t="s">
        <v>166</v>
      </c>
      <c r="H8" s="54" t="s">
        <v>3561</v>
      </c>
      <c r="I8" s="48">
        <v>60</v>
      </c>
      <c r="J8" s="38">
        <v>199</v>
      </c>
      <c r="K8" s="39">
        <v>80</v>
      </c>
      <c r="L8" s="38"/>
      <c r="M8" s="38"/>
      <c r="N8" s="38"/>
      <c r="O8" s="39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pans="1:31" ht="15" customHeight="1" x14ac:dyDescent="0.45">
      <c r="A9" s="32"/>
      <c r="B9" s="32"/>
      <c r="C9" s="844"/>
      <c r="D9" s="844"/>
      <c r="E9" s="36"/>
      <c r="F9" s="36"/>
      <c r="G9" s="36"/>
      <c r="H9" s="36"/>
      <c r="I9" s="38"/>
      <c r="J9" s="38"/>
      <c r="K9" s="38"/>
      <c r="L9" s="38"/>
      <c r="M9" s="38"/>
      <c r="N9" s="38"/>
      <c r="O9" s="68">
        <v>0</v>
      </c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68">
        <v>0</v>
      </c>
      <c r="AC9" s="488"/>
      <c r="AD9" s="38"/>
      <c r="AE9" s="38"/>
    </row>
    <row r="10" spans="1:31" ht="15" customHeight="1" x14ac:dyDescent="0.45">
      <c r="A10" s="54" t="s">
        <v>3554</v>
      </c>
      <c r="B10" s="54" t="s">
        <v>3381</v>
      </c>
      <c r="C10" s="844" t="s">
        <v>3562</v>
      </c>
      <c r="D10" s="844" t="s">
        <v>3563</v>
      </c>
      <c r="E10" s="54" t="s">
        <v>3557</v>
      </c>
      <c r="F10" s="54" t="s">
        <v>176</v>
      </c>
      <c r="G10" s="54" t="s">
        <v>166</v>
      </c>
      <c r="H10" s="54" t="s">
        <v>3564</v>
      </c>
      <c r="I10" s="48">
        <v>82</v>
      </c>
      <c r="J10" s="38">
        <v>239</v>
      </c>
      <c r="K10" s="39">
        <v>95</v>
      </c>
      <c r="L10" s="38"/>
      <c r="M10" s="38"/>
      <c r="N10" s="38"/>
      <c r="O10" s="39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 t="s">
        <v>3565</v>
      </c>
      <c r="AC10" s="38"/>
      <c r="AD10" s="38"/>
      <c r="AE10" s="38"/>
    </row>
    <row r="11" spans="1:31" ht="15" customHeight="1" x14ac:dyDescent="0.45">
      <c r="A11" s="32"/>
      <c r="B11" s="32"/>
      <c r="C11" s="844"/>
      <c r="D11" s="844"/>
      <c r="E11" s="36"/>
      <c r="F11" s="36"/>
      <c r="G11" s="36"/>
      <c r="H11" s="36"/>
      <c r="I11" s="38"/>
      <c r="J11" s="38"/>
      <c r="K11" s="38"/>
      <c r="L11" s="38"/>
      <c r="M11" s="38"/>
      <c r="N11" s="38"/>
      <c r="O11" s="670">
        <f>SUM(V11:AF11)</f>
        <v>1</v>
      </c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68">
        <v>0</v>
      </c>
      <c r="AB11" s="670">
        <v>1</v>
      </c>
      <c r="AC11" s="38"/>
      <c r="AD11" s="38"/>
      <c r="AE11" s="38"/>
    </row>
    <row r="12" spans="1:31" ht="15" customHeight="1" x14ac:dyDescent="0.45">
      <c r="A12" s="54" t="s">
        <v>3554</v>
      </c>
      <c r="B12" s="54" t="s">
        <v>3381</v>
      </c>
      <c r="C12" s="844" t="s">
        <v>3562</v>
      </c>
      <c r="D12" s="844" t="s">
        <v>3563</v>
      </c>
      <c r="E12" s="54" t="s">
        <v>3557</v>
      </c>
      <c r="F12" s="54" t="s">
        <v>2820</v>
      </c>
      <c r="G12" s="54" t="s">
        <v>166</v>
      </c>
      <c r="H12" s="54" t="s">
        <v>3564</v>
      </c>
      <c r="I12" s="48">
        <v>55</v>
      </c>
      <c r="J12" s="38">
        <v>169</v>
      </c>
      <c r="K12" s="39">
        <v>67</v>
      </c>
      <c r="L12" s="38"/>
      <c r="M12" s="38"/>
      <c r="N12" s="38"/>
      <c r="O12" s="39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pans="1:31" ht="15" customHeight="1" x14ac:dyDescent="0.45">
      <c r="A13" s="32"/>
      <c r="B13" s="32"/>
      <c r="C13" s="844"/>
      <c r="D13" s="844"/>
      <c r="E13" s="36"/>
      <c r="F13" s="36"/>
      <c r="G13" s="36"/>
      <c r="H13" s="36"/>
      <c r="I13" s="38"/>
      <c r="J13" s="38"/>
      <c r="K13" s="38"/>
      <c r="L13" s="38"/>
      <c r="M13" s="38"/>
      <c r="N13" s="38"/>
      <c r="O13" s="42">
        <f>SUM(V13:AF13)</f>
        <v>0</v>
      </c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42">
        <v>0</v>
      </c>
      <c r="AC13" s="38"/>
      <c r="AD13" s="38"/>
      <c r="AE13" s="38"/>
    </row>
    <row r="14" spans="1:31" ht="15" customHeight="1" x14ac:dyDescent="0.45">
      <c r="A14" s="54" t="s">
        <v>3554</v>
      </c>
      <c r="B14" s="54" t="s">
        <v>203</v>
      </c>
      <c r="C14" s="844" t="s">
        <v>3566</v>
      </c>
      <c r="D14" s="844" t="s">
        <v>3567</v>
      </c>
      <c r="E14" s="54" t="s">
        <v>3557</v>
      </c>
      <c r="F14" s="54" t="s">
        <v>427</v>
      </c>
      <c r="G14" s="54" t="s">
        <v>166</v>
      </c>
      <c r="H14" s="54" t="s">
        <v>3568</v>
      </c>
      <c r="I14" s="49">
        <v>82</v>
      </c>
      <c r="J14" s="56">
        <v>239</v>
      </c>
      <c r="K14" s="39">
        <v>95</v>
      </c>
      <c r="L14" s="56">
        <f>SUM(W14:AF14)</f>
        <v>10</v>
      </c>
      <c r="M14" s="56">
        <f>L14*I14</f>
        <v>820</v>
      </c>
      <c r="N14" s="56"/>
      <c r="O14" s="39"/>
      <c r="P14" s="56">
        <f>O15*I14</f>
        <v>246</v>
      </c>
      <c r="Q14" s="56"/>
      <c r="R14" s="56"/>
      <c r="S14" s="56">
        <f>R15*I14</f>
        <v>574</v>
      </c>
      <c r="T14" s="56"/>
      <c r="U14" s="56"/>
      <c r="V14" s="56"/>
      <c r="W14" s="56"/>
      <c r="X14" s="56">
        <v>2</v>
      </c>
      <c r="Y14" s="845">
        <v>2</v>
      </c>
      <c r="Z14" s="56">
        <v>2</v>
      </c>
      <c r="AA14" s="56">
        <v>2</v>
      </c>
      <c r="AB14" s="56">
        <v>1</v>
      </c>
      <c r="AC14" s="56">
        <v>1</v>
      </c>
      <c r="AD14" s="56"/>
      <c r="AE14" s="56"/>
    </row>
    <row r="15" spans="1:31" ht="15" customHeight="1" x14ac:dyDescent="0.45">
      <c r="A15" s="36"/>
      <c r="B15" s="36"/>
      <c r="C15" s="844"/>
      <c r="D15" s="844"/>
      <c r="E15" s="36"/>
      <c r="F15" s="36"/>
      <c r="G15" s="36"/>
      <c r="H15" s="36"/>
      <c r="I15" s="38"/>
      <c r="J15" s="38"/>
      <c r="K15" s="38"/>
      <c r="L15" s="38"/>
      <c r="M15" s="38"/>
      <c r="N15" s="38">
        <f>L14*J14</f>
        <v>2390</v>
      </c>
      <c r="O15" s="670">
        <f>SUM(V15:AF15)</f>
        <v>3</v>
      </c>
      <c r="P15" s="38"/>
      <c r="Q15" s="38">
        <f>O15*J14</f>
        <v>717</v>
      </c>
      <c r="R15" s="38">
        <f>L14-O15</f>
        <v>7</v>
      </c>
      <c r="S15" s="38"/>
      <c r="T15" s="38">
        <f>R15*J14</f>
        <v>1673</v>
      </c>
      <c r="U15" s="38"/>
      <c r="V15" s="38"/>
      <c r="W15" s="38"/>
      <c r="X15" s="670">
        <v>2</v>
      </c>
      <c r="Y15" s="670">
        <v>1</v>
      </c>
      <c r="Z15" s="68">
        <v>0</v>
      </c>
      <c r="AA15" s="68">
        <v>0</v>
      </c>
      <c r="AB15" s="68">
        <v>0</v>
      </c>
      <c r="AC15" s="68">
        <v>0</v>
      </c>
      <c r="AD15" s="38"/>
      <c r="AE15" s="38"/>
    </row>
    <row r="16" spans="1:31" ht="15" customHeight="1" x14ac:dyDescent="0.45">
      <c r="A16" s="54" t="s">
        <v>3554</v>
      </c>
      <c r="B16" s="54" t="s">
        <v>203</v>
      </c>
      <c r="C16" s="844" t="s">
        <v>3569</v>
      </c>
      <c r="D16" s="844" t="s">
        <v>3567</v>
      </c>
      <c r="E16" s="54" t="s">
        <v>3557</v>
      </c>
      <c r="F16" s="54" t="s">
        <v>3570</v>
      </c>
      <c r="G16" s="54" t="s">
        <v>166</v>
      </c>
      <c r="H16" s="54" t="s">
        <v>3568</v>
      </c>
      <c r="I16" s="49">
        <v>82</v>
      </c>
      <c r="J16" s="56">
        <v>239</v>
      </c>
      <c r="K16" s="39">
        <v>95</v>
      </c>
      <c r="L16" s="56">
        <f>SUM(W16:AF16)</f>
        <v>10</v>
      </c>
      <c r="M16" s="56">
        <f>L16*I16</f>
        <v>820</v>
      </c>
      <c r="N16" s="56"/>
      <c r="O16" s="39"/>
      <c r="P16" s="56">
        <f>O17*I16</f>
        <v>82</v>
      </c>
      <c r="Q16" s="56"/>
      <c r="R16" s="56"/>
      <c r="S16" s="56">
        <f>R17*I16</f>
        <v>738</v>
      </c>
      <c r="T16" s="56"/>
      <c r="U16" s="56"/>
      <c r="V16" s="56"/>
      <c r="W16" s="56"/>
      <c r="X16" s="56">
        <v>2</v>
      </c>
      <c r="Y16" s="56">
        <v>2</v>
      </c>
      <c r="Z16" s="56">
        <v>2</v>
      </c>
      <c r="AA16" s="56">
        <v>2</v>
      </c>
      <c r="AB16" s="56">
        <v>1</v>
      </c>
      <c r="AC16" s="56">
        <v>1</v>
      </c>
      <c r="AD16" s="56"/>
      <c r="AE16" s="56"/>
    </row>
    <row r="17" spans="1:31" ht="15" customHeight="1" x14ac:dyDescent="0.45">
      <c r="A17" s="36"/>
      <c r="B17" s="36"/>
      <c r="C17" s="844"/>
      <c r="D17" s="844"/>
      <c r="E17" s="36"/>
      <c r="F17" s="36"/>
      <c r="G17" s="36"/>
      <c r="H17" s="36"/>
      <c r="I17" s="48"/>
      <c r="J17" s="38"/>
      <c r="K17" s="38"/>
      <c r="L17" s="38"/>
      <c r="M17" s="38"/>
      <c r="N17" s="38">
        <f>L16*J16</f>
        <v>2390</v>
      </c>
      <c r="O17" s="670">
        <f>SUM(V17:AF17)</f>
        <v>1</v>
      </c>
      <c r="P17" s="38"/>
      <c r="Q17" s="38">
        <f>O17*J16</f>
        <v>239</v>
      </c>
      <c r="R17" s="38">
        <f>L16-O17</f>
        <v>9</v>
      </c>
      <c r="S17" s="38"/>
      <c r="T17" s="38">
        <f>R17*J16</f>
        <v>2151</v>
      </c>
      <c r="U17" s="38"/>
      <c r="V17" s="38"/>
      <c r="W17" s="38"/>
      <c r="X17" s="670">
        <v>1</v>
      </c>
      <c r="Y17" s="845">
        <v>0</v>
      </c>
      <c r="Z17" s="68">
        <v>0</v>
      </c>
      <c r="AA17" s="135">
        <v>0</v>
      </c>
      <c r="AB17" s="68">
        <v>0</v>
      </c>
      <c r="AC17" s="135">
        <v>0</v>
      </c>
      <c r="AD17" s="39" t="s">
        <v>3571</v>
      </c>
      <c r="AE17" s="38"/>
    </row>
    <row r="18" spans="1:31" ht="15" customHeight="1" x14ac:dyDescent="0.45">
      <c r="A18" s="54" t="s">
        <v>3554</v>
      </c>
      <c r="B18" s="54" t="s">
        <v>203</v>
      </c>
      <c r="C18" s="844" t="s">
        <v>3572</v>
      </c>
      <c r="D18" s="844" t="s">
        <v>3573</v>
      </c>
      <c r="E18" s="54" t="s">
        <v>3557</v>
      </c>
      <c r="F18" s="54" t="s">
        <v>3570</v>
      </c>
      <c r="G18" s="54" t="s">
        <v>166</v>
      </c>
      <c r="H18" s="54" t="s">
        <v>3574</v>
      </c>
      <c r="I18" s="55">
        <v>82</v>
      </c>
      <c r="J18" s="56">
        <v>239</v>
      </c>
      <c r="K18" s="39">
        <v>95</v>
      </c>
      <c r="L18" s="56">
        <f>SUM(W18:AF18)</f>
        <v>6</v>
      </c>
      <c r="M18" s="56">
        <f>L18*I18</f>
        <v>492</v>
      </c>
      <c r="N18" s="56"/>
      <c r="O18" s="39"/>
      <c r="P18" s="56">
        <f>O19*I18</f>
        <v>0</v>
      </c>
      <c r="Q18" s="56"/>
      <c r="R18" s="56"/>
      <c r="S18" s="56">
        <f>R19*I18</f>
        <v>492</v>
      </c>
      <c r="T18" s="56"/>
      <c r="U18" s="56"/>
      <c r="V18" s="56"/>
      <c r="W18" s="56"/>
      <c r="X18" s="56">
        <v>1</v>
      </c>
      <c r="Y18" s="56">
        <v>1</v>
      </c>
      <c r="Z18" s="56">
        <v>1</v>
      </c>
      <c r="AA18" s="56">
        <v>1</v>
      </c>
      <c r="AB18" s="56">
        <v>1</v>
      </c>
      <c r="AC18" s="56">
        <v>1</v>
      </c>
      <c r="AD18" s="56"/>
      <c r="AE18" s="56"/>
    </row>
    <row r="19" spans="1:31" ht="15" customHeight="1" x14ac:dyDescent="0.45">
      <c r="A19" s="36"/>
      <c r="B19" s="36"/>
      <c r="C19" s="844"/>
      <c r="D19" s="933"/>
      <c r="E19" s="36"/>
      <c r="F19" s="36"/>
      <c r="G19" s="36"/>
      <c r="H19" s="36"/>
      <c r="I19" s="48"/>
      <c r="J19" s="38"/>
      <c r="K19" s="38"/>
      <c r="L19" s="38"/>
      <c r="M19" s="38"/>
      <c r="N19" s="38">
        <f>L18*J18</f>
        <v>1434</v>
      </c>
      <c r="O19" s="68">
        <f>SUM(V19:AF19)</f>
        <v>0</v>
      </c>
      <c r="P19" s="38"/>
      <c r="Q19" s="38">
        <f>O19*J18</f>
        <v>0</v>
      </c>
      <c r="R19" s="38">
        <f>L18-O19</f>
        <v>6</v>
      </c>
      <c r="S19" s="38"/>
      <c r="T19" s="38">
        <f>R19*J18</f>
        <v>1434</v>
      </c>
      <c r="U19" s="38"/>
      <c r="V19" s="38"/>
      <c r="W19" s="38"/>
      <c r="X19" s="68">
        <v>0</v>
      </c>
      <c r="Y19" s="68">
        <v>0</v>
      </c>
      <c r="Z19" s="68">
        <v>0</v>
      </c>
      <c r="AA19" s="68">
        <v>0</v>
      </c>
      <c r="AB19" s="68">
        <v>0</v>
      </c>
      <c r="AC19" s="68">
        <v>0</v>
      </c>
      <c r="AD19" s="38"/>
      <c r="AE19" s="38"/>
    </row>
    <row r="20" spans="1:31" ht="15" customHeight="1" x14ac:dyDescent="0.45">
      <c r="A20" s="54" t="s">
        <v>3554</v>
      </c>
      <c r="B20" s="54" t="s">
        <v>203</v>
      </c>
      <c r="C20" s="844" t="s">
        <v>3572</v>
      </c>
      <c r="D20" s="844" t="s">
        <v>3573</v>
      </c>
      <c r="E20" s="54" t="s">
        <v>3557</v>
      </c>
      <c r="F20" s="54" t="s">
        <v>176</v>
      </c>
      <c r="G20" s="54" t="s">
        <v>166</v>
      </c>
      <c r="H20" s="54" t="s">
        <v>3574</v>
      </c>
      <c r="I20" s="55">
        <v>82</v>
      </c>
      <c r="J20" s="56">
        <v>239</v>
      </c>
      <c r="K20" s="39">
        <v>95</v>
      </c>
      <c r="L20" s="56">
        <f>SUM(W20:AF20)</f>
        <v>6</v>
      </c>
      <c r="M20" s="56">
        <f>L20*I20</f>
        <v>492</v>
      </c>
      <c r="N20" s="56"/>
      <c r="O20" s="39"/>
      <c r="P20" s="56">
        <f>O21*I20</f>
        <v>82</v>
      </c>
      <c r="Q20" s="56"/>
      <c r="R20" s="56"/>
      <c r="S20" s="56">
        <f>R21*I20</f>
        <v>410</v>
      </c>
      <c r="T20" s="56"/>
      <c r="U20" s="56"/>
      <c r="V20" s="56"/>
      <c r="W20" s="56"/>
      <c r="X20" s="56">
        <v>1</v>
      </c>
      <c r="Y20" s="56">
        <v>1</v>
      </c>
      <c r="Z20" s="56">
        <v>1</v>
      </c>
      <c r="AA20" s="56">
        <v>1</v>
      </c>
      <c r="AB20" s="56">
        <v>1</v>
      </c>
      <c r="AC20" s="56">
        <v>1</v>
      </c>
      <c r="AD20" s="56"/>
      <c r="AE20" s="56"/>
    </row>
    <row r="21" spans="1:31" ht="15" customHeight="1" x14ac:dyDescent="0.45">
      <c r="A21" s="36"/>
      <c r="B21" s="36"/>
      <c r="C21" s="844"/>
      <c r="D21" s="844"/>
      <c r="E21" s="36"/>
      <c r="F21" s="36"/>
      <c r="G21" s="36"/>
      <c r="H21" s="36"/>
      <c r="I21" s="48"/>
      <c r="J21" s="38"/>
      <c r="K21" s="38"/>
      <c r="L21" s="38"/>
      <c r="M21" s="38"/>
      <c r="N21" s="38">
        <f>L20*J20</f>
        <v>1434</v>
      </c>
      <c r="O21" s="670">
        <f>SUM(V21:AF21)</f>
        <v>1</v>
      </c>
      <c r="P21" s="38"/>
      <c r="Q21" s="38">
        <f>O21*J20</f>
        <v>239</v>
      </c>
      <c r="R21" s="38">
        <f>L20-O21</f>
        <v>5</v>
      </c>
      <c r="S21" s="38"/>
      <c r="T21" s="38">
        <f>R21*J20</f>
        <v>1195</v>
      </c>
      <c r="U21" s="38"/>
      <c r="V21" s="38"/>
      <c r="W21" s="38"/>
      <c r="X21" s="670">
        <v>1</v>
      </c>
      <c r="Y21" s="68">
        <v>0</v>
      </c>
      <c r="Z21" s="68">
        <v>0</v>
      </c>
      <c r="AA21" s="68">
        <v>0</v>
      </c>
      <c r="AB21" s="68">
        <v>0</v>
      </c>
      <c r="AC21" s="68">
        <v>0</v>
      </c>
      <c r="AD21" s="38"/>
      <c r="AE21" s="38"/>
    </row>
    <row r="22" spans="1:31" ht="15" customHeight="1" x14ac:dyDescent="0.45">
      <c r="A22" s="54" t="s">
        <v>3554</v>
      </c>
      <c r="B22" s="54" t="s">
        <v>203</v>
      </c>
      <c r="C22" s="844" t="s">
        <v>3575</v>
      </c>
      <c r="D22" s="844" t="s">
        <v>3576</v>
      </c>
      <c r="E22" s="54" t="s">
        <v>2211</v>
      </c>
      <c r="F22" s="54" t="s">
        <v>524</v>
      </c>
      <c r="G22" s="54" t="s">
        <v>2385</v>
      </c>
      <c r="H22" s="54" t="s">
        <v>3577</v>
      </c>
      <c r="I22" s="55">
        <v>80</v>
      </c>
      <c r="J22" s="56">
        <v>219</v>
      </c>
      <c r="K22" s="39">
        <v>153</v>
      </c>
      <c r="L22" s="56">
        <f>SUM(W22:AF22)</f>
        <v>11</v>
      </c>
      <c r="M22" s="56">
        <f>L22*I22</f>
        <v>880</v>
      </c>
      <c r="N22" s="56"/>
      <c r="O22" s="39"/>
      <c r="P22" s="56">
        <f>O23*I22</f>
        <v>80</v>
      </c>
      <c r="Q22" s="56"/>
      <c r="R22" s="56"/>
      <c r="S22" s="56">
        <f>R23*I22</f>
        <v>800</v>
      </c>
      <c r="T22" s="56"/>
      <c r="U22" s="56"/>
      <c r="V22" s="56"/>
      <c r="W22" s="56">
        <v>1</v>
      </c>
      <c r="X22" s="56">
        <v>1</v>
      </c>
      <c r="Y22" s="56">
        <v>2</v>
      </c>
      <c r="Z22" s="56">
        <v>2</v>
      </c>
      <c r="AA22" s="56">
        <v>2</v>
      </c>
      <c r="AB22" s="56">
        <v>2</v>
      </c>
      <c r="AC22" s="56">
        <v>1</v>
      </c>
      <c r="AD22" s="56"/>
      <c r="AE22" s="56"/>
    </row>
    <row r="23" spans="1:31" ht="15" customHeight="1" x14ac:dyDescent="0.45">
      <c r="A23" s="108"/>
      <c r="B23" s="108"/>
      <c r="C23" s="108"/>
      <c r="D23" s="108"/>
      <c r="E23" s="108"/>
      <c r="F23" s="108"/>
      <c r="G23" s="108"/>
      <c r="H23" s="108"/>
      <c r="I23" s="48"/>
      <c r="J23" s="48"/>
      <c r="K23" s="48"/>
      <c r="L23" s="48"/>
      <c r="M23" s="48"/>
      <c r="N23" s="48">
        <f>L22*J22</f>
        <v>2409</v>
      </c>
      <c r="O23" s="664">
        <f>SUM(V23:AF23)</f>
        <v>1</v>
      </c>
      <c r="P23" s="48"/>
      <c r="Q23" s="48">
        <f>O23*J22</f>
        <v>219</v>
      </c>
      <c r="R23" s="48">
        <f>L22-O23</f>
        <v>10</v>
      </c>
      <c r="S23" s="48"/>
      <c r="T23" s="48">
        <f>R23*J22</f>
        <v>2190</v>
      </c>
      <c r="U23" s="48"/>
      <c r="V23" s="48"/>
      <c r="W23" s="344">
        <v>0</v>
      </c>
      <c r="X23" s="344">
        <v>0</v>
      </c>
      <c r="Y23" s="344">
        <v>0</v>
      </c>
      <c r="Z23" s="344">
        <v>0</v>
      </c>
      <c r="AA23" s="664">
        <v>1</v>
      </c>
      <c r="AB23" s="344">
        <v>0</v>
      </c>
      <c r="AC23" s="344">
        <v>0</v>
      </c>
      <c r="AD23" s="48"/>
      <c r="AE23" s="48"/>
    </row>
    <row r="24" spans="1:31" ht="15" customHeight="1" x14ac:dyDescent="0.45">
      <c r="A24" s="36"/>
      <c r="B24" s="36"/>
      <c r="C24" s="36"/>
      <c r="D24" s="19"/>
      <c r="E24" s="19"/>
      <c r="F24" s="19"/>
      <c r="G24" s="19"/>
      <c r="H24" s="19"/>
      <c r="I24" s="19"/>
      <c r="J24" s="19"/>
      <c r="K24" s="19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pans="1:31" ht="15" customHeight="1" x14ac:dyDescent="0.45">
      <c r="A25" s="36"/>
      <c r="B25" s="36"/>
      <c r="C25" s="36"/>
      <c r="D25" s="36"/>
      <c r="E25" s="36"/>
      <c r="F25" s="36"/>
      <c r="G25" s="36"/>
      <c r="H25" s="36"/>
      <c r="I25" s="48"/>
      <c r="J25" s="38"/>
      <c r="K25" s="38"/>
      <c r="L25" s="71">
        <f>SUM(L2:L23)</f>
        <v>43</v>
      </c>
      <c r="M25" s="71">
        <f t="shared" ref="M25:V25" si="0">SUM(M2:M23)</f>
        <v>3504</v>
      </c>
      <c r="N25" s="71">
        <f t="shared" si="0"/>
        <v>10057</v>
      </c>
      <c r="O25" s="709">
        <f t="shared" si="0"/>
        <v>16</v>
      </c>
      <c r="P25" s="709">
        <f t="shared" si="0"/>
        <v>1096</v>
      </c>
      <c r="Q25" s="71">
        <f t="shared" si="0"/>
        <v>1414</v>
      </c>
      <c r="R25" s="71">
        <f t="shared" si="0"/>
        <v>37</v>
      </c>
      <c r="S25" s="71">
        <f t="shared" si="0"/>
        <v>3014</v>
      </c>
      <c r="T25" s="71">
        <f t="shared" si="0"/>
        <v>8643</v>
      </c>
      <c r="U25" s="71">
        <f t="shared" si="0"/>
        <v>0</v>
      </c>
      <c r="V25" s="71">
        <f t="shared" si="0"/>
        <v>1</v>
      </c>
      <c r="W25" s="38"/>
      <c r="X25" s="38"/>
      <c r="Y25" s="38"/>
      <c r="Z25" s="38"/>
      <c r="AA25" s="38"/>
      <c r="AB25" s="38"/>
      <c r="AC25" s="38"/>
      <c r="AD25" s="38"/>
      <c r="AE25" s="38"/>
    </row>
    <row r="26" spans="1:31" ht="15" customHeight="1" x14ac:dyDescent="0.45">
      <c r="A26" s="36"/>
      <c r="B26" s="36"/>
      <c r="C26" s="36"/>
      <c r="D26" s="36"/>
      <c r="E26" s="36"/>
      <c r="F26" s="36"/>
      <c r="G26" s="36"/>
      <c r="H26" s="36"/>
      <c r="I26" s="48"/>
      <c r="J26" s="38"/>
      <c r="K26" s="38" t="s">
        <v>323</v>
      </c>
      <c r="L26" s="72">
        <f t="shared" ref="L26:N26" si="1">O25+R25</f>
        <v>53</v>
      </c>
      <c r="M26" s="72">
        <f t="shared" si="1"/>
        <v>4110</v>
      </c>
      <c r="N26" s="72">
        <f t="shared" si="1"/>
        <v>10057</v>
      </c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 ht="15" customHeight="1" x14ac:dyDescent="0.45">
      <c r="A27" s="36"/>
      <c r="B27" s="36"/>
      <c r="C27" s="36"/>
      <c r="D27" s="36"/>
      <c r="E27" s="36"/>
      <c r="F27" s="36"/>
      <c r="G27" s="36"/>
      <c r="H27" s="36"/>
      <c r="I27" s="48"/>
      <c r="J27" s="38"/>
      <c r="K27" s="38" t="s">
        <v>2084</v>
      </c>
      <c r="L27" s="38"/>
      <c r="M27" s="38"/>
      <c r="N27" s="38"/>
      <c r="O27" s="38"/>
      <c r="P27" s="75">
        <f>P25/M25</f>
        <v>0.31278538812785389</v>
      </c>
      <c r="Q27" s="38"/>
      <c r="R27" s="38"/>
      <c r="S27" s="75">
        <f>S25/M25</f>
        <v>0.86015981735159819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 ht="15" customHeight="1" x14ac:dyDescent="0.45">
      <c r="A28" s="36"/>
      <c r="B28" s="36"/>
      <c r="C28" s="36"/>
      <c r="D28" s="36"/>
      <c r="E28" s="36"/>
      <c r="F28" s="36"/>
      <c r="G28" s="36"/>
      <c r="H28" s="36"/>
      <c r="I28" s="48"/>
      <c r="J28" s="38"/>
      <c r="K28" s="38" t="s">
        <v>2085</v>
      </c>
      <c r="L28" s="38"/>
      <c r="M28" s="38"/>
      <c r="N28" s="38"/>
      <c r="O28" s="38"/>
      <c r="P28" s="38"/>
      <c r="Q28" s="38"/>
      <c r="R28" s="38"/>
      <c r="S28" s="38"/>
      <c r="T28" s="76">
        <f>T25/S25</f>
        <v>2.8676177836761778</v>
      </c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 ht="15" customHeight="1" x14ac:dyDescent="0.45">
      <c r="A29" s="36"/>
      <c r="B29" s="36"/>
      <c r="C29" s="36"/>
      <c r="D29" s="36"/>
      <c r="E29" s="36"/>
      <c r="F29" s="36"/>
      <c r="G29" s="36"/>
      <c r="H29" s="36"/>
      <c r="I29" s="4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pans="1:31" ht="15" customHeight="1" x14ac:dyDescent="0.45">
      <c r="A30" s="36"/>
      <c r="B30" s="36"/>
      <c r="C30" s="36"/>
      <c r="D30" s="36"/>
      <c r="E30" s="36"/>
      <c r="F30" s="36"/>
      <c r="G30" s="36"/>
      <c r="H30" s="36"/>
      <c r="I30" s="4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ht="15" customHeight="1" x14ac:dyDescent="0.45">
      <c r="A31" s="36"/>
      <c r="B31" s="36"/>
      <c r="C31" s="36"/>
      <c r="D31" s="36"/>
      <c r="E31" s="36"/>
      <c r="F31" s="36"/>
      <c r="G31" s="36"/>
      <c r="H31" s="36"/>
      <c r="I31" s="4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ht="15" customHeight="1" x14ac:dyDescent="0.45">
      <c r="A32" s="36"/>
      <c r="B32" s="36"/>
      <c r="C32" s="36"/>
      <c r="D32" s="36"/>
      <c r="E32" s="36"/>
      <c r="F32" s="36"/>
      <c r="G32" s="36"/>
      <c r="H32" s="36"/>
      <c r="I32" s="4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ht="15" customHeight="1" x14ac:dyDescent="0.45">
      <c r="A33" s="36"/>
      <c r="B33" s="36"/>
      <c r="C33" s="36"/>
      <c r="D33" s="36"/>
      <c r="E33" s="36"/>
      <c r="F33" s="36"/>
      <c r="G33" s="36"/>
      <c r="H33" s="36"/>
      <c r="I33" s="4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ht="15" customHeight="1" x14ac:dyDescent="0.45">
      <c r="A34" s="36"/>
      <c r="B34" s="36"/>
      <c r="C34" s="36"/>
      <c r="D34" s="36"/>
      <c r="E34" s="36"/>
      <c r="F34" s="36"/>
      <c r="G34" s="36"/>
      <c r="H34" s="36"/>
      <c r="I34" s="4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ht="15" customHeight="1" x14ac:dyDescent="0.45">
      <c r="A35" s="36"/>
      <c r="B35" s="36"/>
      <c r="C35" s="36"/>
      <c r="D35" s="36"/>
      <c r="E35" s="36"/>
      <c r="F35" s="36"/>
      <c r="G35" s="36"/>
      <c r="H35" s="36"/>
      <c r="I35" s="4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ht="15" customHeight="1" x14ac:dyDescent="0.45">
      <c r="A36" s="36"/>
      <c r="B36" s="36"/>
      <c r="C36" s="36"/>
      <c r="D36" s="36"/>
      <c r="E36" s="36"/>
      <c r="F36" s="36"/>
      <c r="G36" s="36"/>
      <c r="H36" s="36"/>
      <c r="I36" s="4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ht="15" customHeight="1" x14ac:dyDescent="0.45">
      <c r="A37" s="36"/>
      <c r="B37" s="36"/>
      <c r="C37" s="36"/>
      <c r="D37" s="36"/>
      <c r="E37" s="36"/>
      <c r="F37" s="36"/>
      <c r="G37" s="36"/>
      <c r="H37" s="36"/>
      <c r="I37" s="4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ht="15" customHeight="1" x14ac:dyDescent="0.45">
      <c r="A38" s="36"/>
      <c r="B38" s="36"/>
      <c r="C38" s="36"/>
      <c r="D38" s="36"/>
      <c r="E38" s="36"/>
      <c r="F38" s="36"/>
      <c r="G38" s="36"/>
      <c r="H38" s="36"/>
      <c r="I38" s="4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ht="15" customHeight="1" x14ac:dyDescent="0.45">
      <c r="A39" s="36"/>
      <c r="B39" s="36"/>
      <c r="C39" s="36"/>
      <c r="D39" s="36"/>
      <c r="E39" s="36"/>
      <c r="F39" s="36"/>
      <c r="G39" s="36"/>
      <c r="H39" s="36"/>
      <c r="I39" s="4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 ht="15" customHeight="1" x14ac:dyDescent="0.45">
      <c r="A40" s="36"/>
      <c r="B40" s="36"/>
      <c r="C40" s="36"/>
      <c r="D40" s="36"/>
      <c r="E40" s="36"/>
      <c r="F40" s="36"/>
      <c r="G40" s="36"/>
      <c r="H40" s="36"/>
      <c r="I40" s="4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 ht="15" customHeight="1" x14ac:dyDescent="0.45">
      <c r="A41" s="36"/>
      <c r="B41" s="36"/>
      <c r="C41" s="36"/>
      <c r="D41" s="36"/>
      <c r="E41" s="36"/>
      <c r="F41" s="36"/>
      <c r="G41" s="36"/>
      <c r="H41" s="36"/>
      <c r="I41" s="4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 ht="15" customHeight="1" x14ac:dyDescent="0.45">
      <c r="A42" s="36"/>
      <c r="B42" s="36"/>
      <c r="C42" s="36"/>
      <c r="D42" s="36"/>
      <c r="E42" s="36"/>
      <c r="F42" s="36"/>
      <c r="G42" s="36"/>
      <c r="H42" s="36"/>
      <c r="I42" s="4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pans="1:31" ht="15" customHeight="1" x14ac:dyDescent="0.45">
      <c r="A43" s="36"/>
      <c r="B43" s="36"/>
      <c r="C43" s="36"/>
      <c r="D43" s="36"/>
      <c r="E43" s="36"/>
      <c r="F43" s="36"/>
      <c r="G43" s="36"/>
      <c r="H43" s="36"/>
      <c r="I43" s="4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pans="1:31" ht="15" customHeight="1" x14ac:dyDescent="0.45">
      <c r="A44" s="36"/>
      <c r="B44" s="36"/>
      <c r="C44" s="36"/>
      <c r="D44" s="36"/>
      <c r="E44" s="36"/>
      <c r="F44" s="36"/>
      <c r="G44" s="36"/>
      <c r="H44" s="36"/>
      <c r="I44" s="4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pans="1:31" ht="15" customHeight="1" x14ac:dyDescent="0.45">
      <c r="A45" s="36"/>
      <c r="B45" s="36"/>
      <c r="C45" s="36"/>
      <c r="D45" s="36"/>
      <c r="E45" s="36"/>
      <c r="F45" s="36"/>
      <c r="G45" s="36"/>
      <c r="H45" s="36"/>
      <c r="I45" s="4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</row>
    <row r="46" spans="1:31" ht="15" customHeight="1" x14ac:dyDescent="0.45">
      <c r="A46" s="36"/>
      <c r="B46" s="36"/>
      <c r="C46" s="36"/>
      <c r="D46" s="36"/>
      <c r="E46" s="36"/>
      <c r="F46" s="36"/>
      <c r="G46" s="36"/>
      <c r="H46" s="36"/>
      <c r="I46" s="4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 ht="15" customHeight="1" x14ac:dyDescent="0.45">
      <c r="A47" s="36"/>
      <c r="B47" s="36"/>
      <c r="C47" s="36"/>
      <c r="D47" s="36"/>
      <c r="E47" s="36"/>
      <c r="F47" s="36"/>
      <c r="G47" s="36"/>
      <c r="H47" s="36"/>
      <c r="I47" s="4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 ht="15" customHeight="1" x14ac:dyDescent="0.45">
      <c r="A48" s="36"/>
      <c r="B48" s="36"/>
      <c r="C48" s="36"/>
      <c r="D48" s="36"/>
      <c r="E48" s="36"/>
      <c r="F48" s="36"/>
      <c r="G48" s="36"/>
      <c r="H48" s="36"/>
      <c r="I48" s="4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31" ht="15" customHeight="1" x14ac:dyDescent="0.45">
      <c r="A49" s="36"/>
      <c r="B49" s="36"/>
      <c r="C49" s="36"/>
      <c r="D49" s="36"/>
      <c r="E49" s="36"/>
      <c r="F49" s="36"/>
      <c r="G49" s="36"/>
      <c r="H49" s="36"/>
      <c r="I49" s="4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31" ht="15" customHeight="1" x14ac:dyDescent="0.45">
      <c r="A50" s="36"/>
      <c r="B50" s="36"/>
      <c r="C50" s="36"/>
      <c r="D50" s="36"/>
      <c r="E50" s="36"/>
      <c r="F50" s="36"/>
      <c r="G50" s="36"/>
      <c r="H50" s="36"/>
      <c r="I50" s="4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31" ht="15" customHeight="1" x14ac:dyDescent="0.45">
      <c r="A51" s="36"/>
      <c r="B51" s="36"/>
      <c r="C51" s="36"/>
      <c r="D51" s="36"/>
      <c r="E51" s="36"/>
      <c r="F51" s="36"/>
      <c r="G51" s="36"/>
      <c r="H51" s="36"/>
      <c r="I51" s="4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</row>
    <row r="52" spans="1:31" ht="15" customHeight="1" x14ac:dyDescent="0.45">
      <c r="A52" s="36"/>
      <c r="B52" s="36"/>
      <c r="C52" s="36"/>
      <c r="D52" s="36"/>
      <c r="E52" s="36"/>
      <c r="F52" s="36"/>
      <c r="G52" s="36"/>
      <c r="H52" s="36"/>
      <c r="I52" s="4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31" ht="15" customHeight="1" x14ac:dyDescent="0.45">
      <c r="A53" s="36"/>
      <c r="B53" s="36"/>
      <c r="C53" s="36"/>
      <c r="D53" s="36"/>
      <c r="E53" s="36"/>
      <c r="F53" s="36"/>
      <c r="G53" s="36"/>
      <c r="H53" s="36"/>
      <c r="I53" s="4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31" ht="15" customHeight="1" x14ac:dyDescent="0.45">
      <c r="A54" s="36"/>
      <c r="B54" s="36"/>
      <c r="C54" s="36"/>
      <c r="D54" s="36"/>
      <c r="E54" s="36"/>
      <c r="F54" s="36"/>
      <c r="G54" s="36"/>
      <c r="H54" s="36"/>
      <c r="I54" s="4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31" ht="15" customHeight="1" x14ac:dyDescent="0.45">
      <c r="A55" s="36"/>
      <c r="B55" s="108"/>
      <c r="C55" s="108"/>
      <c r="D55" s="108"/>
      <c r="E55" s="108"/>
      <c r="F55" s="108"/>
      <c r="G55" s="108"/>
      <c r="H55" s="10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</row>
    <row r="56" spans="1:31" ht="34.5" customHeight="1" x14ac:dyDescent="0.45">
      <c r="A56" s="95"/>
      <c r="B56" s="92"/>
      <c r="C56" s="92"/>
      <c r="D56" s="92"/>
      <c r="E56" s="92"/>
      <c r="F56" s="92"/>
      <c r="G56" s="92"/>
      <c r="H56" s="92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</row>
    <row r="57" spans="1:31" ht="34.5" customHeight="1" x14ac:dyDescent="0.45">
      <c r="A57" s="95"/>
      <c r="B57" s="95"/>
      <c r="C57" s="95"/>
      <c r="D57" s="95"/>
      <c r="E57" s="95"/>
      <c r="F57" s="95"/>
      <c r="G57" s="95"/>
      <c r="H57" s="95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</row>
    <row r="58" spans="1:31" ht="34.5" customHeight="1" x14ac:dyDescent="0.45">
      <c r="A58" s="95"/>
      <c r="B58" s="95"/>
      <c r="C58" s="95"/>
      <c r="D58" s="95"/>
      <c r="E58" s="95"/>
      <c r="F58" s="95"/>
      <c r="G58" s="95"/>
      <c r="H58" s="95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</row>
    <row r="59" spans="1:31" ht="34.5" customHeight="1" x14ac:dyDescent="0.45">
      <c r="A59" s="95"/>
      <c r="B59" s="95"/>
      <c r="C59" s="95"/>
      <c r="D59" s="95"/>
      <c r="E59" s="95"/>
      <c r="F59" s="95"/>
      <c r="G59" s="95"/>
      <c r="H59" s="95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</row>
    <row r="60" spans="1:31" ht="34.5" customHeight="1" x14ac:dyDescent="0.45">
      <c r="A60" s="95"/>
      <c r="B60" s="95"/>
      <c r="C60" s="95"/>
      <c r="D60" s="95"/>
      <c r="E60" s="95"/>
      <c r="F60" s="95"/>
      <c r="G60" s="95"/>
      <c r="H60" s="95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pans="1:31" ht="14.25" customHeight="1" x14ac:dyDescent="0.45"/>
    <row r="62" spans="1:31" ht="14.25" customHeight="1" x14ac:dyDescent="0.45"/>
    <row r="63" spans="1:31" ht="14.25" customHeight="1" x14ac:dyDescent="0.45"/>
    <row r="64" spans="1:31" ht="14.25" customHeight="1" x14ac:dyDescent="0.45"/>
    <row r="65" ht="14.25" customHeight="1" x14ac:dyDescent="0.45"/>
    <row r="66" ht="14.25" customHeight="1" x14ac:dyDescent="0.45"/>
    <row r="67" ht="14.25" customHeight="1" x14ac:dyDescent="0.45"/>
    <row r="68" ht="14.25" customHeight="1" x14ac:dyDescent="0.45"/>
    <row r="69" ht="14.25" customHeight="1" x14ac:dyDescent="0.45"/>
    <row r="70" ht="14.25" customHeight="1" x14ac:dyDescent="0.45"/>
    <row r="71" ht="14.25" customHeight="1" x14ac:dyDescent="0.45"/>
    <row r="72" ht="14.25" customHeight="1" x14ac:dyDescent="0.45"/>
    <row r="73" ht="14.25" customHeight="1" x14ac:dyDescent="0.45"/>
    <row r="74" ht="14.25" customHeight="1" x14ac:dyDescent="0.45"/>
    <row r="75" ht="14.25" customHeight="1" x14ac:dyDescent="0.45"/>
    <row r="76" ht="14.25" customHeight="1" x14ac:dyDescent="0.45"/>
    <row r="77" ht="14.25" customHeight="1" x14ac:dyDescent="0.45"/>
    <row r="78" ht="14.25" customHeight="1" x14ac:dyDescent="0.45"/>
    <row r="79" ht="14.25" customHeight="1" x14ac:dyDescent="0.45"/>
    <row r="80" ht="14.25" customHeight="1" x14ac:dyDescent="0.45"/>
    <row r="81" ht="14.25" customHeight="1" x14ac:dyDescent="0.45"/>
    <row r="82" ht="14.25" customHeight="1" x14ac:dyDescent="0.45"/>
    <row r="83" ht="14.25" customHeight="1" x14ac:dyDescent="0.45"/>
    <row r="84" ht="14.25" customHeight="1" x14ac:dyDescent="0.45"/>
    <row r="85" ht="14.25" customHeight="1" x14ac:dyDescent="0.45"/>
    <row r="86" ht="14.25" customHeight="1" x14ac:dyDescent="0.45"/>
    <row r="87" ht="14.25" customHeight="1" x14ac:dyDescent="0.45"/>
    <row r="88" ht="14.25" customHeight="1" x14ac:dyDescent="0.45"/>
    <row r="89" ht="14.25" customHeight="1" x14ac:dyDescent="0.45"/>
    <row r="90" ht="14.25" customHeight="1" x14ac:dyDescent="0.45"/>
    <row r="91" ht="14.25" customHeight="1" x14ac:dyDescent="0.45"/>
    <row r="92" ht="14.25" customHeight="1" x14ac:dyDescent="0.45"/>
    <row r="93" ht="14.25" customHeight="1" x14ac:dyDescent="0.45"/>
    <row r="94" ht="14.25" customHeight="1" x14ac:dyDescent="0.45"/>
    <row r="95" ht="14.25" customHeight="1" x14ac:dyDescent="0.45"/>
    <row r="96" ht="14.25" customHeight="1" x14ac:dyDescent="0.45"/>
    <row r="97" ht="14.25" customHeight="1" x14ac:dyDescent="0.45"/>
    <row r="98" ht="14.25" customHeight="1" x14ac:dyDescent="0.45"/>
    <row r="99" ht="14.25" customHeight="1" x14ac:dyDescent="0.45"/>
    <row r="100" ht="14.25" customHeight="1" x14ac:dyDescent="0.45"/>
    <row r="101" ht="14.25" customHeight="1" x14ac:dyDescent="0.45"/>
    <row r="102" ht="14.25" customHeight="1" x14ac:dyDescent="0.45"/>
    <row r="103" ht="14.25" customHeight="1" x14ac:dyDescent="0.45"/>
    <row r="104" ht="14.25" customHeight="1" x14ac:dyDescent="0.45"/>
    <row r="105" ht="14.25" customHeight="1" x14ac:dyDescent="0.45"/>
    <row r="106" ht="14.25" customHeight="1" x14ac:dyDescent="0.45"/>
    <row r="107" ht="14.25" customHeight="1" x14ac:dyDescent="0.45"/>
    <row r="108" ht="14.25" customHeight="1" x14ac:dyDescent="0.45"/>
    <row r="109" ht="14.25" customHeight="1" x14ac:dyDescent="0.45"/>
    <row r="110" ht="14.25" customHeight="1" x14ac:dyDescent="0.45"/>
    <row r="111" ht="14.25" customHeight="1" x14ac:dyDescent="0.45"/>
    <row r="11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</sheetData>
  <mergeCells count="2">
    <mergeCell ref="P1:Q1"/>
    <mergeCell ref="S1:U1"/>
  </mergeCells>
  <pageMargins left="0.23622047244094491" right="0.23622047244094491" top="0.74803149606299213" bottom="0.74803149606299213" header="0" footer="0"/>
  <pageSetup paperSize="9" orientation="landscape" r:id="rId1"/>
  <headerFooter>
    <oddFooter>&amp;Rpage &amp;P sur</oddFooter>
  </headerFooter>
  <rowBreaks count="1" manualBreakCount="1">
    <brk id="60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A995"/>
  <sheetViews>
    <sheetView workbookViewId="0">
      <pane ySplit="1" topLeftCell="A50" activePane="bottomLeft" state="frozen"/>
      <selection activeCell="M12" sqref="M12"/>
      <selection pane="bottomLeft" activeCell="A74" sqref="A74"/>
    </sheetView>
  </sheetViews>
  <sheetFormatPr baseColWidth="10" defaultColWidth="14.3984375" defaultRowHeight="15" customHeight="1" x14ac:dyDescent="0.45"/>
  <cols>
    <col min="1" max="1" width="20.265625" customWidth="1"/>
    <col min="2" max="3" width="11.1328125" customWidth="1"/>
    <col min="4" max="4" width="23.73046875" customWidth="1"/>
    <col min="5" max="7" width="17.1328125" customWidth="1"/>
    <col min="8" max="9" width="19.265625" customWidth="1"/>
    <col min="10" max="13" width="9" customWidth="1"/>
    <col min="14" max="14" width="11.53125" customWidth="1"/>
    <col min="15" max="27" width="9" customWidth="1"/>
  </cols>
  <sheetData>
    <row r="1" spans="1:27" ht="36" customHeight="1" x14ac:dyDescent="0.45">
      <c r="A1" s="32" t="s">
        <v>117</v>
      </c>
      <c r="B1" s="32" t="s">
        <v>118</v>
      </c>
      <c r="C1" s="33" t="s">
        <v>1505</v>
      </c>
      <c r="D1" s="32" t="s">
        <v>120</v>
      </c>
      <c r="E1" s="32" t="s">
        <v>121</v>
      </c>
      <c r="F1" s="32" t="s">
        <v>122</v>
      </c>
      <c r="G1" s="32" t="s">
        <v>123</v>
      </c>
      <c r="H1" s="32" t="s">
        <v>124</v>
      </c>
      <c r="I1" s="32" t="s">
        <v>2292</v>
      </c>
      <c r="J1" s="32" t="s">
        <v>125</v>
      </c>
      <c r="K1" s="32" t="s">
        <v>126</v>
      </c>
      <c r="L1" s="32" t="s">
        <v>127</v>
      </c>
      <c r="M1" s="162" t="s">
        <v>706</v>
      </c>
      <c r="N1" s="34" t="s">
        <v>128</v>
      </c>
      <c r="O1" s="33" t="s">
        <v>129</v>
      </c>
      <c r="P1" s="33" t="s">
        <v>130</v>
      </c>
      <c r="Q1" s="35" t="s">
        <v>131</v>
      </c>
      <c r="R1" s="829" t="s">
        <v>2293</v>
      </c>
      <c r="S1" s="828"/>
      <c r="T1" s="33" t="s">
        <v>133</v>
      </c>
      <c r="U1" s="830" t="s">
        <v>134</v>
      </c>
      <c r="V1" s="827"/>
      <c r="W1" s="828"/>
      <c r="X1" s="32" t="s">
        <v>593</v>
      </c>
      <c r="Y1" s="32" t="s">
        <v>3578</v>
      </c>
      <c r="Z1" s="32" t="s">
        <v>3579</v>
      </c>
      <c r="AA1" s="32" t="s">
        <v>3580</v>
      </c>
    </row>
    <row r="2" spans="1:27" ht="15" customHeight="1" x14ac:dyDescent="0.45">
      <c r="A2" s="364" t="s">
        <v>3581</v>
      </c>
      <c r="B2" s="364" t="s">
        <v>9</v>
      </c>
      <c r="C2" s="365">
        <v>45351</v>
      </c>
      <c r="D2" s="364" t="s">
        <v>3582</v>
      </c>
      <c r="E2" s="460" t="s">
        <v>3583</v>
      </c>
      <c r="F2" s="364" t="s">
        <v>165</v>
      </c>
      <c r="G2" s="364" t="s">
        <v>3584</v>
      </c>
      <c r="H2" s="364" t="s">
        <v>3585</v>
      </c>
      <c r="I2" s="364"/>
      <c r="J2" s="203">
        <v>44.5</v>
      </c>
      <c r="K2" s="203">
        <v>135</v>
      </c>
      <c r="L2" s="203"/>
      <c r="M2" s="366"/>
      <c r="N2" s="203">
        <f>SUM(X2:AA2)</f>
        <v>4</v>
      </c>
      <c r="O2" s="203">
        <f>N2*J2</f>
        <v>178</v>
      </c>
      <c r="P2" s="203"/>
      <c r="Q2" s="203"/>
      <c r="R2" s="203">
        <f>Q3*J2</f>
        <v>0</v>
      </c>
      <c r="S2" s="203"/>
      <c r="T2" s="203"/>
      <c r="U2" s="203">
        <f>T3*J2</f>
        <v>178</v>
      </c>
      <c r="V2" s="203"/>
      <c r="W2" s="203"/>
      <c r="X2" s="203"/>
      <c r="Y2" s="367">
        <v>2</v>
      </c>
      <c r="Z2" s="367">
        <v>2</v>
      </c>
      <c r="AA2" s="367"/>
    </row>
    <row r="3" spans="1:27" ht="15" customHeight="1" x14ac:dyDescent="0.45">
      <c r="A3" s="108"/>
      <c r="B3" s="108"/>
      <c r="C3" s="108"/>
      <c r="D3" s="108"/>
      <c r="E3" s="108"/>
      <c r="F3" s="108"/>
      <c r="G3" s="108"/>
      <c r="H3" s="108"/>
      <c r="I3" s="108"/>
      <c r="J3" s="48"/>
      <c r="K3" s="48"/>
      <c r="L3" s="48"/>
      <c r="M3" s="357"/>
      <c r="N3" s="48"/>
      <c r="O3" s="48"/>
      <c r="P3" s="48">
        <f>N2*K2</f>
        <v>540</v>
      </c>
      <c r="Q3" s="111">
        <f>SUM(X3:AA3)</f>
        <v>0</v>
      </c>
      <c r="R3" s="48"/>
      <c r="S3" s="48">
        <f>Q3*K2</f>
        <v>0</v>
      </c>
      <c r="T3" s="48">
        <f>N2-Q3</f>
        <v>4</v>
      </c>
      <c r="U3" s="48"/>
      <c r="V3" s="48">
        <f>T3*K2</f>
        <v>540</v>
      </c>
      <c r="W3" s="48"/>
      <c r="X3" s="48"/>
      <c r="Y3" s="109">
        <v>0</v>
      </c>
      <c r="Z3" s="109">
        <v>0</v>
      </c>
      <c r="AA3" s="110"/>
    </row>
    <row r="4" spans="1:27" ht="15" customHeight="1" x14ac:dyDescent="0.45">
      <c r="A4" s="108"/>
      <c r="B4" s="108"/>
      <c r="C4" s="108"/>
      <c r="D4" s="108"/>
      <c r="E4" s="108"/>
      <c r="F4" s="108"/>
      <c r="G4" s="108"/>
      <c r="H4" s="108"/>
      <c r="I4" s="108"/>
      <c r="J4" s="48"/>
      <c r="K4" s="48"/>
      <c r="L4" s="48"/>
      <c r="M4" s="357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110"/>
      <c r="Z4" s="958"/>
      <c r="AA4" s="110"/>
    </row>
    <row r="5" spans="1:27" ht="15" customHeight="1" x14ac:dyDescent="0.45">
      <c r="A5" s="364" t="s">
        <v>3581</v>
      </c>
      <c r="B5" s="364" t="s">
        <v>9</v>
      </c>
      <c r="C5" s="365">
        <v>45351</v>
      </c>
      <c r="D5" s="669" t="s">
        <v>3586</v>
      </c>
      <c r="E5" s="364" t="s">
        <v>3587</v>
      </c>
      <c r="F5" s="364" t="s">
        <v>165</v>
      </c>
      <c r="G5" s="364" t="s">
        <v>3584</v>
      </c>
      <c r="H5" s="364" t="s">
        <v>3585</v>
      </c>
      <c r="I5" s="364"/>
      <c r="J5" s="203">
        <v>54</v>
      </c>
      <c r="K5" s="203">
        <v>169</v>
      </c>
      <c r="L5" s="203"/>
      <c r="M5" s="366"/>
      <c r="N5" s="203">
        <f>SUM(X5:AA5)</f>
        <v>4</v>
      </c>
      <c r="O5" s="203">
        <f>N5*J5</f>
        <v>216</v>
      </c>
      <c r="P5" s="203"/>
      <c r="Q5" s="203"/>
      <c r="R5" s="203">
        <f>Q6*J5</f>
        <v>54</v>
      </c>
      <c r="S5" s="203"/>
      <c r="T5" s="203"/>
      <c r="U5" s="203">
        <f>T6*J5</f>
        <v>162</v>
      </c>
      <c r="V5" s="203"/>
      <c r="W5" s="203"/>
      <c r="X5" s="203"/>
      <c r="Y5" s="367">
        <v>2</v>
      </c>
      <c r="Z5" s="367">
        <v>2</v>
      </c>
      <c r="AA5" s="367"/>
    </row>
    <row r="6" spans="1:27" ht="15" customHeight="1" x14ac:dyDescent="0.45">
      <c r="A6" s="108"/>
      <c r="B6" s="108"/>
      <c r="C6" s="108"/>
      <c r="D6" s="108"/>
      <c r="E6" s="108"/>
      <c r="F6" s="108"/>
      <c r="G6" s="108"/>
      <c r="H6" s="108"/>
      <c r="I6" s="108"/>
      <c r="J6" s="48"/>
      <c r="K6" s="48"/>
      <c r="L6" s="48"/>
      <c r="M6" s="357"/>
      <c r="N6" s="48"/>
      <c r="O6" s="48"/>
      <c r="P6" s="48">
        <f>N5*K5</f>
        <v>676</v>
      </c>
      <c r="Q6" s="664">
        <f>SUM(X6:AA6)</f>
        <v>1</v>
      </c>
      <c r="R6" s="48"/>
      <c r="S6" s="48">
        <f>Q6*K5</f>
        <v>169</v>
      </c>
      <c r="T6" s="48">
        <f>N5-Q6</f>
        <v>3</v>
      </c>
      <c r="U6" s="48"/>
      <c r="V6" s="48">
        <f>T6*K5</f>
        <v>507</v>
      </c>
      <c r="W6" s="48"/>
      <c r="X6" s="48"/>
      <c r="Y6" s="666">
        <v>1</v>
      </c>
      <c r="Z6" s="138">
        <v>0</v>
      </c>
      <c r="AA6" s="110"/>
    </row>
    <row r="7" spans="1:27" ht="15" customHeight="1" x14ac:dyDescent="0.45">
      <c r="A7" s="108"/>
      <c r="B7" s="108"/>
      <c r="C7" s="108"/>
      <c r="D7" s="108"/>
      <c r="E7" s="108"/>
      <c r="F7" s="108"/>
      <c r="G7" s="108"/>
      <c r="H7" s="108"/>
      <c r="I7" s="108"/>
      <c r="J7" s="48"/>
      <c r="K7" s="48"/>
      <c r="L7" s="48"/>
      <c r="M7" s="357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110"/>
      <c r="Z7" s="110"/>
      <c r="AA7" s="110"/>
    </row>
    <row r="8" spans="1:27" ht="15" customHeight="1" x14ac:dyDescent="0.45">
      <c r="A8" s="364" t="s">
        <v>3581</v>
      </c>
      <c r="B8" s="364" t="s">
        <v>9</v>
      </c>
      <c r="C8" s="365">
        <v>45351</v>
      </c>
      <c r="D8" s="364" t="s">
        <v>3588</v>
      </c>
      <c r="E8" s="364" t="s">
        <v>205</v>
      </c>
      <c r="F8" s="364" t="s">
        <v>165</v>
      </c>
      <c r="G8" s="364" t="s">
        <v>3589</v>
      </c>
      <c r="H8" s="364" t="s">
        <v>3585</v>
      </c>
      <c r="I8" s="364"/>
      <c r="J8" s="203">
        <v>46</v>
      </c>
      <c r="K8" s="203">
        <v>139</v>
      </c>
      <c r="L8" s="203"/>
      <c r="M8" s="366"/>
      <c r="N8" s="203">
        <f>SUM(X8:AA8)</f>
        <v>4</v>
      </c>
      <c r="O8" s="203">
        <f>N8*J8</f>
        <v>184</v>
      </c>
      <c r="P8" s="203"/>
      <c r="Q8" s="203"/>
      <c r="R8" s="203">
        <f>Q9*J8</f>
        <v>0</v>
      </c>
      <c r="S8" s="203"/>
      <c r="T8" s="203"/>
      <c r="U8" s="203">
        <f>T9*J8</f>
        <v>184</v>
      </c>
      <c r="V8" s="203"/>
      <c r="W8" s="203"/>
      <c r="X8" s="203"/>
      <c r="Y8" s="367">
        <v>2</v>
      </c>
      <c r="Z8" s="367">
        <v>2</v>
      </c>
      <c r="AA8" s="367"/>
    </row>
    <row r="9" spans="1:27" ht="15" customHeight="1" x14ac:dyDescent="0.45">
      <c r="A9" s="108"/>
      <c r="B9" s="108"/>
      <c r="C9" s="108"/>
      <c r="D9" s="116"/>
      <c r="E9" s="108"/>
      <c r="F9" s="108"/>
      <c r="G9" s="108"/>
      <c r="H9" s="108"/>
      <c r="I9" s="108"/>
      <c r="J9" s="48"/>
      <c r="K9" s="48"/>
      <c r="L9" s="48"/>
      <c r="M9" s="357"/>
      <c r="N9" s="48"/>
      <c r="O9" s="48"/>
      <c r="P9" s="48">
        <f>N8*K8</f>
        <v>556</v>
      </c>
      <c r="Q9" s="111">
        <f>SUM(X9:AA9)</f>
        <v>0</v>
      </c>
      <c r="R9" s="48"/>
      <c r="S9" s="48">
        <f>Q9*K8</f>
        <v>0</v>
      </c>
      <c r="T9" s="48">
        <f>N8-Q9</f>
        <v>4</v>
      </c>
      <c r="U9" s="48"/>
      <c r="V9" s="48">
        <f>T9*K8</f>
        <v>556</v>
      </c>
      <c r="W9" s="48"/>
      <c r="X9" s="48"/>
      <c r="Y9" s="109">
        <v>0</v>
      </c>
      <c r="Z9" s="109">
        <v>0</v>
      </c>
      <c r="AA9" s="110"/>
    </row>
    <row r="10" spans="1:27" ht="15" customHeight="1" x14ac:dyDescent="0.45">
      <c r="A10" s="108"/>
      <c r="B10" s="108"/>
      <c r="C10" s="108"/>
      <c r="D10" s="108"/>
      <c r="E10" s="108"/>
      <c r="F10" s="108"/>
      <c r="G10" s="108"/>
      <c r="H10" s="108"/>
      <c r="I10" s="108"/>
      <c r="J10" s="48"/>
      <c r="K10" s="48"/>
      <c r="L10" s="48"/>
      <c r="M10" s="357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110"/>
      <c r="Z10" s="110"/>
      <c r="AA10" s="110"/>
    </row>
    <row r="11" spans="1:27" ht="15" customHeight="1" x14ac:dyDescent="0.45">
      <c r="A11" s="364" t="s">
        <v>3581</v>
      </c>
      <c r="B11" s="364" t="s">
        <v>9</v>
      </c>
      <c r="C11" s="480"/>
      <c r="D11" s="364" t="s">
        <v>3590</v>
      </c>
      <c r="E11" s="364"/>
      <c r="F11" s="364" t="s">
        <v>176</v>
      </c>
      <c r="G11" s="364"/>
      <c r="H11" s="364"/>
      <c r="I11" s="364"/>
      <c r="J11" s="203"/>
      <c r="K11" s="203"/>
      <c r="L11" s="203"/>
      <c r="M11" s="366"/>
      <c r="N11" s="203">
        <f>SUM(X11:AA11)</f>
        <v>4</v>
      </c>
      <c r="O11" s="203">
        <f>N11*J11</f>
        <v>0</v>
      </c>
      <c r="P11" s="203"/>
      <c r="Q11" s="203"/>
      <c r="R11" s="203">
        <f>Q12*J11</f>
        <v>0</v>
      </c>
      <c r="S11" s="203"/>
      <c r="T11" s="203"/>
      <c r="U11" s="203">
        <f>T12*J11</f>
        <v>0</v>
      </c>
      <c r="V11" s="203"/>
      <c r="W11" s="203"/>
      <c r="X11" s="203"/>
      <c r="Y11" s="367">
        <v>2</v>
      </c>
      <c r="Z11" s="367">
        <v>2</v>
      </c>
      <c r="AA11" s="367"/>
    </row>
    <row r="12" spans="1:27" ht="15" customHeight="1" x14ac:dyDescent="0.45">
      <c r="A12" s="108"/>
      <c r="B12" s="108"/>
      <c r="C12" s="108"/>
      <c r="D12" s="358"/>
      <c r="E12" s="358"/>
      <c r="F12" s="358"/>
      <c r="G12" s="358"/>
      <c r="H12" s="358"/>
      <c r="I12" s="358"/>
      <c r="J12" s="359"/>
      <c r="K12" s="359"/>
      <c r="L12" s="359"/>
      <c r="M12" s="368"/>
      <c r="N12" s="359"/>
      <c r="O12" s="48"/>
      <c r="P12" s="48">
        <f>N11*K11</f>
        <v>0</v>
      </c>
      <c r="Q12" s="48">
        <f>SUM(X12:AA12)</f>
        <v>0</v>
      </c>
      <c r="R12" s="48"/>
      <c r="S12" s="48">
        <f>Q12*K11</f>
        <v>0</v>
      </c>
      <c r="T12" s="48">
        <f>N11-Q12</f>
        <v>4</v>
      </c>
      <c r="U12" s="48"/>
      <c r="V12" s="48">
        <f>T12*K11</f>
        <v>0</v>
      </c>
      <c r="W12" s="48"/>
      <c r="X12" s="48"/>
      <c r="Y12" s="110"/>
      <c r="Z12" s="110"/>
    </row>
    <row r="13" spans="1:27" ht="15" customHeight="1" x14ac:dyDescent="0.45">
      <c r="A13" s="108"/>
      <c r="B13" s="108"/>
      <c r="C13" s="108"/>
      <c r="D13" s="358"/>
      <c r="E13" s="358"/>
      <c r="F13" s="358"/>
      <c r="G13" s="358"/>
      <c r="H13" s="358"/>
      <c r="I13" s="358"/>
      <c r="J13" s="359"/>
      <c r="K13" s="359"/>
      <c r="L13" s="359"/>
      <c r="M13" s="368"/>
      <c r="N13" s="359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110"/>
      <c r="Z13" s="110"/>
    </row>
    <row r="14" spans="1:27" ht="15" customHeight="1" x14ac:dyDescent="0.45">
      <c r="A14" s="364" t="s">
        <v>3581</v>
      </c>
      <c r="B14" s="364" t="s">
        <v>9</v>
      </c>
      <c r="C14" s="481"/>
      <c r="D14" s="364" t="s">
        <v>3591</v>
      </c>
      <c r="E14" s="364"/>
      <c r="F14" s="364" t="s">
        <v>176</v>
      </c>
      <c r="G14" s="364"/>
      <c r="H14" s="460"/>
      <c r="I14" s="364"/>
      <c r="J14" s="203"/>
      <c r="K14" s="203"/>
      <c r="L14" s="203"/>
      <c r="M14" s="366"/>
      <c r="N14" s="203">
        <f>SUM(X14:AA14)</f>
        <v>4</v>
      </c>
      <c r="O14" s="203">
        <f>N14*J14</f>
        <v>0</v>
      </c>
      <c r="P14" s="203"/>
      <c r="Q14" s="203"/>
      <c r="R14" s="203">
        <f>Q15*J14</f>
        <v>0</v>
      </c>
      <c r="S14" s="203"/>
      <c r="T14" s="203"/>
      <c r="U14" s="203">
        <f>T15*J14</f>
        <v>0</v>
      </c>
      <c r="V14" s="203"/>
      <c r="W14" s="203"/>
      <c r="X14" s="203"/>
      <c r="Y14" s="367">
        <v>2</v>
      </c>
      <c r="Z14" s="367">
        <v>2</v>
      </c>
    </row>
    <row r="15" spans="1:27" ht="15" customHeight="1" x14ac:dyDescent="0.45">
      <c r="A15" s="108"/>
      <c r="B15" s="108"/>
      <c r="C15" s="108"/>
      <c r="D15" s="108"/>
      <c r="E15" s="108"/>
      <c r="F15" s="108"/>
      <c r="G15" s="108"/>
      <c r="H15" s="108"/>
      <c r="I15" s="108"/>
      <c r="J15" s="48"/>
      <c r="K15" s="48"/>
      <c r="L15" s="48"/>
      <c r="M15" s="357"/>
      <c r="N15" s="48"/>
      <c r="O15" s="48"/>
      <c r="P15" s="48">
        <f>N14*K14</f>
        <v>0</v>
      </c>
      <c r="Q15" s="48">
        <f>SUM(X15:AA15)</f>
        <v>0</v>
      </c>
      <c r="R15" s="48"/>
      <c r="S15" s="48">
        <f>Q15*K14</f>
        <v>0</v>
      </c>
      <c r="T15" s="48">
        <f>N14-Q15</f>
        <v>4</v>
      </c>
      <c r="U15" s="48"/>
      <c r="V15" s="48">
        <f>T15*K14</f>
        <v>0</v>
      </c>
      <c r="W15" s="48"/>
      <c r="X15" s="48"/>
      <c r="Y15" s="110"/>
      <c r="Z15" s="110"/>
    </row>
    <row r="16" spans="1:27" ht="15" customHeight="1" x14ac:dyDescent="0.45">
      <c r="A16" s="108"/>
      <c r="B16" s="108"/>
      <c r="C16" s="108"/>
      <c r="D16" s="108"/>
      <c r="E16" s="108"/>
      <c r="F16" s="108"/>
      <c r="G16" s="108"/>
      <c r="H16" s="108"/>
      <c r="I16" s="108"/>
      <c r="J16" s="48"/>
      <c r="K16" s="48"/>
      <c r="L16" s="48"/>
      <c r="M16" s="357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110"/>
      <c r="Z16" s="110"/>
    </row>
    <row r="17" spans="1:26" ht="15" customHeight="1" x14ac:dyDescent="0.45">
      <c r="A17" s="364" t="s">
        <v>3581</v>
      </c>
      <c r="B17" s="364" t="s">
        <v>9</v>
      </c>
      <c r="C17" s="365">
        <v>45351</v>
      </c>
      <c r="D17" s="364" t="s">
        <v>3592</v>
      </c>
      <c r="E17" s="460" t="s">
        <v>3593</v>
      </c>
      <c r="F17" s="364" t="s">
        <v>165</v>
      </c>
      <c r="G17" s="364" t="s">
        <v>166</v>
      </c>
      <c r="H17" s="364" t="s">
        <v>235</v>
      </c>
      <c r="I17" s="364"/>
      <c r="J17" s="203">
        <v>21</v>
      </c>
      <c r="K17" s="203">
        <v>69</v>
      </c>
      <c r="L17" s="203"/>
      <c r="M17" s="366"/>
      <c r="N17" s="203">
        <f>SUM(X17:AA17)</f>
        <v>4</v>
      </c>
      <c r="O17" s="203">
        <f>N17*J17</f>
        <v>84</v>
      </c>
      <c r="P17" s="203"/>
      <c r="Q17" s="203"/>
      <c r="R17" s="203">
        <f>Q18*J17</f>
        <v>0</v>
      </c>
      <c r="S17" s="203"/>
      <c r="T17" s="203"/>
      <c r="U17" s="203">
        <f>T18*J17</f>
        <v>84</v>
      </c>
      <c r="V17" s="203"/>
      <c r="W17" s="203"/>
      <c r="X17" s="203"/>
      <c r="Y17" s="367">
        <v>2</v>
      </c>
      <c r="Z17" s="367">
        <v>2</v>
      </c>
    </row>
    <row r="18" spans="1:26" ht="15" customHeight="1" x14ac:dyDescent="0.45">
      <c r="A18" s="108"/>
      <c r="B18" s="108"/>
      <c r="C18" s="108"/>
      <c r="D18" s="116"/>
      <c r="E18" s="108"/>
      <c r="F18" s="108"/>
      <c r="G18" s="108"/>
      <c r="H18" s="108"/>
      <c r="I18" s="108"/>
      <c r="J18" s="48"/>
      <c r="K18" s="48"/>
      <c r="L18" s="48"/>
      <c r="M18" s="357"/>
      <c r="N18" s="48"/>
      <c r="O18" s="48"/>
      <c r="P18" s="48">
        <f>N17*K17</f>
        <v>276</v>
      </c>
      <c r="Q18" s="111">
        <f>SUM(X18:AA18)</f>
        <v>0</v>
      </c>
      <c r="R18" s="48"/>
      <c r="S18" s="48">
        <f>Q18*K17</f>
        <v>0</v>
      </c>
      <c r="T18" s="48">
        <f>N17-Q18</f>
        <v>4</v>
      </c>
      <c r="U18" s="48"/>
      <c r="V18" s="48">
        <f>T18*K17</f>
        <v>276</v>
      </c>
      <c r="W18" s="48"/>
      <c r="X18" s="48"/>
      <c r="Y18" s="109">
        <v>0</v>
      </c>
      <c r="Z18" s="109">
        <v>0</v>
      </c>
    </row>
    <row r="19" spans="1:26" ht="15" customHeight="1" x14ac:dyDescent="0.45">
      <c r="A19" s="108"/>
      <c r="B19" s="108"/>
      <c r="C19" s="108"/>
      <c r="D19" s="108"/>
      <c r="E19" s="108"/>
      <c r="F19" s="108"/>
      <c r="G19" s="108"/>
      <c r="H19" s="108"/>
      <c r="I19" s="108"/>
      <c r="J19" s="48"/>
      <c r="K19" s="48"/>
      <c r="L19" s="48"/>
      <c r="M19" s="357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110"/>
      <c r="Z19" s="110"/>
    </row>
    <row r="20" spans="1:26" ht="15" customHeight="1" x14ac:dyDescent="0.45">
      <c r="A20" s="364" t="s">
        <v>3581</v>
      </c>
      <c r="B20" s="364" t="s">
        <v>9</v>
      </c>
      <c r="C20" s="365">
        <v>45351</v>
      </c>
      <c r="D20" s="364" t="s">
        <v>3592</v>
      </c>
      <c r="E20" s="460" t="s">
        <v>3593</v>
      </c>
      <c r="F20" s="364" t="s">
        <v>206</v>
      </c>
      <c r="G20" s="364" t="s">
        <v>166</v>
      </c>
      <c r="H20" s="364" t="s">
        <v>235</v>
      </c>
      <c r="I20" s="364"/>
      <c r="J20" s="203">
        <v>21</v>
      </c>
      <c r="K20" s="203">
        <v>69</v>
      </c>
      <c r="L20" s="203">
        <v>48.3</v>
      </c>
      <c r="M20" s="366"/>
      <c r="N20" s="203">
        <f>SUM(X20:AA20)</f>
        <v>4</v>
      </c>
      <c r="O20" s="203">
        <f>N20*J20</f>
        <v>84</v>
      </c>
      <c r="P20" s="203"/>
      <c r="Q20" s="203"/>
      <c r="R20" s="203">
        <f>Q21*J20</f>
        <v>0</v>
      </c>
      <c r="S20" s="203"/>
      <c r="T20" s="203"/>
      <c r="U20" s="203">
        <f>T21*J20</f>
        <v>84</v>
      </c>
      <c r="V20" s="203"/>
      <c r="W20" s="203"/>
      <c r="X20" s="203"/>
      <c r="Y20" s="367">
        <v>2</v>
      </c>
      <c r="Z20" s="367">
        <v>2</v>
      </c>
    </row>
    <row r="21" spans="1:26" ht="15" customHeight="1" x14ac:dyDescent="0.45">
      <c r="A21" s="108"/>
      <c r="B21" s="108"/>
      <c r="C21" s="108"/>
      <c r="D21" s="116"/>
      <c r="E21" s="358"/>
      <c r="F21" s="358"/>
      <c r="G21" s="358"/>
      <c r="H21" s="358"/>
      <c r="I21" s="358"/>
      <c r="J21" s="359"/>
      <c r="K21" s="359"/>
      <c r="L21" s="359"/>
      <c r="M21" s="368"/>
      <c r="N21" s="359"/>
      <c r="O21" s="48"/>
      <c r="P21" s="48">
        <f>N20*K20</f>
        <v>276</v>
      </c>
      <c r="Q21" s="111">
        <f>SUM(X21:AA21)</f>
        <v>0</v>
      </c>
      <c r="R21" s="48"/>
      <c r="S21" s="48">
        <f>Q21*K20</f>
        <v>0</v>
      </c>
      <c r="T21" s="48">
        <f>N20-Q21</f>
        <v>4</v>
      </c>
      <c r="U21" s="48"/>
      <c r="V21" s="48">
        <f>T21*K20</f>
        <v>276</v>
      </c>
      <c r="W21" s="48"/>
      <c r="X21" s="48"/>
      <c r="Y21" s="109">
        <v>0</v>
      </c>
      <c r="Z21" s="42">
        <v>0</v>
      </c>
    </row>
    <row r="22" spans="1:26" ht="15" customHeight="1" x14ac:dyDescent="0.45">
      <c r="A22" s="108"/>
      <c r="B22" s="108"/>
      <c r="C22" s="108"/>
      <c r="D22" s="358"/>
      <c r="E22" s="358"/>
      <c r="F22" s="358"/>
      <c r="G22" s="358"/>
      <c r="H22" s="358"/>
      <c r="I22" s="358"/>
      <c r="J22" s="359"/>
      <c r="K22" s="359"/>
      <c r="L22" s="359"/>
      <c r="M22" s="368"/>
      <c r="N22" s="359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110"/>
      <c r="Z22" s="110"/>
    </row>
    <row r="23" spans="1:26" ht="15" customHeight="1" x14ac:dyDescent="0.45">
      <c r="A23" s="364" t="s">
        <v>3581</v>
      </c>
      <c r="B23" s="364" t="s">
        <v>9</v>
      </c>
      <c r="C23" s="365">
        <v>45351</v>
      </c>
      <c r="D23" s="364" t="s">
        <v>3592</v>
      </c>
      <c r="E23" s="460" t="s">
        <v>3593</v>
      </c>
      <c r="F23" s="364" t="s">
        <v>158</v>
      </c>
      <c r="G23" s="364" t="s">
        <v>166</v>
      </c>
      <c r="H23" s="364" t="s">
        <v>235</v>
      </c>
      <c r="I23" s="364"/>
      <c r="J23" s="203">
        <v>21</v>
      </c>
      <c r="K23" s="203">
        <v>69</v>
      </c>
      <c r="L23" s="203"/>
      <c r="M23" s="366"/>
      <c r="N23" s="203">
        <f>SUM(X23:AA23)</f>
        <v>4</v>
      </c>
      <c r="O23" s="203">
        <f>N23*J23</f>
        <v>84</v>
      </c>
      <c r="P23" s="203"/>
      <c r="Q23" s="203"/>
      <c r="R23" s="203">
        <f>Q24*J23</f>
        <v>0</v>
      </c>
      <c r="S23" s="203"/>
      <c r="T23" s="203"/>
      <c r="U23" s="203">
        <f>T24*J23</f>
        <v>84</v>
      </c>
      <c r="V23" s="203"/>
      <c r="W23" s="203"/>
      <c r="X23" s="203"/>
      <c r="Y23" s="367">
        <v>2</v>
      </c>
      <c r="Z23" s="367">
        <v>2</v>
      </c>
    </row>
    <row r="24" spans="1:26" ht="15" customHeight="1" x14ac:dyDescent="0.45">
      <c r="A24" s="108"/>
      <c r="B24" s="108"/>
      <c r="C24" s="108"/>
      <c r="D24" s="116"/>
      <c r="E24" s="108"/>
      <c r="F24" s="108"/>
      <c r="G24" s="108"/>
      <c r="H24" s="108"/>
      <c r="I24" s="108"/>
      <c r="J24" s="48"/>
      <c r="K24" s="48"/>
      <c r="L24" s="48"/>
      <c r="M24" s="357"/>
      <c r="N24" s="48"/>
      <c r="O24" s="48"/>
      <c r="P24" s="48">
        <f>N23*K23</f>
        <v>276</v>
      </c>
      <c r="Q24" s="344">
        <f>SUM(X24:AA24)</f>
        <v>0</v>
      </c>
      <c r="R24" s="48"/>
      <c r="S24" s="48">
        <f>Q24*K23</f>
        <v>0</v>
      </c>
      <c r="T24" s="48">
        <f>N23-Q24</f>
        <v>4</v>
      </c>
      <c r="U24" s="48"/>
      <c r="V24" s="48">
        <f>T24*K23</f>
        <v>276</v>
      </c>
      <c r="W24" s="48"/>
      <c r="X24" s="48"/>
      <c r="Y24" s="138">
        <v>0</v>
      </c>
      <c r="Z24" s="138">
        <v>0</v>
      </c>
    </row>
    <row r="25" spans="1:26" ht="15" customHeight="1" x14ac:dyDescent="0.45">
      <c r="A25" s="108"/>
      <c r="B25" s="108"/>
      <c r="C25" s="108"/>
      <c r="D25" s="108"/>
      <c r="E25" s="108"/>
      <c r="F25" s="108"/>
      <c r="G25" s="108"/>
      <c r="H25" s="108"/>
      <c r="I25" s="108"/>
      <c r="J25" s="48"/>
      <c r="K25" s="48"/>
      <c r="L25" s="48"/>
      <c r="M25" s="357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110"/>
      <c r="Z25" s="110"/>
    </row>
    <row r="26" spans="1:26" ht="15" customHeight="1" x14ac:dyDescent="0.45">
      <c r="A26" s="364" t="s">
        <v>3581</v>
      </c>
      <c r="B26" s="364" t="s">
        <v>9</v>
      </c>
      <c r="C26" s="365">
        <v>45351</v>
      </c>
      <c r="D26" s="364" t="s">
        <v>3594</v>
      </c>
      <c r="E26" s="460" t="s">
        <v>1241</v>
      </c>
      <c r="F26" s="364" t="s">
        <v>165</v>
      </c>
      <c r="G26" s="182" t="s">
        <v>424</v>
      </c>
      <c r="H26" s="364" t="s">
        <v>235</v>
      </c>
      <c r="I26" s="364"/>
      <c r="J26" s="203">
        <v>29</v>
      </c>
      <c r="K26" s="203">
        <v>87</v>
      </c>
      <c r="L26" s="203"/>
      <c r="M26" s="366"/>
      <c r="N26" s="203">
        <f>SUM(X26:AA26)</f>
        <v>6</v>
      </c>
      <c r="O26" s="203">
        <f>N26*J26</f>
        <v>174</v>
      </c>
      <c r="P26" s="203"/>
      <c r="Q26" s="203"/>
      <c r="R26" s="203">
        <f>Q27*J26</f>
        <v>0</v>
      </c>
      <c r="S26" s="203"/>
      <c r="T26" s="203"/>
      <c r="U26" s="203">
        <f>T27*J26</f>
        <v>174</v>
      </c>
      <c r="V26" s="203"/>
      <c r="W26" s="203"/>
      <c r="X26" s="203"/>
      <c r="Y26" s="367">
        <v>3</v>
      </c>
      <c r="Z26" s="367">
        <v>3</v>
      </c>
    </row>
    <row r="27" spans="1:26" ht="15" customHeight="1" x14ac:dyDescent="0.45">
      <c r="A27" s="108"/>
      <c r="B27" s="108"/>
      <c r="C27" s="108"/>
      <c r="D27" s="116"/>
      <c r="E27" s="108"/>
      <c r="F27" s="108"/>
      <c r="G27" s="108"/>
      <c r="H27" s="108"/>
      <c r="I27" s="108"/>
      <c r="J27" s="48"/>
      <c r="K27" s="48"/>
      <c r="L27" s="48"/>
      <c r="M27" s="357"/>
      <c r="N27" s="48"/>
      <c r="O27" s="48"/>
      <c r="P27" s="48">
        <f>N26*K26</f>
        <v>522</v>
      </c>
      <c r="Q27" s="111">
        <f>SUM(X27:AA27)</f>
        <v>0</v>
      </c>
      <c r="R27" s="48"/>
      <c r="S27" s="48">
        <f>Q27*K26</f>
        <v>0</v>
      </c>
      <c r="T27" s="48">
        <f>N26-Q27</f>
        <v>6</v>
      </c>
      <c r="U27" s="48"/>
      <c r="V27" s="48">
        <f>T27*K26</f>
        <v>522</v>
      </c>
      <c r="W27" s="48"/>
      <c r="X27" s="48"/>
      <c r="Y27" s="109">
        <v>0</v>
      </c>
      <c r="Z27" s="109">
        <v>0</v>
      </c>
    </row>
    <row r="28" spans="1:26" ht="14.25" customHeight="1" x14ac:dyDescent="0.4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" customHeight="1" x14ac:dyDescent="0.45">
      <c r="A29" s="364" t="s">
        <v>3581</v>
      </c>
      <c r="B29" s="364" t="s">
        <v>9</v>
      </c>
      <c r="C29" s="365">
        <v>45351</v>
      </c>
      <c r="D29" s="364" t="s">
        <v>3594</v>
      </c>
      <c r="E29" s="460" t="s">
        <v>1241</v>
      </c>
      <c r="F29" s="364" t="s">
        <v>3595</v>
      </c>
      <c r="G29" s="182" t="s">
        <v>424</v>
      </c>
      <c r="H29" s="364" t="s">
        <v>235</v>
      </c>
      <c r="I29" s="364"/>
      <c r="J29" s="203">
        <v>29</v>
      </c>
      <c r="K29" s="203">
        <v>87</v>
      </c>
      <c r="L29" s="203"/>
      <c r="M29" s="366"/>
      <c r="N29" s="203">
        <f>SUM(X29:AA29)</f>
        <v>4</v>
      </c>
      <c r="O29" s="203">
        <f>N29*J29</f>
        <v>116</v>
      </c>
      <c r="P29" s="203"/>
      <c r="Q29" s="203"/>
      <c r="R29" s="203">
        <f>Q30*J29</f>
        <v>0</v>
      </c>
      <c r="S29" s="203"/>
      <c r="T29" s="203"/>
      <c r="U29" s="203">
        <f>T30*J29</f>
        <v>116</v>
      </c>
      <c r="V29" s="203"/>
      <c r="W29" s="203"/>
      <c r="X29" s="203"/>
      <c r="Y29" s="367">
        <v>2</v>
      </c>
      <c r="Z29" s="367">
        <v>2</v>
      </c>
    </row>
    <row r="30" spans="1:26" ht="15" customHeight="1" x14ac:dyDescent="0.45">
      <c r="A30" s="108"/>
      <c r="B30" s="108"/>
      <c r="C30" s="108"/>
      <c r="D30" s="116"/>
      <c r="E30" s="108"/>
      <c r="F30" s="108"/>
      <c r="G30" s="108"/>
      <c r="H30" s="108"/>
      <c r="I30" s="108"/>
      <c r="J30" s="48"/>
      <c r="K30" s="48"/>
      <c r="L30" s="48"/>
      <c r="M30" s="357"/>
      <c r="N30" s="48"/>
      <c r="O30" s="48"/>
      <c r="P30" s="48">
        <f>N29*K29</f>
        <v>348</v>
      </c>
      <c r="Q30" s="344">
        <f>SUM(X30:AA30)</f>
        <v>0</v>
      </c>
      <c r="R30" s="48"/>
      <c r="S30" s="48">
        <f>Q30*K29</f>
        <v>0</v>
      </c>
      <c r="T30" s="48">
        <f>N29-Q30</f>
        <v>4</v>
      </c>
      <c r="U30" s="48"/>
      <c r="V30" s="48">
        <f>T30*K29</f>
        <v>348</v>
      </c>
      <c r="W30" s="48"/>
      <c r="X30" s="48"/>
      <c r="Y30" s="138">
        <v>0</v>
      </c>
      <c r="Z30" s="138">
        <v>0</v>
      </c>
    </row>
    <row r="31" spans="1:26" ht="15" customHeight="1" x14ac:dyDescent="0.45">
      <c r="A31" s="108"/>
      <c r="B31" s="108"/>
      <c r="C31" s="108"/>
      <c r="D31" s="108"/>
      <c r="E31" s="108"/>
      <c r="F31" s="108"/>
      <c r="G31" s="108"/>
      <c r="H31" s="108"/>
      <c r="I31" s="108"/>
      <c r="J31" s="48"/>
      <c r="K31" s="48"/>
      <c r="L31" s="48"/>
      <c r="M31" s="357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110"/>
      <c r="Z31" s="110"/>
    </row>
    <row r="32" spans="1:26" ht="15" customHeight="1" x14ac:dyDescent="0.45">
      <c r="A32" s="364" t="s">
        <v>3581</v>
      </c>
      <c r="B32" s="364" t="s">
        <v>9</v>
      </c>
      <c r="C32" s="365">
        <v>45351</v>
      </c>
      <c r="D32" s="364" t="s">
        <v>3594</v>
      </c>
      <c r="E32" s="482" t="s">
        <v>1241</v>
      </c>
      <c r="F32" s="364" t="s">
        <v>188</v>
      </c>
      <c r="G32" s="182" t="s">
        <v>424</v>
      </c>
      <c r="H32" s="364" t="s">
        <v>235</v>
      </c>
      <c r="I32" s="364"/>
      <c r="J32" s="203">
        <v>29</v>
      </c>
      <c r="K32" s="203">
        <v>87</v>
      </c>
      <c r="L32" s="203"/>
      <c r="M32" s="366"/>
      <c r="N32" s="203">
        <f>SUM(X32:AA32)</f>
        <v>4</v>
      </c>
      <c r="O32" s="203">
        <f>N32*J32</f>
        <v>116</v>
      </c>
      <c r="P32" s="203"/>
      <c r="Q32" s="203"/>
      <c r="R32" s="203">
        <f>Q33*J32</f>
        <v>0</v>
      </c>
      <c r="S32" s="203"/>
      <c r="T32" s="203"/>
      <c r="U32" s="203">
        <f>T33*J32</f>
        <v>116</v>
      </c>
      <c r="V32" s="203"/>
      <c r="W32" s="203"/>
      <c r="X32" s="203"/>
      <c r="Y32" s="367">
        <v>2</v>
      </c>
      <c r="Z32" s="367">
        <v>2</v>
      </c>
    </row>
    <row r="33" spans="1:27" ht="15" customHeight="1" x14ac:dyDescent="0.45">
      <c r="A33" s="108"/>
      <c r="B33" s="108"/>
      <c r="C33" s="108"/>
      <c r="D33" s="116"/>
      <c r="E33" s="108"/>
      <c r="F33" s="108"/>
      <c r="G33" s="108"/>
      <c r="H33" s="108"/>
      <c r="I33" s="108"/>
      <c r="J33" s="48"/>
      <c r="K33" s="48"/>
      <c r="L33" s="48"/>
      <c r="M33" s="357"/>
      <c r="N33" s="48"/>
      <c r="O33" s="48"/>
      <c r="P33" s="48">
        <f>N32*K32</f>
        <v>348</v>
      </c>
      <c r="Q33" s="111">
        <f>SUM(X33:AA33)</f>
        <v>0</v>
      </c>
      <c r="R33" s="48"/>
      <c r="S33" s="48">
        <f>Q33*K32</f>
        <v>0</v>
      </c>
      <c r="T33" s="48">
        <f>N32-Q33</f>
        <v>4</v>
      </c>
      <c r="U33" s="48"/>
      <c r="V33" s="48">
        <f>T33*K32</f>
        <v>348</v>
      </c>
      <c r="W33" s="48"/>
      <c r="X33" s="48"/>
      <c r="Y33" s="109">
        <v>0</v>
      </c>
      <c r="Z33" s="109">
        <v>0</v>
      </c>
    </row>
    <row r="34" spans="1:27" ht="15" customHeight="1" x14ac:dyDescent="0.45">
      <c r="A34" s="108"/>
      <c r="B34" s="108"/>
      <c r="C34" s="108"/>
      <c r="D34" s="108"/>
      <c r="E34" s="108"/>
      <c r="F34" s="108"/>
      <c r="G34" s="108"/>
      <c r="H34" s="108"/>
      <c r="I34" s="108"/>
      <c r="J34" s="48"/>
      <c r="K34" s="48"/>
      <c r="L34" s="48"/>
      <c r="M34" s="357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110"/>
      <c r="Z34" s="958"/>
    </row>
    <row r="35" spans="1:27" ht="15" customHeight="1" x14ac:dyDescent="0.45">
      <c r="A35" s="364" t="s">
        <v>3581</v>
      </c>
      <c r="B35" s="364" t="s">
        <v>9</v>
      </c>
      <c r="C35" s="365">
        <v>45351</v>
      </c>
      <c r="D35" s="364" t="s">
        <v>3594</v>
      </c>
      <c r="E35" s="482" t="s">
        <v>1241</v>
      </c>
      <c r="F35" s="364" t="s">
        <v>178</v>
      </c>
      <c r="G35" s="182" t="s">
        <v>424</v>
      </c>
      <c r="H35" s="364" t="s">
        <v>235</v>
      </c>
      <c r="I35" s="364"/>
      <c r="J35" s="203">
        <v>29</v>
      </c>
      <c r="K35" s="203">
        <v>87</v>
      </c>
      <c r="L35" s="203"/>
      <c r="M35" s="366"/>
      <c r="N35" s="203">
        <f>SUM(X35:AA35)</f>
        <v>4</v>
      </c>
      <c r="O35" s="203">
        <f>N35*J35</f>
        <v>116</v>
      </c>
      <c r="P35" s="203"/>
      <c r="Q35" s="203"/>
      <c r="R35" s="203">
        <f>Q36*J35</f>
        <v>0</v>
      </c>
      <c r="S35" s="203"/>
      <c r="T35" s="203"/>
      <c r="U35" s="203">
        <f>T36*J35</f>
        <v>116</v>
      </c>
      <c r="V35" s="203"/>
      <c r="W35" s="203"/>
      <c r="X35" s="203"/>
      <c r="Y35" s="367">
        <v>2</v>
      </c>
      <c r="Z35" s="367">
        <v>2</v>
      </c>
    </row>
    <row r="36" spans="1:27" ht="15" customHeight="1" x14ac:dyDescent="0.45">
      <c r="A36" s="108"/>
      <c r="B36" s="108"/>
      <c r="C36" s="108"/>
      <c r="D36" s="116"/>
      <c r="E36" s="108"/>
      <c r="F36" s="108"/>
      <c r="G36" s="108"/>
      <c r="H36" s="108"/>
      <c r="I36" s="108"/>
      <c r="J36" s="48"/>
      <c r="K36" s="48"/>
      <c r="L36" s="48"/>
      <c r="M36" s="357"/>
      <c r="N36" s="48"/>
      <c r="O36" s="48"/>
      <c r="P36" s="48">
        <f>N35*K35</f>
        <v>348</v>
      </c>
      <c r="Q36" s="111">
        <f>SUM(X36:AA36)</f>
        <v>0</v>
      </c>
      <c r="R36" s="48"/>
      <c r="S36" s="48">
        <f>Q36*K35</f>
        <v>0</v>
      </c>
      <c r="T36" s="48">
        <f>N35-Q36</f>
        <v>4</v>
      </c>
      <c r="U36" s="48"/>
      <c r="V36" s="48">
        <f>T36*K35</f>
        <v>348</v>
      </c>
      <c r="W36" s="48"/>
      <c r="X36" s="48"/>
      <c r="Y36" s="109">
        <v>0</v>
      </c>
      <c r="Z36" s="109">
        <v>0</v>
      </c>
    </row>
    <row r="37" spans="1:27" ht="15" customHeight="1" x14ac:dyDescent="0.45">
      <c r="A37" s="108"/>
      <c r="B37" s="108"/>
      <c r="C37" s="108"/>
      <c r="D37" s="108"/>
      <c r="E37" s="108"/>
      <c r="F37" s="108"/>
      <c r="G37" s="108"/>
      <c r="H37" s="108"/>
      <c r="I37" s="108"/>
      <c r="J37" s="48"/>
      <c r="K37" s="48"/>
      <c r="L37" s="48"/>
      <c r="M37" s="357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110"/>
      <c r="Z37" s="958"/>
    </row>
    <row r="38" spans="1:27" ht="15" customHeight="1" x14ac:dyDescent="0.45">
      <c r="A38" s="364" t="s">
        <v>3581</v>
      </c>
      <c r="B38" s="364" t="s">
        <v>9</v>
      </c>
      <c r="C38" s="365">
        <v>45351</v>
      </c>
      <c r="D38" s="364" t="s">
        <v>3594</v>
      </c>
      <c r="E38" s="482" t="s">
        <v>1241</v>
      </c>
      <c r="F38" s="364" t="s">
        <v>310</v>
      </c>
      <c r="G38" s="182" t="s">
        <v>424</v>
      </c>
      <c r="H38" s="364" t="s">
        <v>235</v>
      </c>
      <c r="I38" s="364"/>
      <c r="J38" s="203">
        <v>29</v>
      </c>
      <c r="K38" s="203">
        <v>87</v>
      </c>
      <c r="L38" s="203"/>
      <c r="M38" s="366"/>
      <c r="N38" s="203">
        <f>SUM(X38:AA38)</f>
        <v>4</v>
      </c>
      <c r="O38" s="203">
        <f>N38*J38</f>
        <v>116</v>
      </c>
      <c r="P38" s="203"/>
      <c r="Q38" s="203"/>
      <c r="R38" s="203">
        <f>Q39*J38</f>
        <v>0</v>
      </c>
      <c r="S38" s="203"/>
      <c r="T38" s="203"/>
      <c r="U38" s="203">
        <f>T39*J38</f>
        <v>116</v>
      </c>
      <c r="V38" s="203"/>
      <c r="W38" s="203"/>
      <c r="X38" s="203"/>
      <c r="Y38" s="367">
        <v>2</v>
      </c>
      <c r="Z38" s="367">
        <v>2</v>
      </c>
    </row>
    <row r="39" spans="1:27" ht="15" customHeight="1" x14ac:dyDescent="0.45">
      <c r="A39" s="108"/>
      <c r="B39" s="108"/>
      <c r="C39" s="108"/>
      <c r="D39" s="108"/>
      <c r="E39" s="108"/>
      <c r="F39" s="108"/>
      <c r="G39" s="108"/>
      <c r="H39" s="108"/>
      <c r="I39" s="108"/>
      <c r="J39" s="48"/>
      <c r="K39" s="48"/>
      <c r="L39" s="48"/>
      <c r="M39" s="357"/>
      <c r="N39" s="48"/>
      <c r="O39" s="48"/>
      <c r="P39" s="48">
        <f>N38*K38</f>
        <v>348</v>
      </c>
      <c r="Q39" s="111">
        <f>SUM(X39:AA39)</f>
        <v>0</v>
      </c>
      <c r="R39" s="48"/>
      <c r="S39" s="48">
        <f>Q39*K38</f>
        <v>0</v>
      </c>
      <c r="T39" s="48">
        <f>N38-Q39</f>
        <v>4</v>
      </c>
      <c r="U39" s="48"/>
      <c r="V39" s="48">
        <f>T39*K38</f>
        <v>348</v>
      </c>
      <c r="W39" s="48"/>
      <c r="X39" s="48"/>
      <c r="Y39" s="109">
        <v>0</v>
      </c>
      <c r="Z39" s="109">
        <v>0</v>
      </c>
    </row>
    <row r="40" spans="1:27" ht="15" customHeight="1" x14ac:dyDescent="0.45">
      <c r="A40" s="108"/>
      <c r="B40" s="108"/>
      <c r="C40" s="108"/>
      <c r="D40" s="108"/>
      <c r="E40" s="108"/>
      <c r="F40" s="108"/>
      <c r="G40" s="108"/>
      <c r="H40" s="108"/>
      <c r="I40" s="108"/>
      <c r="J40" s="48"/>
      <c r="K40" s="48"/>
      <c r="L40" s="48"/>
      <c r="M40" s="357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110"/>
      <c r="Z40" s="110"/>
    </row>
    <row r="41" spans="1:27" ht="15" customHeight="1" x14ac:dyDescent="0.45">
      <c r="A41" s="364" t="s">
        <v>3581</v>
      </c>
      <c r="B41" s="364" t="s">
        <v>9</v>
      </c>
      <c r="C41" s="365">
        <v>45351</v>
      </c>
      <c r="D41" s="182" t="s">
        <v>3596</v>
      </c>
      <c r="E41" s="182" t="s">
        <v>3597</v>
      </c>
      <c r="F41" s="182" t="s">
        <v>1191</v>
      </c>
      <c r="G41" s="182" t="s">
        <v>424</v>
      </c>
      <c r="H41" s="182" t="s">
        <v>162</v>
      </c>
      <c r="I41" s="182"/>
      <c r="J41" s="183">
        <v>39</v>
      </c>
      <c r="K41" s="183">
        <v>117</v>
      </c>
      <c r="L41" s="183"/>
      <c r="M41" s="366"/>
      <c r="N41" s="203">
        <f>SUM(X41:AA41)</f>
        <v>4</v>
      </c>
      <c r="O41" s="203">
        <f>N41*J41</f>
        <v>156</v>
      </c>
      <c r="P41" s="203"/>
      <c r="Q41" s="183"/>
      <c r="R41" s="203">
        <f>Q42*J41</f>
        <v>0</v>
      </c>
      <c r="S41" s="203"/>
      <c r="T41" s="203"/>
      <c r="U41" s="203">
        <f>T42*J41</f>
        <v>156</v>
      </c>
      <c r="V41" s="203"/>
      <c r="W41" s="203"/>
      <c r="X41" s="183"/>
      <c r="Y41" s="184">
        <v>2</v>
      </c>
      <c r="Z41" s="184">
        <v>2</v>
      </c>
    </row>
    <row r="42" spans="1:27" ht="15" customHeight="1" x14ac:dyDescent="0.45">
      <c r="A42" s="108"/>
      <c r="B42" s="108"/>
      <c r="C42" s="108"/>
      <c r="D42" s="46"/>
      <c r="E42" s="36"/>
      <c r="F42" s="36"/>
      <c r="G42" s="36"/>
      <c r="H42" s="36"/>
      <c r="I42" s="36"/>
      <c r="J42" s="38"/>
      <c r="K42" s="38"/>
      <c r="L42" s="38"/>
      <c r="M42" s="69"/>
      <c r="N42" s="38"/>
      <c r="O42" s="48"/>
      <c r="P42" s="48">
        <f>N41*K41</f>
        <v>468</v>
      </c>
      <c r="Q42" s="111">
        <f>SUM(X42:AA42)</f>
        <v>0</v>
      </c>
      <c r="R42" s="48"/>
      <c r="S42" s="48">
        <f>Q42*K41</f>
        <v>0</v>
      </c>
      <c r="T42" s="48">
        <f>N41-Q42</f>
        <v>4</v>
      </c>
      <c r="U42" s="48"/>
      <c r="V42" s="48">
        <f>T42*K41</f>
        <v>468</v>
      </c>
      <c r="W42" s="48"/>
      <c r="X42" s="38"/>
      <c r="Y42" s="40">
        <v>0</v>
      </c>
      <c r="Z42" s="40">
        <v>0</v>
      </c>
    </row>
    <row r="43" spans="1:27" ht="14.25" customHeight="1" x14ac:dyDescent="0.45"/>
    <row r="44" spans="1:27" ht="15" customHeight="1" x14ac:dyDescent="0.45">
      <c r="A44" s="364" t="s">
        <v>3581</v>
      </c>
      <c r="B44" s="364" t="s">
        <v>9</v>
      </c>
      <c r="C44" s="365">
        <v>45351</v>
      </c>
      <c r="D44" s="182" t="s">
        <v>3596</v>
      </c>
      <c r="E44" s="182" t="s">
        <v>3597</v>
      </c>
      <c r="F44" s="182" t="s">
        <v>165</v>
      </c>
      <c r="G44" s="182" t="s">
        <v>424</v>
      </c>
      <c r="H44" s="182" t="s">
        <v>162</v>
      </c>
      <c r="I44" s="182"/>
      <c r="J44" s="183">
        <v>39</v>
      </c>
      <c r="K44" s="183">
        <v>117</v>
      </c>
      <c r="L44" s="183"/>
      <c r="M44" s="366"/>
      <c r="N44" s="203">
        <f>SUM(X44:AA44)</f>
        <v>4</v>
      </c>
      <c r="O44" s="203">
        <f>N44*J44</f>
        <v>156</v>
      </c>
      <c r="P44" s="203"/>
      <c r="Q44" s="183"/>
      <c r="R44" s="203">
        <f>Q45*J44</f>
        <v>0</v>
      </c>
      <c r="S44" s="203"/>
      <c r="T44" s="203"/>
      <c r="U44" s="203">
        <f>T45*J44</f>
        <v>156</v>
      </c>
      <c r="V44" s="203"/>
      <c r="W44" s="203"/>
      <c r="X44" s="183"/>
      <c r="Y44" s="184">
        <v>2</v>
      </c>
      <c r="Z44" s="184">
        <v>2</v>
      </c>
      <c r="AA44" s="184"/>
    </row>
    <row r="45" spans="1:27" ht="15" customHeight="1" x14ac:dyDescent="0.45">
      <c r="A45" s="108"/>
      <c r="B45" s="108"/>
      <c r="C45" s="108"/>
      <c r="D45" s="36"/>
      <c r="E45" s="36"/>
      <c r="F45" s="36"/>
      <c r="G45" s="36"/>
      <c r="H45" s="36"/>
      <c r="I45" s="36"/>
      <c r="J45" s="38"/>
      <c r="K45" s="38"/>
      <c r="L45" s="38"/>
      <c r="M45" s="69"/>
      <c r="N45" s="38"/>
      <c r="O45" s="48"/>
      <c r="P45" s="48">
        <f>N44*K44</f>
        <v>468</v>
      </c>
      <c r="Q45" s="111">
        <f>SUM(X45:AA45)</f>
        <v>0</v>
      </c>
      <c r="R45" s="48"/>
      <c r="S45" s="48">
        <f>Q45*K44</f>
        <v>0</v>
      </c>
      <c r="T45" s="48">
        <f>N44-Q45</f>
        <v>4</v>
      </c>
      <c r="U45" s="48"/>
      <c r="V45" s="48">
        <f>T45*K44</f>
        <v>468</v>
      </c>
      <c r="W45" s="48"/>
      <c r="X45" s="38"/>
      <c r="Y45" s="40">
        <v>0</v>
      </c>
      <c r="Z45" s="40">
        <v>0</v>
      </c>
      <c r="AA45" s="41"/>
    </row>
    <row r="46" spans="1:27" ht="15" customHeight="1" x14ac:dyDescent="0.45">
      <c r="A46" s="108"/>
      <c r="B46" s="36"/>
      <c r="C46" s="36"/>
      <c r="D46" s="36"/>
      <c r="E46" s="36"/>
      <c r="F46" s="36"/>
      <c r="G46" s="36"/>
      <c r="H46" s="36"/>
      <c r="I46" s="36"/>
      <c r="J46" s="38"/>
      <c r="K46" s="38"/>
      <c r="L46" s="38"/>
      <c r="M46" s="69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41"/>
      <c r="Z46" s="846"/>
      <c r="AA46" s="41"/>
    </row>
    <row r="47" spans="1:27" ht="15" customHeight="1" x14ac:dyDescent="0.45">
      <c r="A47" s="364" t="s">
        <v>3581</v>
      </c>
      <c r="B47" s="364" t="s">
        <v>9</v>
      </c>
      <c r="C47" s="365">
        <v>45351</v>
      </c>
      <c r="D47" s="182" t="s">
        <v>3596</v>
      </c>
      <c r="E47" s="182" t="s">
        <v>3597</v>
      </c>
      <c r="F47" s="182" t="s">
        <v>188</v>
      </c>
      <c r="G47" s="182" t="s">
        <v>424</v>
      </c>
      <c r="H47" s="182" t="s">
        <v>162</v>
      </c>
      <c r="I47" s="182"/>
      <c r="J47" s="183">
        <v>39</v>
      </c>
      <c r="K47" s="183">
        <v>117</v>
      </c>
      <c r="L47" s="183"/>
      <c r="M47" s="366"/>
      <c r="N47" s="203">
        <f>SUM(X47:AA47)</f>
        <v>4</v>
      </c>
      <c r="O47" s="203">
        <f>N47*J47</f>
        <v>156</v>
      </c>
      <c r="P47" s="203"/>
      <c r="Q47" s="183"/>
      <c r="R47" s="203">
        <f>Q48*J47</f>
        <v>0</v>
      </c>
      <c r="S47" s="203"/>
      <c r="T47" s="203"/>
      <c r="U47" s="203">
        <f>T48*J47</f>
        <v>156</v>
      </c>
      <c r="V47" s="203"/>
      <c r="W47" s="203"/>
      <c r="X47" s="183"/>
      <c r="Y47" s="184">
        <v>2</v>
      </c>
      <c r="Z47" s="184">
        <v>2</v>
      </c>
      <c r="AA47" s="184"/>
    </row>
    <row r="48" spans="1:27" ht="15" customHeight="1" x14ac:dyDescent="0.45">
      <c r="A48" s="108"/>
      <c r="B48" s="108"/>
      <c r="C48" s="108"/>
      <c r="D48" s="46"/>
      <c r="E48" s="36"/>
      <c r="F48" s="36"/>
      <c r="G48" s="36"/>
      <c r="H48" s="36"/>
      <c r="I48" s="36"/>
      <c r="J48" s="38"/>
      <c r="K48" s="38"/>
      <c r="L48" s="38"/>
      <c r="M48" s="69"/>
      <c r="N48" s="38"/>
      <c r="O48" s="48"/>
      <c r="P48" s="48">
        <f>N47*K47</f>
        <v>468</v>
      </c>
      <c r="Q48" s="111">
        <f>SUM(X48:AA48)</f>
        <v>0</v>
      </c>
      <c r="R48" s="48"/>
      <c r="S48" s="48">
        <f>Q48*K47</f>
        <v>0</v>
      </c>
      <c r="T48" s="48">
        <f>N47-Q48</f>
        <v>4</v>
      </c>
      <c r="U48" s="48"/>
      <c r="V48" s="48">
        <f>T48*K47</f>
        <v>468</v>
      </c>
      <c r="W48" s="48"/>
      <c r="X48" s="38"/>
      <c r="Y48" s="40">
        <v>0</v>
      </c>
      <c r="Z48" s="40">
        <v>0</v>
      </c>
      <c r="AA48" s="41"/>
    </row>
    <row r="49" spans="1:27" ht="15" customHeight="1" x14ac:dyDescent="0.45">
      <c r="A49" s="108"/>
      <c r="B49" s="36"/>
      <c r="C49" s="36"/>
      <c r="D49" s="36"/>
      <c r="E49" s="36"/>
      <c r="F49" s="36"/>
      <c r="G49" s="36"/>
      <c r="H49" s="36"/>
      <c r="I49" s="36"/>
      <c r="J49" s="38"/>
      <c r="K49" s="38"/>
      <c r="L49" s="38"/>
      <c r="M49" s="69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41"/>
      <c r="Z49" s="846"/>
      <c r="AA49" s="41"/>
    </row>
    <row r="50" spans="1:27" ht="15" customHeight="1" x14ac:dyDescent="0.45">
      <c r="A50" s="364" t="s">
        <v>3581</v>
      </c>
      <c r="B50" s="364" t="s">
        <v>9</v>
      </c>
      <c r="C50" s="365">
        <v>45351</v>
      </c>
      <c r="D50" s="182" t="s">
        <v>3596</v>
      </c>
      <c r="E50" s="182" t="s">
        <v>3597</v>
      </c>
      <c r="F50" s="182" t="s">
        <v>176</v>
      </c>
      <c r="G50" s="182" t="s">
        <v>424</v>
      </c>
      <c r="H50" s="182" t="s">
        <v>162</v>
      </c>
      <c r="I50" s="182"/>
      <c r="J50" s="183">
        <v>39</v>
      </c>
      <c r="K50" s="183">
        <v>117</v>
      </c>
      <c r="L50" s="183"/>
      <c r="M50" s="366"/>
      <c r="N50" s="203">
        <f>SUM(X50:AA50)</f>
        <v>4</v>
      </c>
      <c r="O50" s="203">
        <f>N50*J50</f>
        <v>156</v>
      </c>
      <c r="P50" s="203"/>
      <c r="Q50" s="183"/>
      <c r="R50" s="203">
        <f>Q51*J50</f>
        <v>0</v>
      </c>
      <c r="S50" s="203"/>
      <c r="T50" s="203"/>
      <c r="U50" s="203">
        <f>T51*J50</f>
        <v>156</v>
      </c>
      <c r="V50" s="203"/>
      <c r="W50" s="203"/>
      <c r="X50" s="183"/>
      <c r="Y50" s="184">
        <v>2</v>
      </c>
      <c r="Z50" s="184">
        <v>2</v>
      </c>
      <c r="AA50" s="184"/>
    </row>
    <row r="51" spans="1:27" ht="15" customHeight="1" x14ac:dyDescent="0.45">
      <c r="A51" s="108"/>
      <c r="B51" s="108"/>
      <c r="C51" s="108"/>
      <c r="D51" s="36"/>
      <c r="E51" s="36"/>
      <c r="F51" s="36"/>
      <c r="G51" s="36"/>
      <c r="H51" s="36"/>
      <c r="I51" s="36"/>
      <c r="J51" s="38"/>
      <c r="K51" s="38"/>
      <c r="L51" s="38"/>
      <c r="M51" s="69"/>
      <c r="N51" s="38"/>
      <c r="O51" s="48"/>
      <c r="P51" s="48">
        <f>N50*K50</f>
        <v>468</v>
      </c>
      <c r="Q51" s="111">
        <f>SUM(X51:AA51)</f>
        <v>0</v>
      </c>
      <c r="R51" s="48"/>
      <c r="S51" s="48">
        <f>Q51*K50</f>
        <v>0</v>
      </c>
      <c r="T51" s="48">
        <f>N50-Q51</f>
        <v>4</v>
      </c>
      <c r="U51" s="48"/>
      <c r="V51" s="48">
        <f>T51*K50</f>
        <v>468</v>
      </c>
      <c r="W51" s="48"/>
      <c r="X51" s="38"/>
      <c r="Y51" s="40">
        <v>0</v>
      </c>
      <c r="Z51" s="40">
        <v>0</v>
      </c>
      <c r="AA51" s="41"/>
    </row>
    <row r="52" spans="1:27" ht="15" customHeight="1" x14ac:dyDescent="0.45">
      <c r="A52" s="108"/>
      <c r="B52" s="36"/>
      <c r="C52" s="36"/>
      <c r="D52" s="36"/>
      <c r="E52" s="36"/>
      <c r="F52" s="36"/>
      <c r="G52" s="36"/>
      <c r="H52" s="36"/>
      <c r="I52" s="36"/>
      <c r="J52" s="38"/>
      <c r="K52" s="38"/>
      <c r="L52" s="38"/>
      <c r="M52" s="69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41"/>
      <c r="Z52" s="846"/>
      <c r="AA52" s="41"/>
    </row>
    <row r="53" spans="1:27" ht="15" customHeight="1" x14ac:dyDescent="0.45">
      <c r="A53" s="364" t="s">
        <v>3581</v>
      </c>
      <c r="B53" s="364" t="s">
        <v>9</v>
      </c>
      <c r="C53" s="365">
        <v>45351</v>
      </c>
      <c r="D53" s="182" t="s">
        <v>3598</v>
      </c>
      <c r="E53" s="182" t="s">
        <v>205</v>
      </c>
      <c r="F53" s="182" t="s">
        <v>3599</v>
      </c>
      <c r="G53" s="182" t="s">
        <v>942</v>
      </c>
      <c r="H53" s="182"/>
      <c r="I53" s="182"/>
      <c r="J53" s="183">
        <v>45</v>
      </c>
      <c r="K53" s="183">
        <v>135</v>
      </c>
      <c r="L53" s="183"/>
      <c r="M53" s="366"/>
      <c r="N53" s="203">
        <f>SUM(X53:AA53)</f>
        <v>4</v>
      </c>
      <c r="O53" s="203">
        <f>N53*J53</f>
        <v>180</v>
      </c>
      <c r="P53" s="203"/>
      <c r="Q53" s="183"/>
      <c r="R53" s="203">
        <f>Q54*J53</f>
        <v>0</v>
      </c>
      <c r="S53" s="203"/>
      <c r="T53" s="203"/>
      <c r="U53" s="203">
        <f>T54*J53</f>
        <v>180</v>
      </c>
      <c r="V53" s="203"/>
      <c r="W53" s="203"/>
      <c r="X53" s="183"/>
      <c r="Y53" s="184">
        <v>2</v>
      </c>
      <c r="Z53" s="184">
        <v>2</v>
      </c>
      <c r="AA53" s="184"/>
    </row>
    <row r="54" spans="1:27" ht="15" customHeight="1" x14ac:dyDescent="0.45">
      <c r="A54" s="108"/>
      <c r="B54" s="108"/>
      <c r="C54" s="108"/>
      <c r="D54" s="485"/>
      <c r="E54" s="36"/>
      <c r="F54" s="36"/>
      <c r="G54" s="36"/>
      <c r="H54" s="36"/>
      <c r="I54" s="36"/>
      <c r="J54" s="38"/>
      <c r="K54" s="38"/>
      <c r="L54" s="38"/>
      <c r="M54" s="69"/>
      <c r="N54" s="38"/>
      <c r="O54" s="48"/>
      <c r="P54" s="48">
        <f>N53*K53</f>
        <v>540</v>
      </c>
      <c r="Q54" s="111">
        <f>SUM(X54:AA54)</f>
        <v>0</v>
      </c>
      <c r="R54" s="48"/>
      <c r="S54" s="48">
        <f>Q54*K53</f>
        <v>0</v>
      </c>
      <c r="T54" s="48">
        <f>N53-Q54</f>
        <v>4</v>
      </c>
      <c r="U54" s="48"/>
      <c r="V54" s="48">
        <f>T54*K53</f>
        <v>540</v>
      </c>
      <c r="W54" s="48"/>
      <c r="X54" s="38"/>
      <c r="Y54" s="40">
        <v>0</v>
      </c>
      <c r="Z54" s="40">
        <v>0</v>
      </c>
      <c r="AA54" s="41"/>
    </row>
    <row r="55" spans="1:27" ht="15" customHeight="1" x14ac:dyDescent="0.45">
      <c r="A55" s="108"/>
      <c r="B55" s="36"/>
      <c r="C55" s="36"/>
      <c r="D55" s="36"/>
      <c r="E55" s="36"/>
      <c r="F55" s="36"/>
      <c r="G55" s="36"/>
      <c r="H55" s="36"/>
      <c r="I55" s="36"/>
      <c r="J55" s="38"/>
      <c r="K55" s="38"/>
      <c r="L55" s="38"/>
      <c r="M55" s="69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41"/>
      <c r="Z55" s="41"/>
      <c r="AA55" s="41"/>
    </row>
    <row r="56" spans="1:27" ht="15" customHeight="1" x14ac:dyDescent="0.45">
      <c r="A56" s="364" t="s">
        <v>3581</v>
      </c>
      <c r="B56" s="364" t="s">
        <v>9</v>
      </c>
      <c r="C56" s="365">
        <v>45351</v>
      </c>
      <c r="D56" s="844" t="s">
        <v>3600</v>
      </c>
      <c r="E56" s="182" t="s">
        <v>556</v>
      </c>
      <c r="F56" s="182" t="s">
        <v>3599</v>
      </c>
      <c r="G56" s="182" t="s">
        <v>942</v>
      </c>
      <c r="H56" s="182" t="s">
        <v>997</v>
      </c>
      <c r="I56" s="182"/>
      <c r="J56" s="183">
        <v>63</v>
      </c>
      <c r="K56" s="183">
        <v>189</v>
      </c>
      <c r="L56" s="183">
        <v>94.5</v>
      </c>
      <c r="M56" s="366"/>
      <c r="N56" s="203">
        <f>SUM(X56:AA56)</f>
        <v>4</v>
      </c>
      <c r="O56" s="203">
        <f>N56*J56</f>
        <v>252</v>
      </c>
      <c r="P56" s="203"/>
      <c r="Q56" s="183"/>
      <c r="R56" s="203">
        <f>Q57*J56</f>
        <v>126</v>
      </c>
      <c r="S56" s="203"/>
      <c r="T56" s="203"/>
      <c r="U56" s="203">
        <f>T57*J56</f>
        <v>126</v>
      </c>
      <c r="V56" s="203"/>
      <c r="W56" s="203"/>
      <c r="X56" s="183"/>
      <c r="Y56" s="184">
        <v>2</v>
      </c>
      <c r="Z56" s="184">
        <v>2</v>
      </c>
      <c r="AA56" s="184"/>
    </row>
    <row r="57" spans="1:27" ht="15" customHeight="1" x14ac:dyDescent="0.45">
      <c r="A57" s="108"/>
      <c r="B57" s="108"/>
      <c r="C57" s="108"/>
      <c r="D57" s="36"/>
      <c r="E57" s="36"/>
      <c r="F57" s="36"/>
      <c r="G57" s="36"/>
      <c r="H57" s="36"/>
      <c r="I57" s="36"/>
      <c r="J57" s="38"/>
      <c r="K57" s="38"/>
      <c r="L57" s="38"/>
      <c r="M57" s="69"/>
      <c r="N57" s="38"/>
      <c r="O57" s="48"/>
      <c r="P57" s="48">
        <f>N56*K56</f>
        <v>756</v>
      </c>
      <c r="Q57" s="667">
        <f>SUM(X57:AA57)</f>
        <v>2</v>
      </c>
      <c r="R57" s="48"/>
      <c r="S57" s="48">
        <f>Q57*K56</f>
        <v>378</v>
      </c>
      <c r="T57" s="48">
        <f>N56-Q57</f>
        <v>2</v>
      </c>
      <c r="U57" s="48"/>
      <c r="V57" s="48">
        <f>T57*K56</f>
        <v>378</v>
      </c>
      <c r="W57" s="48"/>
      <c r="X57" s="38"/>
      <c r="Y57" s="687">
        <v>1</v>
      </c>
      <c r="Z57" s="687">
        <v>1</v>
      </c>
      <c r="AA57" s="41"/>
    </row>
    <row r="58" spans="1:27" ht="15" customHeight="1" x14ac:dyDescent="0.45">
      <c r="A58" s="108"/>
      <c r="B58" s="36"/>
      <c r="C58" s="36"/>
      <c r="D58" s="36"/>
      <c r="E58" s="36"/>
      <c r="F58" s="36"/>
      <c r="G58" s="36"/>
      <c r="H58" s="36"/>
      <c r="I58" s="36"/>
      <c r="J58" s="38"/>
      <c r="K58" s="38"/>
      <c r="L58" s="38"/>
      <c r="M58" s="69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41"/>
      <c r="Z58" s="41"/>
      <c r="AA58" s="41"/>
    </row>
    <row r="59" spans="1:27" ht="15" customHeight="1" x14ac:dyDescent="0.45">
      <c r="A59" s="364" t="s">
        <v>3581</v>
      </c>
      <c r="B59" s="364" t="s">
        <v>9</v>
      </c>
      <c r="C59" s="365">
        <v>45351</v>
      </c>
      <c r="D59" s="105" t="s">
        <v>3601</v>
      </c>
      <c r="E59" s="182" t="s">
        <v>198</v>
      </c>
      <c r="F59" s="182" t="s">
        <v>176</v>
      </c>
      <c r="G59" s="182" t="s">
        <v>3602</v>
      </c>
      <c r="H59" s="182" t="s">
        <v>2054</v>
      </c>
      <c r="I59" s="182"/>
      <c r="J59" s="183">
        <v>28</v>
      </c>
      <c r="K59" s="183">
        <v>139</v>
      </c>
      <c r="L59" s="183">
        <v>83.4</v>
      </c>
      <c r="M59" s="366"/>
      <c r="N59" s="203">
        <f>SUM(X59:AA59)</f>
        <v>4</v>
      </c>
      <c r="O59" s="203">
        <f>N59*J59</f>
        <v>112</v>
      </c>
      <c r="P59" s="203"/>
      <c r="Q59" s="183"/>
      <c r="R59" s="203">
        <f>Q60*J59</f>
        <v>0</v>
      </c>
      <c r="S59" s="203"/>
      <c r="T59" s="203"/>
      <c r="U59" s="203">
        <f>T60*J59</f>
        <v>112</v>
      </c>
      <c r="V59" s="203"/>
      <c r="W59" s="203"/>
      <c r="X59" s="183"/>
      <c r="Y59" s="184">
        <v>1</v>
      </c>
      <c r="Z59" s="184">
        <v>2</v>
      </c>
      <c r="AA59" s="184">
        <v>1</v>
      </c>
    </row>
    <row r="60" spans="1:27" ht="15" customHeight="1" x14ac:dyDescent="0.45">
      <c r="A60" s="108"/>
      <c r="B60" s="108"/>
      <c r="C60" s="108"/>
      <c r="D60" s="46"/>
      <c r="E60" s="36"/>
      <c r="F60" s="36"/>
      <c r="G60" s="36"/>
      <c r="H60" s="36"/>
      <c r="I60" s="36"/>
      <c r="J60" s="38"/>
      <c r="K60" s="38"/>
      <c r="L60" s="38"/>
      <c r="M60" s="69"/>
      <c r="N60" s="38"/>
      <c r="O60" s="48"/>
      <c r="P60" s="48">
        <f>N59*K59</f>
        <v>556</v>
      </c>
      <c r="Q60" s="111">
        <f>SUM(X60:AA60)</f>
        <v>0</v>
      </c>
      <c r="R60" s="48"/>
      <c r="S60" s="48">
        <f>Q60*K59</f>
        <v>0</v>
      </c>
      <c r="T60" s="48">
        <f>N59-Q60</f>
        <v>4</v>
      </c>
      <c r="U60" s="48"/>
      <c r="V60" s="48">
        <f>T60*K59</f>
        <v>556</v>
      </c>
      <c r="W60" s="48"/>
      <c r="X60" s="38"/>
      <c r="Y60" s="40">
        <v>0</v>
      </c>
      <c r="Z60" s="40">
        <v>0</v>
      </c>
      <c r="AA60" s="40">
        <v>0</v>
      </c>
    </row>
    <row r="61" spans="1:27" ht="15" customHeight="1" x14ac:dyDescent="0.45">
      <c r="A61" s="108"/>
      <c r="B61" s="36"/>
      <c r="C61" s="36"/>
      <c r="D61" s="36"/>
      <c r="E61" s="36"/>
      <c r="F61" s="36"/>
      <c r="G61" s="36"/>
      <c r="H61" s="36"/>
      <c r="I61" s="36"/>
      <c r="J61" s="38"/>
      <c r="K61" s="38"/>
      <c r="L61" s="38"/>
      <c r="M61" s="69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41"/>
      <c r="Z61" s="41"/>
      <c r="AA61" s="846"/>
    </row>
    <row r="62" spans="1:27" ht="15" customHeight="1" x14ac:dyDescent="0.45">
      <c r="A62" s="364" t="s">
        <v>3581</v>
      </c>
      <c r="B62" s="364" t="s">
        <v>9</v>
      </c>
      <c r="C62" s="365">
        <v>45351</v>
      </c>
      <c r="D62" s="105" t="s">
        <v>3603</v>
      </c>
      <c r="E62" s="182" t="s">
        <v>3604</v>
      </c>
      <c r="F62" s="182" t="s">
        <v>165</v>
      </c>
      <c r="G62" s="182" t="s">
        <v>3602</v>
      </c>
      <c r="H62" s="182" t="s">
        <v>988</v>
      </c>
      <c r="I62" s="182"/>
      <c r="J62" s="183">
        <v>16</v>
      </c>
      <c r="K62" s="183">
        <v>55</v>
      </c>
      <c r="L62" s="183"/>
      <c r="M62" s="366"/>
      <c r="N62" s="203">
        <f>SUM(X62:AA62)</f>
        <v>4</v>
      </c>
      <c r="O62" s="203">
        <f>N62*J62</f>
        <v>64</v>
      </c>
      <c r="P62" s="203"/>
      <c r="Q62" s="183"/>
      <c r="R62" s="203">
        <f>Q63*J62</f>
        <v>0</v>
      </c>
      <c r="S62" s="203"/>
      <c r="T62" s="203"/>
      <c r="U62" s="203">
        <f>T63*J62</f>
        <v>64</v>
      </c>
      <c r="V62" s="203"/>
      <c r="W62" s="203"/>
      <c r="X62" s="183"/>
      <c r="Y62" s="184">
        <v>1</v>
      </c>
      <c r="Z62" s="184">
        <v>2</v>
      </c>
      <c r="AA62" s="184">
        <v>1</v>
      </c>
    </row>
    <row r="63" spans="1:27" ht="15" customHeight="1" x14ac:dyDescent="0.45">
      <c r="A63" s="108"/>
      <c r="B63" s="108"/>
      <c r="C63" s="108"/>
      <c r="D63" s="36"/>
      <c r="E63" s="36"/>
      <c r="F63" s="36"/>
      <c r="G63" s="36"/>
      <c r="H63" s="36"/>
      <c r="I63" s="36"/>
      <c r="J63" s="38"/>
      <c r="K63" s="38"/>
      <c r="L63" s="38"/>
      <c r="M63" s="69"/>
      <c r="N63" s="38"/>
      <c r="O63" s="48"/>
      <c r="P63" s="48">
        <f>N62*K62</f>
        <v>220</v>
      </c>
      <c r="Q63" s="111">
        <f>SUM(X63:AA63)</f>
        <v>0</v>
      </c>
      <c r="R63" s="48"/>
      <c r="S63" s="48">
        <f>Q63*K62</f>
        <v>0</v>
      </c>
      <c r="T63" s="48">
        <f>N62-Q63</f>
        <v>4</v>
      </c>
      <c r="U63" s="48"/>
      <c r="V63" s="48">
        <f>T63*K62</f>
        <v>220</v>
      </c>
      <c r="W63" s="48"/>
      <c r="X63" s="38"/>
      <c r="Y63" s="40">
        <v>0</v>
      </c>
      <c r="Z63" s="40">
        <v>0</v>
      </c>
      <c r="AA63" s="40">
        <v>0</v>
      </c>
    </row>
    <row r="64" spans="1:27" ht="15" customHeight="1" x14ac:dyDescent="0.45">
      <c r="A64" s="108"/>
      <c r="B64" s="36"/>
      <c r="C64" s="36"/>
      <c r="D64" s="36"/>
      <c r="E64" s="36"/>
      <c r="F64" s="36"/>
      <c r="G64" s="36"/>
      <c r="H64" s="36"/>
      <c r="I64" s="36"/>
      <c r="J64" s="38"/>
      <c r="K64" s="38"/>
      <c r="L64" s="38"/>
      <c r="M64" s="69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41"/>
      <c r="Z64" s="41"/>
      <c r="AA64" s="846"/>
    </row>
    <row r="65" spans="1:27" ht="15" customHeight="1" x14ac:dyDescent="0.45">
      <c r="A65" s="364" t="s">
        <v>3581</v>
      </c>
      <c r="B65" s="364" t="s">
        <v>9</v>
      </c>
      <c r="C65" s="365">
        <v>45351</v>
      </c>
      <c r="D65" s="105" t="s">
        <v>3605</v>
      </c>
      <c r="E65" s="182" t="s">
        <v>3606</v>
      </c>
      <c r="F65" s="182" t="s">
        <v>165</v>
      </c>
      <c r="G65" s="182" t="s">
        <v>3602</v>
      </c>
      <c r="H65" s="182" t="s">
        <v>988</v>
      </c>
      <c r="I65" s="182"/>
      <c r="J65" s="183">
        <v>34</v>
      </c>
      <c r="K65" s="183">
        <v>99</v>
      </c>
      <c r="L65" s="183"/>
      <c r="M65" s="366"/>
      <c r="N65" s="203">
        <f>SUM(X65:AA65)</f>
        <v>4</v>
      </c>
      <c r="O65" s="203">
        <f>N65*J65</f>
        <v>136</v>
      </c>
      <c r="P65" s="203"/>
      <c r="Q65" s="183"/>
      <c r="R65" s="203">
        <f>Q66*J65</f>
        <v>34</v>
      </c>
      <c r="S65" s="203"/>
      <c r="T65" s="203"/>
      <c r="U65" s="203">
        <f>T66*J65</f>
        <v>102</v>
      </c>
      <c r="V65" s="203"/>
      <c r="W65" s="203"/>
      <c r="X65" s="183"/>
      <c r="Y65" s="184">
        <v>1</v>
      </c>
      <c r="Z65" s="184">
        <v>2</v>
      </c>
      <c r="AA65" s="184">
        <v>1</v>
      </c>
    </row>
    <row r="66" spans="1:27" ht="15" customHeight="1" x14ac:dyDescent="0.45">
      <c r="A66" s="108"/>
      <c r="B66" s="108"/>
      <c r="C66" s="108"/>
      <c r="D66" s="844"/>
      <c r="E66" s="36"/>
      <c r="F66" s="36"/>
      <c r="G66" s="36"/>
      <c r="H66" s="36"/>
      <c r="I66" s="36"/>
      <c r="J66" s="38"/>
      <c r="K66" s="38"/>
      <c r="L66" s="38"/>
      <c r="M66" s="69"/>
      <c r="N66" s="38"/>
      <c r="O66" s="48"/>
      <c r="P66" s="48">
        <f>N65*K65</f>
        <v>396</v>
      </c>
      <c r="Q66" s="667">
        <f>SUM(X66:AA66)</f>
        <v>1</v>
      </c>
      <c r="R66" s="48"/>
      <c r="S66" s="48">
        <f>Q66*K65</f>
        <v>99</v>
      </c>
      <c r="T66" s="48">
        <f>N65-Q66</f>
        <v>3</v>
      </c>
      <c r="U66" s="48"/>
      <c r="V66" s="48">
        <f>T66*K65</f>
        <v>297</v>
      </c>
      <c r="W66" s="48"/>
      <c r="X66" s="38"/>
      <c r="Y66" s="40">
        <v>0</v>
      </c>
      <c r="Z66" s="40">
        <v>0</v>
      </c>
      <c r="AA66" s="687">
        <v>1</v>
      </c>
    </row>
    <row r="67" spans="1:27" ht="15" customHeight="1" x14ac:dyDescent="0.45">
      <c r="A67" s="108"/>
      <c r="B67" s="36"/>
      <c r="C67" s="36"/>
      <c r="D67" s="36"/>
      <c r="E67" s="36"/>
      <c r="F67" s="36"/>
      <c r="G67" s="36"/>
      <c r="H67" s="36"/>
      <c r="I67" s="36"/>
      <c r="J67" s="38"/>
      <c r="K67" s="38"/>
      <c r="L67" s="38"/>
      <c r="M67" s="69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41"/>
      <c r="Z67" s="41"/>
      <c r="AA67" s="41"/>
    </row>
    <row r="68" spans="1:27" ht="15" customHeight="1" x14ac:dyDescent="0.45">
      <c r="A68" s="364" t="s">
        <v>3581</v>
      </c>
      <c r="B68" s="364" t="s">
        <v>9</v>
      </c>
      <c r="C68" s="365">
        <v>45351</v>
      </c>
      <c r="D68" s="105" t="s">
        <v>3607</v>
      </c>
      <c r="E68" s="386" t="s">
        <v>1241</v>
      </c>
      <c r="F68" s="182" t="s">
        <v>165</v>
      </c>
      <c r="G68" s="182" t="s">
        <v>3602</v>
      </c>
      <c r="H68" s="182" t="s">
        <v>988</v>
      </c>
      <c r="I68" s="182"/>
      <c r="J68" s="183">
        <v>19.5</v>
      </c>
      <c r="K68" s="183">
        <v>69</v>
      </c>
      <c r="L68" s="183"/>
      <c r="M68" s="366"/>
      <c r="N68" s="203">
        <f>SUM(X68:AA68)</f>
        <v>4</v>
      </c>
      <c r="O68" s="203">
        <f>N68*J68</f>
        <v>78</v>
      </c>
      <c r="P68" s="203"/>
      <c r="Q68" s="183"/>
      <c r="R68" s="203">
        <f>Q69*J68</f>
        <v>0</v>
      </c>
      <c r="S68" s="203"/>
      <c r="T68" s="203"/>
      <c r="U68" s="203">
        <f>T69*J68</f>
        <v>78</v>
      </c>
      <c r="V68" s="203"/>
      <c r="W68" s="203"/>
      <c r="X68" s="183"/>
      <c r="Y68" s="184">
        <v>1</v>
      </c>
      <c r="Z68" s="184">
        <v>2</v>
      </c>
      <c r="AA68" s="184">
        <v>1</v>
      </c>
    </row>
    <row r="69" spans="1:27" ht="15" customHeight="1" x14ac:dyDescent="0.45">
      <c r="A69" s="108"/>
      <c r="B69" s="108"/>
      <c r="C69" s="108"/>
      <c r="D69" s="46"/>
      <c r="E69" s="36"/>
      <c r="F69" s="36"/>
      <c r="G69" s="36"/>
      <c r="H69" s="36"/>
      <c r="I69" s="36"/>
      <c r="J69" s="38"/>
      <c r="K69" s="38"/>
      <c r="L69" s="38"/>
      <c r="M69" s="69"/>
      <c r="N69" s="38"/>
      <c r="O69" s="48"/>
      <c r="P69" s="48">
        <f>N68*K68</f>
        <v>276</v>
      </c>
      <c r="Q69" s="111">
        <f>SUM(X69:AA69)</f>
        <v>0</v>
      </c>
      <c r="R69" s="48"/>
      <c r="S69" s="48">
        <f>Q69*K68</f>
        <v>0</v>
      </c>
      <c r="T69" s="48">
        <f>N68-Q69</f>
        <v>4</v>
      </c>
      <c r="U69" s="48"/>
      <c r="V69" s="48">
        <f>T69*K68</f>
        <v>276</v>
      </c>
      <c r="W69" s="48"/>
      <c r="X69" s="38"/>
      <c r="Y69" s="40">
        <v>0</v>
      </c>
      <c r="Z69" s="40">
        <v>0</v>
      </c>
      <c r="AA69" s="40">
        <v>0</v>
      </c>
    </row>
    <row r="70" spans="1:27" ht="15" customHeight="1" x14ac:dyDescent="0.45">
      <c r="A70" s="108"/>
      <c r="B70" s="36"/>
      <c r="C70" s="36"/>
      <c r="D70" s="36"/>
      <c r="E70" s="36"/>
      <c r="F70" s="36"/>
      <c r="G70" s="36"/>
      <c r="H70" s="36"/>
      <c r="I70" s="36"/>
      <c r="J70" s="38"/>
      <c r="K70" s="38"/>
      <c r="L70" s="38"/>
      <c r="M70" s="69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41"/>
      <c r="Z70" s="41"/>
      <c r="AA70" s="846"/>
    </row>
    <row r="71" spans="1:27" ht="15" customHeight="1" x14ac:dyDescent="0.45">
      <c r="A71" s="364" t="s">
        <v>3581</v>
      </c>
      <c r="B71" s="364" t="s">
        <v>9</v>
      </c>
      <c r="C71" s="365">
        <v>45351</v>
      </c>
      <c r="D71" s="105" t="s">
        <v>3608</v>
      </c>
      <c r="E71" s="182" t="s">
        <v>3609</v>
      </c>
      <c r="F71" s="239" t="s">
        <v>3610</v>
      </c>
      <c r="G71" s="182" t="s">
        <v>166</v>
      </c>
      <c r="H71" s="182" t="s">
        <v>162</v>
      </c>
      <c r="I71" s="182"/>
      <c r="J71" s="183">
        <v>35</v>
      </c>
      <c r="K71" s="183">
        <v>105</v>
      </c>
      <c r="L71" s="183"/>
      <c r="M71" s="366"/>
      <c r="N71" s="203">
        <f>SUM(X71:AA71)</f>
        <v>4</v>
      </c>
      <c r="O71" s="203">
        <f>N71*J71</f>
        <v>140</v>
      </c>
      <c r="P71" s="203"/>
      <c r="Q71" s="183"/>
      <c r="R71" s="203">
        <f>Q72*J71</f>
        <v>0</v>
      </c>
      <c r="S71" s="203"/>
      <c r="T71" s="203"/>
      <c r="U71" s="203">
        <f>T72*J71</f>
        <v>140</v>
      </c>
      <c r="V71" s="203"/>
      <c r="W71" s="203"/>
      <c r="X71" s="183"/>
      <c r="Y71" s="184">
        <v>1</v>
      </c>
      <c r="Z71" s="184">
        <v>2</v>
      </c>
      <c r="AA71" s="184">
        <v>1</v>
      </c>
    </row>
    <row r="72" spans="1:27" ht="15" customHeight="1" x14ac:dyDescent="0.45">
      <c r="A72" s="108"/>
      <c r="B72" s="108"/>
      <c r="C72" s="108"/>
      <c r="D72" s="844"/>
      <c r="E72" s="36"/>
      <c r="F72" s="36"/>
      <c r="G72" s="36"/>
      <c r="H72" s="36"/>
      <c r="I72" s="36"/>
      <c r="J72" s="38"/>
      <c r="K72" s="38"/>
      <c r="L72" s="38"/>
      <c r="M72" s="69"/>
      <c r="N72" s="38"/>
      <c r="O72" s="48"/>
      <c r="P72" s="48">
        <f>N71*K71</f>
        <v>420</v>
      </c>
      <c r="Q72" s="664">
        <f>SUM(X72:AA72)</f>
        <v>0</v>
      </c>
      <c r="R72" s="48"/>
      <c r="S72" s="48">
        <f>Q72*K71</f>
        <v>0</v>
      </c>
      <c r="T72" s="48">
        <f>N71-Q72</f>
        <v>4</v>
      </c>
      <c r="U72" s="48"/>
      <c r="V72" s="48">
        <f>T72*K71</f>
        <v>420</v>
      </c>
      <c r="W72" s="48"/>
      <c r="X72" s="38"/>
      <c r="Y72" s="47">
        <v>0</v>
      </c>
      <c r="Z72" s="665">
        <v>0</v>
      </c>
      <c r="AA72" s="47">
        <v>0</v>
      </c>
    </row>
    <row r="73" spans="1:27" ht="15" customHeight="1" x14ac:dyDescent="0.45">
      <c r="A73" s="108"/>
      <c r="B73" s="36"/>
      <c r="C73" s="36"/>
      <c r="D73" s="36"/>
      <c r="E73" s="36"/>
      <c r="F73" s="36"/>
      <c r="G73" s="36"/>
      <c r="H73" s="36"/>
      <c r="I73" s="36"/>
      <c r="J73" s="38"/>
      <c r="K73" s="38"/>
      <c r="L73" s="38"/>
      <c r="M73" s="69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41"/>
      <c r="Z73" s="846"/>
      <c r="AA73" s="41"/>
    </row>
    <row r="74" spans="1:27" ht="15" customHeight="1" x14ac:dyDescent="0.45">
      <c r="A74" s="108"/>
      <c r="B74" s="36"/>
      <c r="C74" s="36"/>
      <c r="D74" s="36"/>
      <c r="E74" s="36"/>
      <c r="F74" s="36"/>
      <c r="G74" s="36"/>
      <c r="H74" s="36"/>
      <c r="I74" s="36"/>
      <c r="J74" s="38"/>
      <c r="K74" s="38"/>
      <c r="L74" s="38"/>
      <c r="M74" s="69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41"/>
      <c r="Z74" s="846"/>
      <c r="AA74" s="41"/>
    </row>
    <row r="75" spans="1:27" ht="15" customHeight="1" x14ac:dyDescent="0.45">
      <c r="A75" s="92"/>
      <c r="B75" s="92"/>
      <c r="C75" s="92"/>
      <c r="D75" s="92"/>
      <c r="E75" s="92"/>
      <c r="F75" s="92"/>
      <c r="G75" s="92"/>
      <c r="H75" s="92"/>
      <c r="I75" s="92"/>
      <c r="J75" s="93"/>
      <c r="K75" s="93"/>
      <c r="L75" s="93"/>
      <c r="M75" s="93"/>
      <c r="N75" s="93">
        <f t="shared" ref="N75:W75" si="0">SUM(N2:N74)</f>
        <v>98</v>
      </c>
      <c r="O75" s="93">
        <f t="shared" si="0"/>
        <v>3054</v>
      </c>
      <c r="P75" s="93">
        <f t="shared" si="0"/>
        <v>9550</v>
      </c>
      <c r="Q75" s="710">
        <f t="shared" si="0"/>
        <v>4</v>
      </c>
      <c r="R75" s="710">
        <f t="shared" si="0"/>
        <v>214</v>
      </c>
      <c r="S75" s="93">
        <f t="shared" si="0"/>
        <v>646</v>
      </c>
      <c r="T75" s="93">
        <f t="shared" si="0"/>
        <v>94</v>
      </c>
      <c r="U75" s="93">
        <f t="shared" si="0"/>
        <v>2840</v>
      </c>
      <c r="V75" s="93">
        <f t="shared" si="0"/>
        <v>8904</v>
      </c>
      <c r="W75" s="93">
        <f t="shared" si="0"/>
        <v>0</v>
      </c>
      <c r="X75" s="93"/>
      <c r="Y75" s="94"/>
      <c r="Z75" s="94"/>
      <c r="AA75" s="94"/>
    </row>
    <row r="76" spans="1:27" ht="15" customHeight="1" x14ac:dyDescent="0.45">
      <c r="L76" s="9"/>
      <c r="M76" s="9"/>
      <c r="N76" s="9"/>
      <c r="O76" s="9">
        <f t="shared" ref="O76:P76" si="1">R75+U75</f>
        <v>3054</v>
      </c>
      <c r="P76" s="9">
        <f t="shared" si="1"/>
        <v>9550</v>
      </c>
      <c r="Q76" s="9"/>
      <c r="R76" s="9"/>
      <c r="S76" s="9"/>
      <c r="T76" s="9"/>
      <c r="U76" s="9"/>
      <c r="V76" s="9"/>
      <c r="W76" s="9"/>
    </row>
    <row r="77" spans="1:27" ht="15" customHeight="1" x14ac:dyDescent="0.45">
      <c r="L77" s="38" t="s">
        <v>2084</v>
      </c>
      <c r="M77" s="9"/>
      <c r="N77" s="9"/>
      <c r="O77" s="98">
        <f>O75/N75</f>
        <v>31.163265306122447</v>
      </c>
      <c r="P77" s="9"/>
      <c r="Q77" s="9"/>
      <c r="R77" s="97">
        <f>R75/O75</f>
        <v>7.007203667321546E-2</v>
      </c>
      <c r="S77" s="9"/>
      <c r="T77" s="9"/>
      <c r="U77" s="97">
        <f>U75/O75</f>
        <v>0.92992796332678451</v>
      </c>
      <c r="V77" s="9"/>
      <c r="W77" s="9"/>
    </row>
    <row r="78" spans="1:27" ht="15" customHeight="1" x14ac:dyDescent="0.45">
      <c r="L78" s="38" t="s">
        <v>2085</v>
      </c>
      <c r="M78" s="9"/>
      <c r="N78" s="9"/>
      <c r="O78" s="9"/>
      <c r="P78" s="9"/>
      <c r="Q78" s="9"/>
      <c r="R78" s="9"/>
      <c r="S78" s="9"/>
      <c r="T78" s="9"/>
      <c r="U78" s="9"/>
      <c r="V78" s="98">
        <f>V75/U75</f>
        <v>3.1352112676056336</v>
      </c>
      <c r="W78" s="9"/>
    </row>
    <row r="79" spans="1:27" ht="14.25" customHeight="1" x14ac:dyDescent="0.45"/>
    <row r="80" spans="1:27" ht="14.25" customHeight="1" x14ac:dyDescent="0.45"/>
    <row r="81" ht="14.25" customHeight="1" x14ac:dyDescent="0.45"/>
    <row r="82" ht="14.25" customHeight="1" x14ac:dyDescent="0.45"/>
    <row r="83" ht="14.25" customHeight="1" x14ac:dyDescent="0.45"/>
    <row r="84" ht="14.25" customHeight="1" x14ac:dyDescent="0.45"/>
    <row r="85" ht="14.25" customHeight="1" x14ac:dyDescent="0.45"/>
    <row r="86" ht="14.25" customHeight="1" x14ac:dyDescent="0.45"/>
    <row r="87" ht="14.25" customHeight="1" x14ac:dyDescent="0.45"/>
    <row r="88" ht="14.25" customHeight="1" x14ac:dyDescent="0.45"/>
    <row r="89" ht="14.25" customHeight="1" x14ac:dyDescent="0.45"/>
    <row r="90" ht="14.25" customHeight="1" x14ac:dyDescent="0.45"/>
    <row r="91" ht="14.25" customHeight="1" x14ac:dyDescent="0.45"/>
    <row r="92" ht="14.25" customHeight="1" x14ac:dyDescent="0.45"/>
    <row r="93" ht="14.25" customHeight="1" x14ac:dyDescent="0.45"/>
    <row r="94" ht="14.25" customHeight="1" x14ac:dyDescent="0.45"/>
    <row r="95" ht="14.25" customHeight="1" x14ac:dyDescent="0.45"/>
    <row r="96" ht="14.25" customHeight="1" x14ac:dyDescent="0.45"/>
    <row r="97" ht="14.25" customHeight="1" x14ac:dyDescent="0.45"/>
    <row r="98" ht="14.25" customHeight="1" x14ac:dyDescent="0.45"/>
    <row r="99" ht="14.25" customHeight="1" x14ac:dyDescent="0.45"/>
    <row r="100" ht="14.25" customHeight="1" x14ac:dyDescent="0.45"/>
    <row r="101" ht="14.25" customHeight="1" x14ac:dyDescent="0.45"/>
    <row r="102" ht="14.25" customHeight="1" x14ac:dyDescent="0.45"/>
    <row r="103" ht="14.25" customHeight="1" x14ac:dyDescent="0.45"/>
    <row r="104" ht="14.25" customHeight="1" x14ac:dyDescent="0.45"/>
    <row r="105" ht="14.25" customHeight="1" x14ac:dyDescent="0.45"/>
    <row r="106" ht="14.25" customHeight="1" x14ac:dyDescent="0.45"/>
    <row r="107" ht="14.25" customHeight="1" x14ac:dyDescent="0.45"/>
    <row r="108" ht="14.25" customHeight="1" x14ac:dyDescent="0.45"/>
    <row r="109" ht="14.25" customHeight="1" x14ac:dyDescent="0.45"/>
    <row r="110" ht="14.25" customHeight="1" x14ac:dyDescent="0.45"/>
    <row r="111" ht="14.25" customHeight="1" x14ac:dyDescent="0.45"/>
    <row r="11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</sheetData>
  <mergeCells count="2">
    <mergeCell ref="R1:S1"/>
    <mergeCell ref="U1:W1"/>
  </mergeCells>
  <pageMargins left="0.23622047244094491" right="0.23622047244094491" top="0.74803149606299213" bottom="0.74803149606299213" header="0" footer="0"/>
  <pageSetup paperSize="9" scale="40" orientation="landscape" r:id="rId1"/>
  <headerFooter>
    <oddFooter>&amp;Rpage &amp;P sur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U996"/>
  <sheetViews>
    <sheetView workbookViewId="0">
      <pane xSplit="3" ySplit="1" topLeftCell="D2" activePane="bottomRight" state="frozen"/>
      <selection activeCell="M12" sqref="M12"/>
      <selection pane="topRight" activeCell="M12" sqref="M12"/>
      <selection pane="bottomLeft" activeCell="M12" sqref="M12"/>
      <selection pane="bottomRight" activeCell="D14" sqref="D14"/>
    </sheetView>
  </sheetViews>
  <sheetFormatPr baseColWidth="10" defaultColWidth="14.3984375" defaultRowHeight="15" customHeight="1" x14ac:dyDescent="0.45"/>
  <cols>
    <col min="1" max="1" width="20.265625" customWidth="1"/>
    <col min="2" max="2" width="11.1328125" customWidth="1"/>
    <col min="3" max="3" width="23.73046875" customWidth="1"/>
    <col min="4" max="6" width="17.1328125" customWidth="1"/>
    <col min="7" max="7" width="19.265625" customWidth="1"/>
    <col min="8" max="26" width="9" customWidth="1"/>
  </cols>
  <sheetData>
    <row r="1" spans="1:21" ht="52.5" customHeight="1" x14ac:dyDescent="0.45">
      <c r="A1" s="32" t="s">
        <v>117</v>
      </c>
      <c r="B1" s="32" t="s">
        <v>118</v>
      </c>
      <c r="C1" s="32" t="s">
        <v>120</v>
      </c>
      <c r="D1" s="32" t="s">
        <v>121</v>
      </c>
      <c r="E1" s="32" t="s">
        <v>122</v>
      </c>
      <c r="F1" s="32" t="s">
        <v>123</v>
      </c>
      <c r="G1" s="32" t="s">
        <v>124</v>
      </c>
      <c r="H1" s="32" t="s">
        <v>125</v>
      </c>
      <c r="I1" s="32" t="s">
        <v>126</v>
      </c>
      <c r="J1" s="32" t="s">
        <v>127</v>
      </c>
      <c r="K1" s="34" t="s">
        <v>128</v>
      </c>
      <c r="L1" s="33" t="s">
        <v>129</v>
      </c>
      <c r="M1" s="33" t="s">
        <v>933</v>
      </c>
      <c r="N1" s="35" t="s">
        <v>131</v>
      </c>
      <c r="O1" s="829" t="s">
        <v>132</v>
      </c>
      <c r="P1" s="828"/>
      <c r="Q1" s="33" t="s">
        <v>133</v>
      </c>
      <c r="R1" s="830" t="s">
        <v>134</v>
      </c>
      <c r="S1" s="827"/>
      <c r="T1" s="828"/>
      <c r="U1" s="32" t="s">
        <v>140</v>
      </c>
    </row>
    <row r="2" spans="1:21" ht="15" customHeight="1" x14ac:dyDescent="0.45">
      <c r="A2" s="77" t="s">
        <v>3611</v>
      </c>
      <c r="B2" s="77" t="s">
        <v>203</v>
      </c>
      <c r="C2" s="323" t="s">
        <v>3612</v>
      </c>
      <c r="D2" s="77"/>
      <c r="E2" s="77" t="s">
        <v>3613</v>
      </c>
      <c r="F2" s="77"/>
      <c r="G2" s="77" t="s">
        <v>3614</v>
      </c>
      <c r="H2" s="81">
        <v>47</v>
      </c>
      <c r="I2" s="81">
        <v>139</v>
      </c>
      <c r="J2" s="81"/>
      <c r="K2" s="81">
        <f>SUM(U2)</f>
        <v>2</v>
      </c>
      <c r="L2" s="81">
        <f>K2*H2</f>
        <v>94</v>
      </c>
      <c r="M2" s="81"/>
      <c r="N2" s="39"/>
      <c r="O2" s="81">
        <f>N3*H2</f>
        <v>0</v>
      </c>
      <c r="P2" s="81"/>
      <c r="Q2" s="81"/>
      <c r="R2" s="81">
        <f>Q3*H2</f>
        <v>94</v>
      </c>
      <c r="S2" s="81"/>
      <c r="T2" s="81"/>
      <c r="U2" s="81">
        <v>2</v>
      </c>
    </row>
    <row r="3" spans="1:21" ht="15" customHeight="1" x14ac:dyDescent="0.45">
      <c r="A3" s="36"/>
      <c r="B3" s="36"/>
      <c r="C3" s="194"/>
      <c r="D3" s="36"/>
      <c r="E3" s="36"/>
      <c r="F3" s="36"/>
      <c r="G3" s="36"/>
      <c r="H3" s="38"/>
      <c r="I3" s="38"/>
      <c r="J3" s="38"/>
      <c r="K3" s="38"/>
      <c r="L3" s="38"/>
      <c r="M3" s="38">
        <f>K2*I2</f>
        <v>278</v>
      </c>
      <c r="N3" s="42">
        <f>SUM(U3)</f>
        <v>0</v>
      </c>
      <c r="O3" s="38"/>
      <c r="P3" s="38">
        <f>N3*I2</f>
        <v>0</v>
      </c>
      <c r="Q3" s="38">
        <f>K2-N3</f>
        <v>2</v>
      </c>
      <c r="R3" s="38"/>
      <c r="S3" s="38">
        <f>Q3*I2</f>
        <v>278</v>
      </c>
      <c r="T3" s="38"/>
      <c r="U3" s="42">
        <v>0</v>
      </c>
    </row>
    <row r="4" spans="1:21" ht="15" customHeight="1" x14ac:dyDescent="0.45">
      <c r="A4" s="77" t="s">
        <v>3611</v>
      </c>
      <c r="B4" s="77" t="s">
        <v>203</v>
      </c>
      <c r="C4" s="323" t="s">
        <v>3615</v>
      </c>
      <c r="D4" s="77"/>
      <c r="E4" s="77"/>
      <c r="F4" s="77"/>
      <c r="G4" s="77" t="s">
        <v>3616</v>
      </c>
      <c r="H4" s="81">
        <v>48</v>
      </c>
      <c r="I4" s="81">
        <v>144</v>
      </c>
      <c r="J4" s="81"/>
      <c r="K4" s="81">
        <f>SUM(U4)</f>
        <v>2</v>
      </c>
      <c r="L4" s="81">
        <f>K4*H4</f>
        <v>96</v>
      </c>
      <c r="M4" s="81"/>
      <c r="N4" s="39"/>
      <c r="O4" s="81">
        <f>N5*H4</f>
        <v>0</v>
      </c>
      <c r="P4" s="81"/>
      <c r="Q4" s="81"/>
      <c r="R4" s="81">
        <f>Q5*H4</f>
        <v>96</v>
      </c>
      <c r="S4" s="81"/>
      <c r="T4" s="81"/>
      <c r="U4" s="81">
        <v>2</v>
      </c>
    </row>
    <row r="5" spans="1:21" ht="15" customHeight="1" x14ac:dyDescent="0.45">
      <c r="A5" s="36"/>
      <c r="B5" s="36"/>
      <c r="C5" s="194"/>
      <c r="D5" s="36"/>
      <c r="E5" s="36"/>
      <c r="F5" s="36"/>
      <c r="G5" s="36"/>
      <c r="H5" s="38"/>
      <c r="I5" s="38"/>
      <c r="J5" s="38"/>
      <c r="K5" s="38"/>
      <c r="L5" s="38"/>
      <c r="M5" s="38">
        <f>K4*I4</f>
        <v>288</v>
      </c>
      <c r="N5" s="42">
        <f>SUM(U5)</f>
        <v>0</v>
      </c>
      <c r="O5" s="38"/>
      <c r="P5" s="38">
        <f>N5*I4</f>
        <v>0</v>
      </c>
      <c r="Q5" s="38">
        <f>K4-N5</f>
        <v>2</v>
      </c>
      <c r="R5" s="38"/>
      <c r="S5" s="38">
        <f>Q5*I4</f>
        <v>288</v>
      </c>
      <c r="T5" s="38"/>
      <c r="U5" s="42">
        <v>0</v>
      </c>
    </row>
    <row r="6" spans="1:21" ht="15" customHeight="1" x14ac:dyDescent="0.45">
      <c r="A6" s="77" t="s">
        <v>3611</v>
      </c>
      <c r="B6" s="77" t="s">
        <v>203</v>
      </c>
      <c r="C6" s="323" t="s">
        <v>3617</v>
      </c>
      <c r="D6" s="77"/>
      <c r="E6" s="77" t="s">
        <v>3613</v>
      </c>
      <c r="F6" s="77"/>
      <c r="G6" s="77"/>
      <c r="H6" s="81">
        <v>24</v>
      </c>
      <c r="I6" s="81">
        <v>89</v>
      </c>
      <c r="J6" s="81"/>
      <c r="K6" s="81">
        <f>SUM(U6)</f>
        <v>2</v>
      </c>
      <c r="L6" s="81">
        <f>K6*H6</f>
        <v>48</v>
      </c>
      <c r="M6" s="81"/>
      <c r="N6" s="39"/>
      <c r="O6" s="81">
        <f>N7*H6</f>
        <v>0</v>
      </c>
      <c r="P6" s="81"/>
      <c r="Q6" s="81"/>
      <c r="R6" s="81">
        <f>Q7*H6</f>
        <v>48</v>
      </c>
      <c r="S6" s="81"/>
      <c r="T6" s="81"/>
      <c r="U6" s="81">
        <v>2</v>
      </c>
    </row>
    <row r="7" spans="1:21" ht="15" customHeight="1" x14ac:dyDescent="0.45">
      <c r="A7" s="36"/>
      <c r="B7" s="36"/>
      <c r="C7" s="194"/>
      <c r="D7" s="36"/>
      <c r="E7" s="36"/>
      <c r="F7" s="36"/>
      <c r="G7" s="36"/>
      <c r="H7" s="38"/>
      <c r="I7" s="38"/>
      <c r="J7" s="38"/>
      <c r="K7" s="38"/>
      <c r="L7" s="38"/>
      <c r="M7" s="38">
        <f>K6*I6</f>
        <v>178</v>
      </c>
      <c r="N7" s="42">
        <f>SUM(U7)</f>
        <v>0</v>
      </c>
      <c r="O7" s="38"/>
      <c r="P7" s="38">
        <f>N7*I6</f>
        <v>0</v>
      </c>
      <c r="Q7" s="38">
        <f>K6-N7</f>
        <v>2</v>
      </c>
      <c r="R7" s="38"/>
      <c r="S7" s="38">
        <f>Q7*I6</f>
        <v>178</v>
      </c>
      <c r="T7" s="38"/>
      <c r="U7" s="42">
        <v>0</v>
      </c>
    </row>
    <row r="8" spans="1:21" ht="15" customHeight="1" x14ac:dyDescent="0.45">
      <c r="A8" s="77" t="s">
        <v>3611</v>
      </c>
      <c r="B8" s="77" t="s">
        <v>203</v>
      </c>
      <c r="C8" s="323" t="s">
        <v>3618</v>
      </c>
      <c r="D8" s="77"/>
      <c r="E8" s="77" t="s">
        <v>3613</v>
      </c>
      <c r="F8" s="77"/>
      <c r="G8" s="77" t="s">
        <v>3619</v>
      </c>
      <c r="H8" s="81">
        <v>26.5</v>
      </c>
      <c r="I8" s="81">
        <v>89</v>
      </c>
      <c r="J8" s="81"/>
      <c r="K8" s="81">
        <f>SUM(U8)</f>
        <v>2</v>
      </c>
      <c r="L8" s="81">
        <f>K8*H8</f>
        <v>53</v>
      </c>
      <c r="M8" s="81"/>
      <c r="N8" s="39"/>
      <c r="O8" s="81">
        <f>N9*H8</f>
        <v>0</v>
      </c>
      <c r="P8" s="81"/>
      <c r="Q8" s="81"/>
      <c r="R8" s="81">
        <f>Q9*H8</f>
        <v>53</v>
      </c>
      <c r="S8" s="81"/>
      <c r="T8" s="81"/>
      <c r="U8" s="81">
        <v>2</v>
      </c>
    </row>
    <row r="9" spans="1:21" ht="15" customHeight="1" x14ac:dyDescent="0.45">
      <c r="A9" s="36"/>
      <c r="B9" s="36"/>
      <c r="C9" s="194"/>
      <c r="D9" s="36"/>
      <c r="E9" s="36"/>
      <c r="F9" s="36"/>
      <c r="G9" s="36"/>
      <c r="H9" s="38"/>
      <c r="I9" s="38"/>
      <c r="J9" s="38"/>
      <c r="K9" s="38"/>
      <c r="L9" s="38"/>
      <c r="M9" s="38">
        <f>K8*I8</f>
        <v>178</v>
      </c>
      <c r="N9" s="42">
        <f>SUM(U9)</f>
        <v>0</v>
      </c>
      <c r="O9" s="38"/>
      <c r="P9" s="38">
        <f>N9*I8</f>
        <v>0</v>
      </c>
      <c r="Q9" s="38">
        <f>K8-N9</f>
        <v>2</v>
      </c>
      <c r="R9" s="38"/>
      <c r="S9" s="38">
        <f>Q9*I8</f>
        <v>178</v>
      </c>
      <c r="T9" s="38"/>
      <c r="U9" s="42">
        <v>0</v>
      </c>
    </row>
    <row r="10" spans="1:21" ht="15" customHeight="1" x14ac:dyDescent="0.45">
      <c r="A10" s="77" t="s">
        <v>3611</v>
      </c>
      <c r="B10" s="77" t="s">
        <v>203</v>
      </c>
      <c r="C10" s="323" t="s">
        <v>3620</v>
      </c>
      <c r="D10" s="77"/>
      <c r="E10" s="77" t="s">
        <v>3613</v>
      </c>
      <c r="F10" s="77"/>
      <c r="G10" s="77" t="s">
        <v>742</v>
      </c>
      <c r="H10" s="81">
        <v>16</v>
      </c>
      <c r="I10" s="81">
        <v>89</v>
      </c>
      <c r="J10" s="81"/>
      <c r="K10" s="81">
        <f>SUM(U10)</f>
        <v>3</v>
      </c>
      <c r="L10" s="81">
        <f>K10*H10</f>
        <v>48</v>
      </c>
      <c r="M10" s="81"/>
      <c r="N10" s="39"/>
      <c r="O10" s="81">
        <f>N11*H10</f>
        <v>0</v>
      </c>
      <c r="P10" s="81"/>
      <c r="Q10" s="81"/>
      <c r="R10" s="81">
        <f>Q11*H10</f>
        <v>48</v>
      </c>
      <c r="S10" s="81"/>
      <c r="T10" s="81"/>
      <c r="U10" s="81">
        <v>3</v>
      </c>
    </row>
    <row r="11" spans="1:21" ht="15" customHeight="1" x14ac:dyDescent="0.45">
      <c r="A11" s="36"/>
      <c r="B11" s="36"/>
      <c r="C11" s="194"/>
      <c r="D11" s="36"/>
      <c r="E11" s="36"/>
      <c r="F11" s="36"/>
      <c r="G11" s="36"/>
      <c r="H11" s="38"/>
      <c r="I11" s="38"/>
      <c r="J11" s="38"/>
      <c r="K11" s="38"/>
      <c r="L11" s="38"/>
      <c r="M11" s="38">
        <f>K10*I10</f>
        <v>267</v>
      </c>
      <c r="N11" s="42">
        <f>SUM(U11)</f>
        <v>0</v>
      </c>
      <c r="O11" s="38"/>
      <c r="P11" s="38">
        <f>N11*I10</f>
        <v>0</v>
      </c>
      <c r="Q11" s="38">
        <f>K10-N11</f>
        <v>3</v>
      </c>
      <c r="R11" s="38"/>
      <c r="S11" s="38">
        <f>Q11*I10</f>
        <v>267</v>
      </c>
      <c r="T11" s="38"/>
      <c r="U11" s="42">
        <v>0</v>
      </c>
    </row>
    <row r="12" spans="1:21" ht="15" customHeight="1" x14ac:dyDescent="0.45">
      <c r="A12" s="77" t="s">
        <v>3611</v>
      </c>
      <c r="B12" s="77" t="s">
        <v>203</v>
      </c>
      <c r="C12" s="323" t="s">
        <v>3620</v>
      </c>
      <c r="D12" s="77"/>
      <c r="E12" s="77" t="s">
        <v>574</v>
      </c>
      <c r="F12" s="77"/>
      <c r="G12" s="77" t="s">
        <v>742</v>
      </c>
      <c r="H12" s="81">
        <v>16</v>
      </c>
      <c r="I12" s="81">
        <v>89</v>
      </c>
      <c r="J12" s="81"/>
      <c r="K12" s="81">
        <f>SUM(U12)</f>
        <v>2</v>
      </c>
      <c r="L12" s="81">
        <f>K12*H12</f>
        <v>32</v>
      </c>
      <c r="M12" s="81"/>
      <c r="N12" s="39"/>
      <c r="O12" s="81">
        <f>N13*H12</f>
        <v>0</v>
      </c>
      <c r="P12" s="81"/>
      <c r="Q12" s="81"/>
      <c r="R12" s="81">
        <f>Q13*H12</f>
        <v>32</v>
      </c>
      <c r="S12" s="81"/>
      <c r="T12" s="81"/>
      <c r="U12" s="81">
        <v>2</v>
      </c>
    </row>
    <row r="13" spans="1:21" ht="15" customHeight="1" x14ac:dyDescent="0.45">
      <c r="A13" s="36"/>
      <c r="B13" s="36"/>
      <c r="C13" s="392"/>
      <c r="D13" s="36"/>
      <c r="E13" s="36"/>
      <c r="F13" s="36"/>
      <c r="G13" s="36"/>
      <c r="H13" s="38"/>
      <c r="I13" s="38"/>
      <c r="J13" s="38"/>
      <c r="K13" s="38"/>
      <c r="L13" s="38"/>
      <c r="M13" s="38">
        <f>K12*I12</f>
        <v>178</v>
      </c>
      <c r="N13" s="42">
        <f>SUM(U13)</f>
        <v>0</v>
      </c>
      <c r="O13" s="38"/>
      <c r="P13" s="38">
        <f>N13*I12</f>
        <v>0</v>
      </c>
      <c r="Q13" s="38">
        <f>K12-N13</f>
        <v>2</v>
      </c>
      <c r="R13" s="38"/>
      <c r="S13" s="38">
        <f>Q13*I12</f>
        <v>178</v>
      </c>
      <c r="T13" s="38"/>
      <c r="U13" s="42">
        <v>0</v>
      </c>
    </row>
    <row r="14" spans="1:21" ht="15" customHeight="1" x14ac:dyDescent="0.45">
      <c r="A14" s="77" t="s">
        <v>3611</v>
      </c>
      <c r="B14" s="77" t="s">
        <v>203</v>
      </c>
      <c r="C14" s="323" t="s">
        <v>3621</v>
      </c>
      <c r="D14" s="77"/>
      <c r="E14" s="77" t="s">
        <v>3622</v>
      </c>
      <c r="F14" s="77"/>
      <c r="G14" s="77" t="s">
        <v>3623</v>
      </c>
      <c r="H14" s="81">
        <v>26</v>
      </c>
      <c r="I14" s="81">
        <v>79</v>
      </c>
      <c r="J14" s="81"/>
      <c r="K14" s="81">
        <f>SUM(U14)</f>
        <v>1</v>
      </c>
      <c r="L14" s="81">
        <f>K14*H14</f>
        <v>26</v>
      </c>
      <c r="M14" s="81"/>
      <c r="N14" s="39"/>
      <c r="O14" s="81">
        <f>N15*H14</f>
        <v>0</v>
      </c>
      <c r="P14" s="81"/>
      <c r="Q14" s="81"/>
      <c r="R14" s="81">
        <f>Q15*H14</f>
        <v>26</v>
      </c>
      <c r="S14" s="81"/>
      <c r="T14" s="81"/>
      <c r="U14" s="81">
        <v>1</v>
      </c>
    </row>
    <row r="15" spans="1:21" ht="15" customHeight="1" x14ac:dyDescent="0.45">
      <c r="A15" s="36"/>
      <c r="B15" s="36"/>
      <c r="C15" s="392"/>
      <c r="D15" s="36"/>
      <c r="E15" s="36"/>
      <c r="F15" s="36"/>
      <c r="G15" s="36"/>
      <c r="H15" s="38"/>
      <c r="I15" s="38"/>
      <c r="J15" s="38"/>
      <c r="K15" s="38"/>
      <c r="L15" s="38"/>
      <c r="M15" s="38">
        <f>K14*I14</f>
        <v>79</v>
      </c>
      <c r="N15" s="42">
        <f>SUM(U15)</f>
        <v>0</v>
      </c>
      <c r="O15" s="38"/>
      <c r="P15" s="38">
        <f>N15*I14</f>
        <v>0</v>
      </c>
      <c r="Q15" s="38">
        <f>K14-N15</f>
        <v>1</v>
      </c>
      <c r="R15" s="38"/>
      <c r="S15" s="38">
        <f>Q15*I14</f>
        <v>79</v>
      </c>
      <c r="T15" s="38"/>
      <c r="U15" s="42">
        <v>0</v>
      </c>
    </row>
    <row r="16" spans="1:21" ht="15" customHeight="1" x14ac:dyDescent="0.45">
      <c r="A16" s="77" t="s">
        <v>3611</v>
      </c>
      <c r="B16" s="77" t="s">
        <v>203</v>
      </c>
      <c r="C16" s="323" t="s">
        <v>3621</v>
      </c>
      <c r="D16" s="77"/>
      <c r="E16" s="77" t="s">
        <v>310</v>
      </c>
      <c r="F16" s="77"/>
      <c r="G16" s="77" t="s">
        <v>3623</v>
      </c>
      <c r="H16" s="81">
        <v>26</v>
      </c>
      <c r="I16" s="81">
        <v>79</v>
      </c>
      <c r="J16" s="81"/>
      <c r="K16" s="81">
        <f>SUM(U16)</f>
        <v>1</v>
      </c>
      <c r="L16" s="81">
        <f>K16*H16</f>
        <v>26</v>
      </c>
      <c r="M16" s="81"/>
      <c r="N16" s="39"/>
      <c r="O16" s="81">
        <f>N17*H16</f>
        <v>0</v>
      </c>
      <c r="P16" s="81"/>
      <c r="Q16" s="81"/>
      <c r="R16" s="81">
        <f>Q17*H16</f>
        <v>26</v>
      </c>
      <c r="S16" s="81"/>
      <c r="T16" s="81"/>
      <c r="U16" s="81">
        <v>1</v>
      </c>
    </row>
    <row r="17" spans="1:21" ht="15" customHeight="1" x14ac:dyDescent="0.45">
      <c r="A17" s="36"/>
      <c r="B17" s="36"/>
      <c r="C17" s="194"/>
      <c r="D17" s="36"/>
      <c r="E17" s="36"/>
      <c r="F17" s="36"/>
      <c r="G17" s="36"/>
      <c r="H17" s="38"/>
      <c r="I17" s="38"/>
      <c r="J17" s="38"/>
      <c r="K17" s="38"/>
      <c r="L17" s="38"/>
      <c r="M17" s="38">
        <f>K16*I16</f>
        <v>79</v>
      </c>
      <c r="N17" s="42">
        <f>SUM(U17)</f>
        <v>0</v>
      </c>
      <c r="O17" s="38"/>
      <c r="P17" s="38">
        <f>N17*I16</f>
        <v>0</v>
      </c>
      <c r="Q17" s="38">
        <f>K16-N17</f>
        <v>1</v>
      </c>
      <c r="R17" s="38"/>
      <c r="S17" s="38">
        <f>Q17*I16</f>
        <v>79</v>
      </c>
      <c r="T17" s="38"/>
      <c r="U17" s="42">
        <v>0</v>
      </c>
    </row>
    <row r="18" spans="1:21" ht="15" customHeight="1" x14ac:dyDescent="0.45">
      <c r="A18" s="77" t="s">
        <v>3611</v>
      </c>
      <c r="B18" s="77" t="s">
        <v>203</v>
      </c>
      <c r="C18" s="323" t="s">
        <v>3624</v>
      </c>
      <c r="D18" s="77"/>
      <c r="E18" s="77" t="s">
        <v>3613</v>
      </c>
      <c r="F18" s="77"/>
      <c r="G18" s="77" t="s">
        <v>1869</v>
      </c>
      <c r="H18" s="81">
        <v>38.5</v>
      </c>
      <c r="I18" s="81">
        <v>129</v>
      </c>
      <c r="J18" s="81"/>
      <c r="K18" s="81">
        <f>SUM(U18)</f>
        <v>1</v>
      </c>
      <c r="L18" s="81">
        <f>K18*H18</f>
        <v>38.5</v>
      </c>
      <c r="M18" s="81"/>
      <c r="N18" s="39"/>
      <c r="O18" s="81">
        <f>N19*H18</f>
        <v>0</v>
      </c>
      <c r="P18" s="81"/>
      <c r="Q18" s="81"/>
      <c r="R18" s="81">
        <f>Q19*H18</f>
        <v>38.5</v>
      </c>
      <c r="S18" s="81"/>
      <c r="T18" s="81"/>
      <c r="U18" s="81">
        <v>1</v>
      </c>
    </row>
    <row r="19" spans="1:21" ht="15" customHeight="1" x14ac:dyDescent="0.45">
      <c r="A19" s="36"/>
      <c r="B19" s="36"/>
      <c r="C19" s="194"/>
      <c r="D19" s="36"/>
      <c r="E19" s="36"/>
      <c r="F19" s="36"/>
      <c r="G19" s="36"/>
      <c r="H19" s="38"/>
      <c r="I19" s="38"/>
      <c r="J19" s="38"/>
      <c r="K19" s="38"/>
      <c r="L19" s="38"/>
      <c r="M19" s="38">
        <f>K18*I18</f>
        <v>129</v>
      </c>
      <c r="N19" s="42">
        <f>SUM(U19)</f>
        <v>0</v>
      </c>
      <c r="O19" s="38"/>
      <c r="P19" s="38">
        <f>N19*I18</f>
        <v>0</v>
      </c>
      <c r="Q19" s="38">
        <f>K18-N19</f>
        <v>1</v>
      </c>
      <c r="R19" s="38"/>
      <c r="S19" s="38">
        <f>Q19*I18</f>
        <v>129</v>
      </c>
      <c r="T19" s="38"/>
      <c r="U19" s="42">
        <v>0</v>
      </c>
    </row>
    <row r="20" spans="1:21" ht="15" customHeight="1" x14ac:dyDescent="0.45">
      <c r="A20" s="77" t="s">
        <v>3611</v>
      </c>
      <c r="B20" s="77" t="s">
        <v>203</v>
      </c>
      <c r="C20" s="323" t="s">
        <v>3625</v>
      </c>
      <c r="D20" s="77"/>
      <c r="E20" s="77" t="s">
        <v>3613</v>
      </c>
      <c r="F20" s="77"/>
      <c r="G20" s="77"/>
      <c r="H20" s="81">
        <v>14.5</v>
      </c>
      <c r="I20" s="81">
        <v>59</v>
      </c>
      <c r="J20" s="81"/>
      <c r="K20" s="81">
        <f>SUM(U20)</f>
        <v>2</v>
      </c>
      <c r="L20" s="81">
        <f>K20*H20</f>
        <v>29</v>
      </c>
      <c r="M20" s="81"/>
      <c r="N20" s="39"/>
      <c r="O20" s="81">
        <f>N21*H20</f>
        <v>0</v>
      </c>
      <c r="P20" s="81"/>
      <c r="Q20" s="81"/>
      <c r="R20" s="81">
        <f>Q21*H20</f>
        <v>29</v>
      </c>
      <c r="S20" s="81"/>
      <c r="T20" s="81"/>
      <c r="U20" s="81">
        <v>2</v>
      </c>
    </row>
    <row r="21" spans="1:21" ht="15" customHeight="1" x14ac:dyDescent="0.45">
      <c r="A21" s="36"/>
      <c r="B21" s="36"/>
      <c r="C21" s="194"/>
      <c r="D21" s="36"/>
      <c r="E21" s="36"/>
      <c r="F21" s="36"/>
      <c r="G21" s="36"/>
      <c r="H21" s="38"/>
      <c r="I21" s="38"/>
      <c r="J21" s="38"/>
      <c r="K21" s="38"/>
      <c r="L21" s="38"/>
      <c r="M21" s="38">
        <f>K20*I20</f>
        <v>118</v>
      </c>
      <c r="N21" s="42">
        <f>SUM(U21)</f>
        <v>0</v>
      </c>
      <c r="O21" s="38"/>
      <c r="P21" s="38">
        <f>N21*I20</f>
        <v>0</v>
      </c>
      <c r="Q21" s="38">
        <f>K20-N21</f>
        <v>2</v>
      </c>
      <c r="R21" s="38"/>
      <c r="S21" s="38">
        <f>Q21*I20</f>
        <v>118</v>
      </c>
      <c r="T21" s="38"/>
      <c r="U21" s="42">
        <v>0</v>
      </c>
    </row>
    <row r="22" spans="1:21" ht="15" customHeight="1" x14ac:dyDescent="0.45">
      <c r="A22" s="77" t="s">
        <v>3611</v>
      </c>
      <c r="B22" s="77" t="s">
        <v>203</v>
      </c>
      <c r="C22" s="694" t="s">
        <v>3625</v>
      </c>
      <c r="D22" s="77"/>
      <c r="E22" s="77" t="s">
        <v>574</v>
      </c>
      <c r="F22" s="77"/>
      <c r="G22" s="77"/>
      <c r="H22" s="81">
        <v>14.5</v>
      </c>
      <c r="I22" s="81">
        <v>59</v>
      </c>
      <c r="J22" s="81"/>
      <c r="K22" s="81">
        <f>SUM(U22)</f>
        <v>2</v>
      </c>
      <c r="L22" s="81">
        <f>K22*H22</f>
        <v>29</v>
      </c>
      <c r="M22" s="81"/>
      <c r="N22" s="39"/>
      <c r="O22" s="81">
        <f>N23*H22</f>
        <v>29</v>
      </c>
      <c r="P22" s="81"/>
      <c r="Q22" s="81"/>
      <c r="R22" s="81">
        <f>Q23*H22</f>
        <v>0</v>
      </c>
      <c r="S22" s="81"/>
      <c r="T22" s="81"/>
      <c r="U22" s="81">
        <v>2</v>
      </c>
    </row>
    <row r="23" spans="1:21" ht="15" customHeight="1" x14ac:dyDescent="0.45">
      <c r="A23" s="36"/>
      <c r="B23" s="36"/>
      <c r="C23" s="194"/>
      <c r="D23" s="36"/>
      <c r="E23" s="36"/>
      <c r="F23" s="36"/>
      <c r="G23" s="36"/>
      <c r="H23" s="38"/>
      <c r="I23" s="38"/>
      <c r="J23" s="38"/>
      <c r="K23" s="38"/>
      <c r="L23" s="38"/>
      <c r="M23" s="38">
        <f>K22*I22</f>
        <v>118</v>
      </c>
      <c r="N23" s="675">
        <f>SUM(U23)</f>
        <v>2</v>
      </c>
      <c r="O23" s="38"/>
      <c r="P23" s="38">
        <f>N23*I22</f>
        <v>118</v>
      </c>
      <c r="Q23" s="38">
        <f>K22-N23</f>
        <v>0</v>
      </c>
      <c r="R23" s="38"/>
      <c r="S23" s="38">
        <f>Q23*I22</f>
        <v>0</v>
      </c>
      <c r="T23" s="38"/>
      <c r="U23" s="675">
        <v>2</v>
      </c>
    </row>
    <row r="24" spans="1:21" ht="15" customHeight="1" x14ac:dyDescent="0.45">
      <c r="A24" s="9"/>
      <c r="B24" s="9"/>
      <c r="C24" s="9"/>
      <c r="D24" s="9"/>
      <c r="E24" s="9"/>
      <c r="F24" s="9"/>
      <c r="G24" s="9"/>
      <c r="H24" s="9"/>
      <c r="I24" s="9"/>
      <c r="J24" s="9"/>
      <c r="K24" s="483">
        <f t="shared" ref="K24:T24" si="0">SUM(K2:K23)</f>
        <v>20</v>
      </c>
      <c r="L24" s="483">
        <f t="shared" si="0"/>
        <v>519.5</v>
      </c>
      <c r="M24" s="483">
        <f t="shared" si="0"/>
        <v>1890</v>
      </c>
      <c r="N24" s="725">
        <f t="shared" si="0"/>
        <v>2</v>
      </c>
      <c r="O24" s="725">
        <f t="shared" si="0"/>
        <v>29</v>
      </c>
      <c r="P24" s="483">
        <f t="shared" si="0"/>
        <v>118</v>
      </c>
      <c r="Q24" s="483">
        <f t="shared" si="0"/>
        <v>18</v>
      </c>
      <c r="R24" s="483">
        <f t="shared" si="0"/>
        <v>490.5</v>
      </c>
      <c r="S24" s="483">
        <f t="shared" si="0"/>
        <v>1772</v>
      </c>
      <c r="T24" s="483">
        <f t="shared" si="0"/>
        <v>0</v>
      </c>
      <c r="U24" s="9"/>
    </row>
    <row r="25" spans="1:21" ht="15" customHeight="1" x14ac:dyDescent="0.45">
      <c r="A25" s="9"/>
      <c r="B25" s="9"/>
      <c r="C25" s="9"/>
      <c r="D25" s="9"/>
      <c r="E25" s="9"/>
      <c r="F25" s="9"/>
      <c r="G25" s="9"/>
      <c r="H25" s="9"/>
      <c r="I25" s="9"/>
      <c r="J25" s="9" t="s">
        <v>323</v>
      </c>
      <c r="K25" s="385">
        <f t="shared" ref="K25:M25" si="1">N24+Q24</f>
        <v>20</v>
      </c>
      <c r="L25" s="385">
        <f t="shared" si="1"/>
        <v>519.5</v>
      </c>
      <c r="M25" s="385">
        <f t="shared" si="1"/>
        <v>1890</v>
      </c>
      <c r="N25" s="9"/>
      <c r="O25" s="9"/>
      <c r="P25" s="9"/>
      <c r="Q25" s="9"/>
      <c r="R25" s="9"/>
      <c r="S25" s="9"/>
      <c r="T25" s="9"/>
      <c r="U25" s="9"/>
    </row>
    <row r="26" spans="1:21" ht="15" customHeight="1" x14ac:dyDescent="0.45">
      <c r="A26" s="9"/>
      <c r="B26" s="9"/>
      <c r="C26" s="9"/>
      <c r="D26" s="9"/>
      <c r="E26" s="9"/>
      <c r="F26" s="9"/>
      <c r="G26" s="9"/>
      <c r="H26" s="9"/>
      <c r="I26" s="9"/>
      <c r="J26" s="38" t="s">
        <v>2084</v>
      </c>
      <c r="K26" s="9"/>
      <c r="L26" s="9"/>
      <c r="M26" s="9"/>
      <c r="N26" s="9"/>
      <c r="O26" s="97">
        <f>O24/L24</f>
        <v>5.5822906641000959E-2</v>
      </c>
      <c r="P26" s="9"/>
      <c r="Q26" s="9"/>
      <c r="R26" s="97">
        <f>R24/L24</f>
        <v>0.94417709335899902</v>
      </c>
      <c r="S26" s="9"/>
      <c r="T26" s="9"/>
      <c r="U26" s="9"/>
    </row>
    <row r="27" spans="1:21" ht="15" customHeight="1" x14ac:dyDescent="0.45">
      <c r="A27" s="9"/>
      <c r="B27" s="9"/>
      <c r="C27" s="9"/>
      <c r="D27" s="9"/>
      <c r="E27" s="9"/>
      <c r="F27" s="9"/>
      <c r="G27" s="9"/>
      <c r="H27" s="9"/>
      <c r="I27" s="9"/>
      <c r="J27" s="38" t="s">
        <v>2085</v>
      </c>
      <c r="K27" s="9"/>
      <c r="L27" s="9"/>
      <c r="M27" s="9"/>
      <c r="N27" s="9"/>
      <c r="O27" s="9"/>
      <c r="P27" s="9"/>
      <c r="Q27" s="9"/>
      <c r="R27" s="9"/>
      <c r="S27" s="98">
        <f>S24/R24</f>
        <v>3.6126401630988787</v>
      </c>
      <c r="T27" s="9"/>
      <c r="U27" s="9"/>
    </row>
    <row r="28" spans="1:21" ht="14.25" customHeight="1" x14ac:dyDescent="0.45"/>
    <row r="29" spans="1:21" ht="14.25" customHeight="1" x14ac:dyDescent="0.45"/>
    <row r="30" spans="1:21" ht="14.25" customHeight="1" x14ac:dyDescent="0.45"/>
    <row r="31" spans="1:21" ht="14.25" customHeight="1" x14ac:dyDescent="0.45"/>
    <row r="32" spans="1:21" ht="14.25" customHeight="1" x14ac:dyDescent="0.45"/>
    <row r="33" ht="14.25" customHeight="1" x14ac:dyDescent="0.45"/>
    <row r="34" ht="14.25" customHeight="1" x14ac:dyDescent="0.45"/>
    <row r="35" ht="14.25" customHeight="1" x14ac:dyDescent="0.45"/>
    <row r="36" ht="14.25" customHeight="1" x14ac:dyDescent="0.45"/>
    <row r="37" ht="14.25" customHeight="1" x14ac:dyDescent="0.45"/>
    <row r="38" ht="14.25" customHeight="1" x14ac:dyDescent="0.45"/>
    <row r="39" ht="14.25" customHeight="1" x14ac:dyDescent="0.45"/>
    <row r="40" ht="14.25" customHeight="1" x14ac:dyDescent="0.45"/>
    <row r="41" ht="14.25" customHeight="1" x14ac:dyDescent="0.45"/>
    <row r="42" ht="14.25" customHeight="1" x14ac:dyDescent="0.45"/>
    <row r="43" ht="14.25" customHeight="1" x14ac:dyDescent="0.45"/>
    <row r="44" ht="14.25" customHeight="1" x14ac:dyDescent="0.45"/>
    <row r="45" ht="14.25" customHeight="1" x14ac:dyDescent="0.45"/>
    <row r="46" ht="14.25" customHeight="1" x14ac:dyDescent="0.45"/>
    <row r="47" ht="14.25" customHeight="1" x14ac:dyDescent="0.45"/>
    <row r="48" ht="14.25" customHeight="1" x14ac:dyDescent="0.45"/>
    <row r="49" ht="14.25" customHeight="1" x14ac:dyDescent="0.45"/>
    <row r="50" ht="14.25" customHeight="1" x14ac:dyDescent="0.45"/>
    <row r="51" ht="14.25" customHeight="1" x14ac:dyDescent="0.45"/>
    <row r="52" ht="14.25" customHeight="1" x14ac:dyDescent="0.45"/>
    <row r="53" ht="14.25" customHeight="1" x14ac:dyDescent="0.45"/>
    <row r="54" ht="14.25" customHeight="1" x14ac:dyDescent="0.45"/>
    <row r="55" ht="14.25" customHeight="1" x14ac:dyDescent="0.45"/>
    <row r="56" ht="14.25" customHeight="1" x14ac:dyDescent="0.45"/>
    <row r="57" ht="14.25" customHeight="1" x14ac:dyDescent="0.45"/>
    <row r="58" ht="14.25" customHeight="1" x14ac:dyDescent="0.45"/>
    <row r="59" ht="14.25" customHeight="1" x14ac:dyDescent="0.45"/>
    <row r="60" ht="14.25" customHeight="1" x14ac:dyDescent="0.45"/>
    <row r="61" ht="14.25" customHeight="1" x14ac:dyDescent="0.45"/>
    <row r="62" ht="14.25" customHeight="1" x14ac:dyDescent="0.45"/>
    <row r="63" ht="14.25" customHeight="1" x14ac:dyDescent="0.45"/>
    <row r="64" ht="14.25" customHeight="1" x14ac:dyDescent="0.45"/>
    <row r="65" ht="14.25" customHeight="1" x14ac:dyDescent="0.45"/>
    <row r="66" ht="14.25" customHeight="1" x14ac:dyDescent="0.45"/>
    <row r="67" ht="14.25" customHeight="1" x14ac:dyDescent="0.45"/>
    <row r="68" ht="14.25" customHeight="1" x14ac:dyDescent="0.45"/>
    <row r="69" ht="14.25" customHeight="1" x14ac:dyDescent="0.45"/>
    <row r="70" ht="14.25" customHeight="1" x14ac:dyDescent="0.45"/>
    <row r="71" ht="14.25" customHeight="1" x14ac:dyDescent="0.45"/>
    <row r="72" ht="14.25" customHeight="1" x14ac:dyDescent="0.45"/>
    <row r="73" ht="14.25" customHeight="1" x14ac:dyDescent="0.45"/>
    <row r="74" ht="14.25" customHeight="1" x14ac:dyDescent="0.45"/>
    <row r="75" ht="14.25" customHeight="1" x14ac:dyDescent="0.45"/>
    <row r="76" ht="14.25" customHeight="1" x14ac:dyDescent="0.45"/>
    <row r="77" ht="14.25" customHeight="1" x14ac:dyDescent="0.45"/>
    <row r="78" ht="14.25" customHeight="1" x14ac:dyDescent="0.45"/>
    <row r="79" ht="14.25" customHeight="1" x14ac:dyDescent="0.45"/>
    <row r="80" ht="14.25" customHeight="1" x14ac:dyDescent="0.45"/>
    <row r="81" ht="14.25" customHeight="1" x14ac:dyDescent="0.45"/>
    <row r="82" ht="14.25" customHeight="1" x14ac:dyDescent="0.45"/>
    <row r="83" ht="14.25" customHeight="1" x14ac:dyDescent="0.45"/>
    <row r="84" ht="14.25" customHeight="1" x14ac:dyDescent="0.45"/>
    <row r="85" ht="14.25" customHeight="1" x14ac:dyDescent="0.45"/>
    <row r="86" ht="14.25" customHeight="1" x14ac:dyDescent="0.45"/>
    <row r="87" ht="14.25" customHeight="1" x14ac:dyDescent="0.45"/>
    <row r="88" ht="14.25" customHeight="1" x14ac:dyDescent="0.45"/>
    <row r="89" ht="14.25" customHeight="1" x14ac:dyDescent="0.45"/>
    <row r="90" ht="14.25" customHeight="1" x14ac:dyDescent="0.45"/>
    <row r="91" ht="14.25" customHeight="1" x14ac:dyDescent="0.45"/>
    <row r="92" ht="14.25" customHeight="1" x14ac:dyDescent="0.45"/>
    <row r="93" ht="14.25" customHeight="1" x14ac:dyDescent="0.45"/>
    <row r="94" ht="14.25" customHeight="1" x14ac:dyDescent="0.45"/>
    <row r="95" ht="14.25" customHeight="1" x14ac:dyDescent="0.45"/>
    <row r="96" ht="14.25" customHeight="1" x14ac:dyDescent="0.45"/>
    <row r="97" ht="14.25" customHeight="1" x14ac:dyDescent="0.45"/>
    <row r="98" ht="14.25" customHeight="1" x14ac:dyDescent="0.45"/>
    <row r="99" ht="14.25" customHeight="1" x14ac:dyDescent="0.45"/>
    <row r="100" ht="14.25" customHeight="1" x14ac:dyDescent="0.45"/>
    <row r="101" ht="14.25" customHeight="1" x14ac:dyDescent="0.45"/>
    <row r="102" ht="14.25" customHeight="1" x14ac:dyDescent="0.45"/>
    <row r="103" ht="14.25" customHeight="1" x14ac:dyDescent="0.45"/>
    <row r="104" ht="14.25" customHeight="1" x14ac:dyDescent="0.45"/>
    <row r="105" ht="14.25" customHeight="1" x14ac:dyDescent="0.45"/>
    <row r="106" ht="14.25" customHeight="1" x14ac:dyDescent="0.45"/>
    <row r="107" ht="14.25" customHeight="1" x14ac:dyDescent="0.45"/>
    <row r="108" ht="14.25" customHeight="1" x14ac:dyDescent="0.45"/>
    <row r="109" ht="14.25" customHeight="1" x14ac:dyDescent="0.45"/>
    <row r="110" ht="14.25" customHeight="1" x14ac:dyDescent="0.45"/>
    <row r="111" ht="14.25" customHeight="1" x14ac:dyDescent="0.45"/>
    <row r="11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</sheetData>
  <mergeCells count="2">
    <mergeCell ref="O1:P1"/>
    <mergeCell ref="R1:T1"/>
  </mergeCells>
  <pageMargins left="0.23622047244094491" right="0.23622047244094491" top="0.74803149606299213" bottom="0.74803149606299213" header="0" footer="0"/>
  <pageSetup paperSize="9" scale="55" orientation="landscape" r:id="rId1"/>
  <headerFooter>
    <oddFooter>&amp;Rpage &amp;P sur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001"/>
  <sheetViews>
    <sheetView workbookViewId="0">
      <selection sqref="A1:J29"/>
    </sheetView>
  </sheetViews>
  <sheetFormatPr baseColWidth="10" defaultColWidth="14.3984375" defaultRowHeight="15" customHeight="1" x14ac:dyDescent="0.45"/>
  <cols>
    <col min="1" max="1" width="24" customWidth="1"/>
    <col min="2" max="4" width="10.73046875" customWidth="1"/>
    <col min="5" max="6" width="12" customWidth="1"/>
    <col min="7" max="7" width="10.73046875" customWidth="1"/>
    <col min="8" max="8" width="12" customWidth="1"/>
    <col min="9" max="10" width="10.73046875" customWidth="1"/>
    <col min="11" max="11" width="3.86328125" customWidth="1"/>
    <col min="12" max="12" width="7.3984375" customWidth="1"/>
    <col min="13" max="13" width="11.73046875" customWidth="1"/>
    <col min="14" max="16" width="10.73046875" customWidth="1"/>
    <col min="17" max="17" width="19.73046875" customWidth="1"/>
    <col min="18" max="26" width="10.73046875" customWidth="1"/>
  </cols>
  <sheetData>
    <row r="1" spans="1:18" ht="14.25" customHeight="1" x14ac:dyDescent="0.45">
      <c r="A1" s="733"/>
      <c r="B1" s="733"/>
      <c r="C1" s="733"/>
      <c r="D1" s="733"/>
      <c r="E1" s="733"/>
      <c r="F1" s="733"/>
      <c r="G1" s="733"/>
      <c r="H1" s="733"/>
      <c r="I1" s="733"/>
      <c r="J1" s="733"/>
    </row>
    <row r="2" spans="1:18" ht="14.25" customHeight="1" x14ac:dyDescent="0.45">
      <c r="A2" s="735"/>
      <c r="B2" s="733" t="s">
        <v>12</v>
      </c>
      <c r="C2" s="771">
        <f>'ANALYSE TOTALE'!D1</f>
        <v>46070</v>
      </c>
      <c r="D2" s="771"/>
      <c r="E2" s="733"/>
      <c r="F2" s="733"/>
      <c r="G2" s="733"/>
      <c r="H2" s="733"/>
      <c r="I2" s="733"/>
      <c r="J2" s="733"/>
    </row>
    <row r="3" spans="1:18" ht="14.25" customHeight="1" x14ac:dyDescent="0.45">
      <c r="A3" s="733" t="s">
        <v>13</v>
      </c>
      <c r="B3" s="733"/>
      <c r="C3" s="733"/>
      <c r="D3" s="734"/>
      <c r="E3" s="733"/>
      <c r="F3" s="733"/>
      <c r="G3" s="733"/>
      <c r="H3" s="733"/>
      <c r="I3" s="733"/>
      <c r="J3" s="733"/>
    </row>
    <row r="4" spans="1:18" ht="14.25" customHeight="1" x14ac:dyDescent="0.45">
      <c r="A4" s="733"/>
      <c r="B4" s="733"/>
      <c r="C4" s="733"/>
      <c r="D4" s="733"/>
      <c r="E4" s="733"/>
      <c r="F4" s="733"/>
      <c r="G4" s="733"/>
      <c r="H4" s="733"/>
      <c r="I4" s="733"/>
      <c r="J4" s="733"/>
    </row>
    <row r="5" spans="1:18" ht="14.25" customHeight="1" x14ac:dyDescent="0.45">
      <c r="A5" s="733" t="s">
        <v>14</v>
      </c>
      <c r="B5" s="733"/>
      <c r="C5" s="733"/>
      <c r="D5" s="733"/>
      <c r="E5" s="734">
        <f>'ANALYSE TOTALE'!D1</f>
        <v>46070</v>
      </c>
      <c r="F5" s="733"/>
      <c r="G5" s="733"/>
      <c r="H5" s="733"/>
      <c r="I5" s="733"/>
      <c r="J5" s="733"/>
    </row>
    <row r="6" spans="1:18" ht="14.25" customHeight="1" x14ac:dyDescent="0.45">
      <c r="A6" s="733"/>
      <c r="B6" s="733"/>
      <c r="C6" s="733"/>
      <c r="D6" s="733"/>
      <c r="E6" s="733"/>
      <c r="F6" s="733"/>
      <c r="G6" s="733"/>
      <c r="H6" s="733"/>
      <c r="I6" s="733"/>
      <c r="J6" s="733"/>
    </row>
    <row r="7" spans="1:18" ht="20.25" customHeight="1" x14ac:dyDescent="0.45">
      <c r="A7" s="772"/>
      <c r="B7" s="816" t="s">
        <v>15</v>
      </c>
      <c r="C7" s="817"/>
      <c r="D7" s="818" t="s">
        <v>16</v>
      </c>
      <c r="E7" s="820" t="s">
        <v>17</v>
      </c>
      <c r="F7" s="821"/>
      <c r="G7" s="817"/>
      <c r="H7" s="822" t="s">
        <v>18</v>
      </c>
      <c r="I7" s="821"/>
      <c r="J7" s="817"/>
      <c r="K7" s="9"/>
      <c r="L7" s="812" t="s">
        <v>19</v>
      </c>
      <c r="M7" s="812" t="s">
        <v>20</v>
      </c>
    </row>
    <row r="8" spans="1:18" ht="39.75" customHeight="1" x14ac:dyDescent="0.45">
      <c r="A8" s="736" t="s">
        <v>21</v>
      </c>
      <c r="B8" s="773" t="s">
        <v>22</v>
      </c>
      <c r="C8" s="773" t="s">
        <v>23</v>
      </c>
      <c r="D8" s="819"/>
      <c r="E8" s="774" t="s">
        <v>24</v>
      </c>
      <c r="F8" s="775" t="s">
        <v>25</v>
      </c>
      <c r="G8" s="774" t="s">
        <v>26</v>
      </c>
      <c r="H8" s="776" t="s">
        <v>24</v>
      </c>
      <c r="I8" s="776" t="s">
        <v>26</v>
      </c>
      <c r="J8" s="776" t="s">
        <v>27</v>
      </c>
      <c r="K8" s="2"/>
      <c r="L8" s="813"/>
      <c r="M8" s="813"/>
      <c r="N8" s="10" t="s">
        <v>28</v>
      </c>
      <c r="O8" s="10" t="s">
        <v>29</v>
      </c>
      <c r="R8" s="11" t="s">
        <v>30</v>
      </c>
    </row>
    <row r="9" spans="1:18" ht="14.25" customHeight="1" x14ac:dyDescent="0.45">
      <c r="A9" s="737" t="s">
        <v>31</v>
      </c>
      <c r="B9" s="777">
        <f>'ANTHOLOGY '!N68</f>
        <v>864</v>
      </c>
      <c r="C9" s="777">
        <f>'ANTHOLOGY '!O68</f>
        <v>0</v>
      </c>
      <c r="D9" s="778">
        <f t="shared" ref="D9:D22" si="0">C9/B9</f>
        <v>0</v>
      </c>
      <c r="E9" s="783">
        <f>'ANTHOLOGY '!Q68</f>
        <v>648</v>
      </c>
      <c r="F9" s="780">
        <f t="shared" ref="F9:F25" si="1">E9/B9</f>
        <v>0.75</v>
      </c>
      <c r="G9" s="779">
        <f>'ANTHOLOGY '!R69</f>
        <v>1620</v>
      </c>
      <c r="H9" s="781">
        <f>'ANTHOLOGY '!T68</f>
        <v>216</v>
      </c>
      <c r="I9" s="781">
        <f>'ANTHOLOGY '!U69</f>
        <v>540</v>
      </c>
      <c r="J9" s="782"/>
      <c r="L9" s="8">
        <f>'ANTHOLOGY '!M68</f>
        <v>8</v>
      </c>
      <c r="M9" s="13">
        <f t="shared" ref="M9:M25" si="2">B9/L9</f>
        <v>108</v>
      </c>
      <c r="N9" s="7">
        <f t="shared" ref="N9:O9" si="3">H9/B9</f>
        <v>0.25</v>
      </c>
      <c r="O9" s="7" t="e">
        <f t="shared" si="3"/>
        <v>#DIV/0!</v>
      </c>
      <c r="Q9" s="14" t="str">
        <f t="shared" ref="Q9:Q25" si="4">A9</f>
        <v>PE25 ANTHOLOGY</v>
      </c>
      <c r="R9" s="15">
        <f t="shared" ref="R9:R19" si="5">I9/$I$27</f>
        <v>2.7101631116687578E-3</v>
      </c>
    </row>
    <row r="10" spans="1:18" ht="14.25" customHeight="1" x14ac:dyDescent="0.45">
      <c r="A10" s="737" t="s">
        <v>32</v>
      </c>
      <c r="B10" s="777">
        <f>BELLEROSE!M606</f>
        <v>10120.200000000001</v>
      </c>
      <c r="C10" s="777">
        <f>BELLEROSE!N606</f>
        <v>26313</v>
      </c>
      <c r="D10" s="778">
        <f t="shared" si="0"/>
        <v>2.6000474298926899</v>
      </c>
      <c r="E10" s="783">
        <f>BELLEROSE!P606</f>
        <v>1412.5999999999997</v>
      </c>
      <c r="F10" s="780">
        <f t="shared" si="1"/>
        <v>0.13958222169522339</v>
      </c>
      <c r="G10" s="779">
        <f>BELLEROSE!Q606</f>
        <v>3673</v>
      </c>
      <c r="H10" s="781">
        <f>BELLEROSE!S606</f>
        <v>8707.6</v>
      </c>
      <c r="I10" s="781">
        <f>BELLEROSE!T606</f>
        <v>22640</v>
      </c>
      <c r="J10" s="782"/>
      <c r="L10" s="8">
        <f>BELLEROSE!L606</f>
        <v>203</v>
      </c>
      <c r="M10" s="16">
        <f t="shared" si="2"/>
        <v>49.853201970443351</v>
      </c>
      <c r="N10" s="7">
        <f t="shared" ref="N10:O10" si="6">H10/B10</f>
        <v>0.86041777830477661</v>
      </c>
      <c r="O10" s="7">
        <f t="shared" si="6"/>
        <v>0.86041120358758028</v>
      </c>
      <c r="Q10" s="14" t="str">
        <f t="shared" si="4"/>
        <v>PE25 BELLEROSE</v>
      </c>
      <c r="R10" s="17">
        <f t="shared" si="5"/>
        <v>0.11362609786700126</v>
      </c>
    </row>
    <row r="11" spans="1:18" ht="14.25" customHeight="1" x14ac:dyDescent="0.45">
      <c r="A11" s="737" t="s">
        <v>33</v>
      </c>
      <c r="B11" s="777">
        <f>'CAMPOMAGGI '!M164</f>
        <v>2539</v>
      </c>
      <c r="C11" s="777">
        <f>'CAMPOMAGGI '!N164</f>
        <v>7369</v>
      </c>
      <c r="D11" s="778">
        <f t="shared" si="0"/>
        <v>2.9023237495076804</v>
      </c>
      <c r="E11" s="783">
        <f>'CAMPOMAGGI '!P164</f>
        <v>753</v>
      </c>
      <c r="F11" s="780">
        <f t="shared" si="1"/>
        <v>0.29657345411579361</v>
      </c>
      <c r="G11" s="779">
        <f>'CAMPOMAGGI '!Q164</f>
        <v>2130</v>
      </c>
      <c r="H11" s="781">
        <f>'CAMPOMAGGI '!S164</f>
        <v>1786</v>
      </c>
      <c r="I11" s="781">
        <f>'CAMPOMAGGI '!T164</f>
        <v>5239</v>
      </c>
      <c r="J11" s="782"/>
      <c r="L11" s="8">
        <f>'CAMPOMAGGI '!L164</f>
        <v>29</v>
      </c>
      <c r="M11" s="18">
        <f t="shared" si="2"/>
        <v>87.551724137931032</v>
      </c>
      <c r="N11" s="7">
        <f t="shared" ref="N11:O11" si="7">H11/B11</f>
        <v>0.70342654588420639</v>
      </c>
      <c r="O11" s="7">
        <f t="shared" si="7"/>
        <v>0.7109512823992401</v>
      </c>
      <c r="Q11" s="14" t="str">
        <f t="shared" si="4"/>
        <v>PE25 CAMPOMAGGI</v>
      </c>
      <c r="R11" s="15">
        <f t="shared" si="5"/>
        <v>2.6293601003764114E-2</v>
      </c>
    </row>
    <row r="12" spans="1:18" ht="14.25" customHeight="1" x14ac:dyDescent="0.45">
      <c r="A12" s="737" t="s">
        <v>34</v>
      </c>
      <c r="B12" s="777">
        <f>DIEGA!N392</f>
        <v>8543</v>
      </c>
      <c r="C12" s="777">
        <f>DIEGA!O392</f>
        <v>24847</v>
      </c>
      <c r="D12" s="778">
        <f t="shared" si="0"/>
        <v>2.9084630691794451</v>
      </c>
      <c r="E12" s="783">
        <f>DIEGA!Q392</f>
        <v>1732</v>
      </c>
      <c r="F12" s="780">
        <f t="shared" si="1"/>
        <v>0.20273908463069179</v>
      </c>
      <c r="G12" s="779">
        <f>DIEGA!R392</f>
        <v>4997</v>
      </c>
      <c r="H12" s="781">
        <f>DIEGA!T392</f>
        <v>6811</v>
      </c>
      <c r="I12" s="781">
        <f>DIEGA!U392</f>
        <v>19850</v>
      </c>
      <c r="J12" s="782"/>
      <c r="L12" s="8">
        <f>DIEGA!M392</f>
        <v>135</v>
      </c>
      <c r="M12" s="18">
        <f t="shared" si="2"/>
        <v>63.281481481481478</v>
      </c>
      <c r="N12" s="7">
        <f t="shared" ref="N12:O12" si="8">H12/B12</f>
        <v>0.79726091536930821</v>
      </c>
      <c r="O12" s="7">
        <f t="shared" si="8"/>
        <v>0.79888920191572421</v>
      </c>
      <c r="Q12" s="14" t="str">
        <f t="shared" si="4"/>
        <v>PE25 DIEGA</v>
      </c>
      <c r="R12" s="7">
        <f t="shared" si="5"/>
        <v>9.9623588456712667E-2</v>
      </c>
    </row>
    <row r="13" spans="1:18" ht="14.25" customHeight="1" x14ac:dyDescent="0.45">
      <c r="A13" s="737" t="s">
        <v>35</v>
      </c>
      <c r="B13" s="777">
        <f>FLOOR!N117</f>
        <v>5183</v>
      </c>
      <c r="C13" s="777">
        <f>FLOOR!O117</f>
        <v>15485</v>
      </c>
      <c r="D13" s="778">
        <f t="shared" si="0"/>
        <v>2.9876519390314491</v>
      </c>
      <c r="E13" s="783">
        <f>FLOOR!Q117</f>
        <v>534</v>
      </c>
      <c r="F13" s="780">
        <f t="shared" si="1"/>
        <v>0.10302913370634767</v>
      </c>
      <c r="G13" s="779">
        <f>FLOOR!R117</f>
        <v>1566</v>
      </c>
      <c r="H13" s="781">
        <f>FLOOR!T117</f>
        <v>4649</v>
      </c>
      <c r="I13" s="781">
        <f>FLOOR!U117</f>
        <v>13919</v>
      </c>
      <c r="J13" s="782"/>
      <c r="L13" s="19">
        <f>FLOOR!M117</f>
        <v>85</v>
      </c>
      <c r="M13" s="16">
        <f t="shared" si="2"/>
        <v>60.976470588235294</v>
      </c>
      <c r="N13" s="7">
        <f t="shared" ref="N13:O13" si="9">H13/B13</f>
        <v>0.8969708662936523</v>
      </c>
      <c r="O13" s="7">
        <f t="shared" si="9"/>
        <v>0.89886987407168228</v>
      </c>
      <c r="Q13" s="14" t="str">
        <f t="shared" si="4"/>
        <v>PE25 FLOOR</v>
      </c>
      <c r="R13" s="7">
        <f t="shared" si="5"/>
        <v>6.9856963613550815E-2</v>
      </c>
    </row>
    <row r="14" spans="1:18" ht="14.25" customHeight="1" x14ac:dyDescent="0.45">
      <c r="A14" s="737" t="s">
        <v>36</v>
      </c>
      <c r="B14" s="777">
        <f>'L BRAS'!O276</f>
        <v>6528</v>
      </c>
      <c r="C14" s="777">
        <f>'L BRAS'!P276</f>
        <v>18172</v>
      </c>
      <c r="D14" s="778">
        <f t="shared" si="0"/>
        <v>2.7837009803921569</v>
      </c>
      <c r="E14" s="783">
        <f>'L BRAS'!R276</f>
        <v>1263</v>
      </c>
      <c r="F14" s="780">
        <f t="shared" si="1"/>
        <v>0.19347426470588236</v>
      </c>
      <c r="G14" s="779">
        <f>'L BRAS'!S276</f>
        <v>3620</v>
      </c>
      <c r="H14" s="781">
        <f>'L BRAS'!U276</f>
        <v>5265</v>
      </c>
      <c r="I14" s="781">
        <f>'L BRAS'!V276</f>
        <v>13834</v>
      </c>
      <c r="J14" s="782"/>
      <c r="L14" s="19">
        <f>'L BRAS'!N276</f>
        <v>64</v>
      </c>
      <c r="M14" s="13">
        <f t="shared" si="2"/>
        <v>102</v>
      </c>
      <c r="N14" s="7">
        <f t="shared" ref="N14:O14" si="10">H14/B14</f>
        <v>0.80652573529411764</v>
      </c>
      <c r="O14" s="7">
        <f t="shared" si="10"/>
        <v>0.76128109178956638</v>
      </c>
      <c r="Q14" s="14" t="str">
        <f t="shared" si="4"/>
        <v>PE25 L BRAS</v>
      </c>
      <c r="R14" s="17">
        <f t="shared" si="5"/>
        <v>6.9430363864491848E-2</v>
      </c>
    </row>
    <row r="15" spans="1:18" ht="14.25" customHeight="1" x14ac:dyDescent="0.45">
      <c r="A15" s="737" t="s">
        <v>37</v>
      </c>
      <c r="B15" s="777">
        <f>'MALIPARMI '!N451</f>
        <v>20076</v>
      </c>
      <c r="C15" s="777">
        <f>'MALIPARMI '!O451</f>
        <v>55117</v>
      </c>
      <c r="D15" s="778">
        <f t="shared" si="0"/>
        <v>2.7454174138274556</v>
      </c>
      <c r="E15" s="783">
        <f>'MALIPARMI '!Q451</f>
        <v>1641</v>
      </c>
      <c r="F15" s="780">
        <f t="shared" si="1"/>
        <v>8.1739390316796168E-2</v>
      </c>
      <c r="G15" s="779">
        <f>'MALIPARMI '!R451</f>
        <v>4549</v>
      </c>
      <c r="H15" s="781">
        <f>'MALIPARMI '!T451</f>
        <v>18435</v>
      </c>
      <c r="I15" s="781">
        <f>'MALIPARMI '!U451</f>
        <v>50568</v>
      </c>
      <c r="J15" s="782"/>
      <c r="L15" s="19">
        <f>'MALIPARMI '!M451</f>
        <v>191</v>
      </c>
      <c r="M15" s="13">
        <f t="shared" si="2"/>
        <v>105.10994764397905</v>
      </c>
      <c r="N15" s="7">
        <f t="shared" ref="N15:O15" si="11">H15/B15</f>
        <v>0.91826060968320378</v>
      </c>
      <c r="O15" s="7">
        <f t="shared" si="11"/>
        <v>0.91746648039624801</v>
      </c>
      <c r="P15" s="484" t="s">
        <v>3782</v>
      </c>
      <c r="Q15" s="14" t="str">
        <f t="shared" si="4"/>
        <v>PE25 MALIPARMI</v>
      </c>
      <c r="R15" s="15">
        <f t="shared" si="5"/>
        <v>0.25379171894604768</v>
      </c>
    </row>
    <row r="16" spans="1:18" ht="14.25" customHeight="1" x14ac:dyDescent="0.45">
      <c r="A16" s="737" t="s">
        <v>38</v>
      </c>
      <c r="B16" s="777">
        <f>NIU!N98</f>
        <v>9835</v>
      </c>
      <c r="C16" s="777">
        <f>NIU!O98</f>
        <v>29955</v>
      </c>
      <c r="D16" s="778">
        <f t="shared" si="0"/>
        <v>3.0457549567869853</v>
      </c>
      <c r="E16" s="783">
        <f>NIU!Q98</f>
        <v>2408</v>
      </c>
      <c r="F16" s="780">
        <f t="shared" si="1"/>
        <v>0.24483985765124555</v>
      </c>
      <c r="G16" s="779">
        <f>NIU!R98</f>
        <v>7354</v>
      </c>
      <c r="H16" s="781">
        <f>NIU!T98</f>
        <v>7427</v>
      </c>
      <c r="I16" s="781">
        <f>NIU!U98</f>
        <v>22601</v>
      </c>
      <c r="J16" s="782"/>
      <c r="L16" s="8">
        <f>NIU!M98</f>
        <v>137</v>
      </c>
      <c r="M16" s="18">
        <f t="shared" si="2"/>
        <v>71.788321167883211</v>
      </c>
      <c r="N16" s="7">
        <f t="shared" ref="N16:O16" si="12">H16/B16</f>
        <v>0.75516014234875439</v>
      </c>
      <c r="O16" s="7">
        <f t="shared" si="12"/>
        <v>0.75449841428809883</v>
      </c>
      <c r="Q16" s="14" t="str">
        <f t="shared" si="4"/>
        <v>PE25 NIU</v>
      </c>
      <c r="R16" s="15">
        <f t="shared" si="5"/>
        <v>0.11343036386449185</v>
      </c>
    </row>
    <row r="17" spans="1:18" ht="14.25" customHeight="1" x14ac:dyDescent="0.45">
      <c r="A17" s="737" t="s">
        <v>39</v>
      </c>
      <c r="B17" s="777">
        <f>'OTTODAME '!N325</f>
        <v>3052</v>
      </c>
      <c r="C17" s="777">
        <f>'OTTODAME '!O325</f>
        <v>9016</v>
      </c>
      <c r="D17" s="778">
        <f t="shared" si="0"/>
        <v>2.9541284403669725</v>
      </c>
      <c r="E17" s="783">
        <f>'OTTODAME '!Q325</f>
        <v>477</v>
      </c>
      <c r="F17" s="780">
        <f t="shared" si="1"/>
        <v>0.15629095674967233</v>
      </c>
      <c r="G17" s="779">
        <f>'OTTODAME '!R325</f>
        <v>1489</v>
      </c>
      <c r="H17" s="781">
        <f>'OTTODAME '!T325</f>
        <v>2575</v>
      </c>
      <c r="I17" s="781">
        <f>'OTTODAME '!U325</f>
        <v>7527</v>
      </c>
      <c r="J17" s="782"/>
      <c r="L17" s="19">
        <f>'OTTODAME '!M325</f>
        <v>52</v>
      </c>
      <c r="M17" s="16">
        <f t="shared" si="2"/>
        <v>58.692307692307693</v>
      </c>
      <c r="N17" s="7">
        <f t="shared" ref="N17:O17" si="13">H17/B17</f>
        <v>0.84370904325032769</v>
      </c>
      <c r="O17" s="7">
        <f t="shared" si="13"/>
        <v>0.83484915705412599</v>
      </c>
      <c r="Q17" s="14" t="str">
        <f t="shared" si="4"/>
        <v>PE25 OTTOD'AME</v>
      </c>
      <c r="R17" s="15">
        <f t="shared" si="5"/>
        <v>3.7776662484316187E-2</v>
      </c>
    </row>
    <row r="18" spans="1:18" ht="14.25" customHeight="1" x14ac:dyDescent="0.45">
      <c r="A18" s="737" t="s">
        <v>40</v>
      </c>
      <c r="B18" s="777">
        <f>'POMANDERE '!O225</f>
        <v>5017</v>
      </c>
      <c r="C18" s="777">
        <f>'POMANDERE '!P225</f>
        <v>14163</v>
      </c>
      <c r="D18" s="778">
        <f t="shared" si="0"/>
        <v>2.8230017939007377</v>
      </c>
      <c r="E18" s="783">
        <f>'POMANDERE '!R225</f>
        <v>1267</v>
      </c>
      <c r="F18" s="780">
        <f t="shared" si="1"/>
        <v>0.25254135937811439</v>
      </c>
      <c r="G18" s="779">
        <f>'POMANDERE '!S225</f>
        <v>3550</v>
      </c>
      <c r="H18" s="781">
        <f>'POMANDERE '!U225</f>
        <v>3750</v>
      </c>
      <c r="I18" s="781">
        <f>'POMANDERE '!V225</f>
        <v>10613</v>
      </c>
      <c r="J18" s="782"/>
      <c r="L18" s="19">
        <f>'POMANDERE '!N225</f>
        <v>47</v>
      </c>
      <c r="M18" s="13">
        <f t="shared" si="2"/>
        <v>106.74468085106383</v>
      </c>
      <c r="N18" s="7">
        <f t="shared" ref="N18:O18" si="14">H18/B18</f>
        <v>0.74745864062188561</v>
      </c>
      <c r="O18" s="7">
        <f t="shared" si="14"/>
        <v>0.74934688978323805</v>
      </c>
      <c r="Q18" s="14" t="str">
        <f t="shared" si="4"/>
        <v>PE25 POMANDERE</v>
      </c>
      <c r="R18" s="15">
        <f t="shared" si="5"/>
        <v>5.3264742785445421E-2</v>
      </c>
    </row>
    <row r="19" spans="1:18" ht="14.25" customHeight="1" x14ac:dyDescent="0.45">
      <c r="A19" s="737" t="s">
        <v>41</v>
      </c>
      <c r="B19" s="777">
        <f>'POST&amp;CO accessoires Seven'!M63</f>
        <v>1305</v>
      </c>
      <c r="C19" s="777">
        <f>'POST&amp;CO accessoires Seven'!N63</f>
        <v>4130</v>
      </c>
      <c r="D19" s="778">
        <f t="shared" si="0"/>
        <v>3.1647509578544062</v>
      </c>
      <c r="E19" s="783">
        <f>'POST&amp;CO accessoires Seven'!P63</f>
        <v>704</v>
      </c>
      <c r="F19" s="780">
        <f t="shared" si="1"/>
        <v>0.53946360153256701</v>
      </c>
      <c r="G19" s="779">
        <f>'POST&amp;CO accessoires Seven'!Q63</f>
        <v>2308</v>
      </c>
      <c r="H19" s="781">
        <f>'POST&amp;CO accessoires Seven'!S63</f>
        <v>601</v>
      </c>
      <c r="I19" s="781">
        <f>'POST&amp;CO accessoires Seven'!T63</f>
        <v>1822</v>
      </c>
      <c r="J19" s="782"/>
      <c r="L19" s="8">
        <f>'POST&amp;CO accessoires Seven'!L63</f>
        <v>20</v>
      </c>
      <c r="M19" s="18">
        <f t="shared" si="2"/>
        <v>65.25</v>
      </c>
      <c r="N19" s="7">
        <f t="shared" ref="N19:O19" si="15">H19/B19</f>
        <v>0.46053639846743294</v>
      </c>
      <c r="O19" s="7">
        <f t="shared" si="15"/>
        <v>0.44116222760290558</v>
      </c>
      <c r="Q19" s="14" t="str">
        <f t="shared" si="4"/>
        <v>PE25 POST &amp; CO</v>
      </c>
      <c r="R19" s="15">
        <f t="shared" si="5"/>
        <v>9.1442910915934747E-3</v>
      </c>
    </row>
    <row r="20" spans="1:18" ht="14.25" customHeight="1" x14ac:dyDescent="0.45">
      <c r="A20" s="737" t="s">
        <v>3872</v>
      </c>
      <c r="B20" s="777">
        <f>'POUCO A POUCO sacs cabas'!M11</f>
        <v>1440</v>
      </c>
      <c r="C20" s="777">
        <f>'POUCO A POUCO sacs cabas'!N11</f>
        <v>3904</v>
      </c>
      <c r="D20" s="778">
        <f t="shared" si="0"/>
        <v>2.7111111111111112</v>
      </c>
      <c r="E20" s="783">
        <f>'POUCO A POUCO sacs cabas'!P11</f>
        <v>180</v>
      </c>
      <c r="F20" s="780">
        <f t="shared" si="1"/>
        <v>0.125</v>
      </c>
      <c r="G20" s="779">
        <f>'POUCO A POUCO sacs cabas'!Q11</f>
        <v>488</v>
      </c>
      <c r="H20" s="781">
        <f>'POUCO A POUCO sacs cabas'!S11</f>
        <v>1260</v>
      </c>
      <c r="I20" s="781">
        <f>'POUCO A POUCO sacs cabas'!T11</f>
        <v>3416</v>
      </c>
      <c r="J20" s="782"/>
      <c r="L20" s="8">
        <f>'POUCO A POUCO sacs cabas'!L11</f>
        <v>16</v>
      </c>
      <c r="M20" s="18">
        <f t="shared" si="2"/>
        <v>90</v>
      </c>
      <c r="N20" s="7"/>
      <c r="O20" s="7"/>
      <c r="Q20" s="14" t="str">
        <f t="shared" si="4"/>
        <v>PE25 POUCO A POUCO</v>
      </c>
      <c r="R20" s="15"/>
    </row>
    <row r="21" spans="1:18" ht="14.25" customHeight="1" x14ac:dyDescent="0.45">
      <c r="A21" s="737" t="s">
        <v>42</v>
      </c>
      <c r="B21" s="777">
        <f>'SEVEN '!O216</f>
        <v>6078</v>
      </c>
      <c r="C21" s="777">
        <f>'SEVEN '!P216</f>
        <v>16609</v>
      </c>
      <c r="D21" s="778">
        <f t="shared" si="0"/>
        <v>2.7326423165514973</v>
      </c>
      <c r="E21" s="783">
        <f>'SEVEN '!R216</f>
        <v>2079</v>
      </c>
      <c r="F21" s="780">
        <f t="shared" si="1"/>
        <v>0.34205330700888448</v>
      </c>
      <c r="G21" s="779">
        <f>'SEVEN '!S216</f>
        <v>5608</v>
      </c>
      <c r="H21" s="781">
        <f>'SEVEN '!U216</f>
        <v>3999</v>
      </c>
      <c r="I21" s="781">
        <f>'SEVEN '!V216</f>
        <v>11001</v>
      </c>
      <c r="J21" s="782"/>
      <c r="L21" s="8">
        <f>'SEVEN '!N216</f>
        <v>73</v>
      </c>
      <c r="M21" s="18">
        <f t="shared" si="2"/>
        <v>83.260273972602747</v>
      </c>
      <c r="N21" s="7">
        <f t="shared" ref="N21:O21" si="16">H21/B21</f>
        <v>0.65794669299111552</v>
      </c>
      <c r="O21" s="7">
        <f t="shared" si="16"/>
        <v>0.66235173701005479</v>
      </c>
      <c r="Q21" s="14" t="str">
        <f t="shared" si="4"/>
        <v>PE25 SEVEN</v>
      </c>
      <c r="R21" s="7">
        <f>I21/$I$27</f>
        <v>5.5212045169385195E-2</v>
      </c>
    </row>
    <row r="22" spans="1:18" ht="14.25" customHeight="1" x14ac:dyDescent="0.45">
      <c r="A22" s="737" t="s">
        <v>43</v>
      </c>
      <c r="B22" s="777">
        <f>'V DE VINSTER'!O264</f>
        <v>5976</v>
      </c>
      <c r="C22" s="777">
        <f>'V DE VINSTER'!P264</f>
        <v>16716</v>
      </c>
      <c r="D22" s="778">
        <f t="shared" si="0"/>
        <v>2.7971887550200805</v>
      </c>
      <c r="E22" s="783">
        <f>'V DE VINSTER'!R264</f>
        <v>368</v>
      </c>
      <c r="F22" s="780">
        <f t="shared" si="1"/>
        <v>6.1579651941097727E-2</v>
      </c>
      <c r="G22" s="779">
        <f>'V DE VINSTER'!S264</f>
        <v>1036</v>
      </c>
      <c r="H22" s="781">
        <f>'V DE VINSTER'!U264</f>
        <v>5608</v>
      </c>
      <c r="I22" s="781">
        <f>'V DE VINSTER'!V264</f>
        <v>15680</v>
      </c>
      <c r="J22" s="782"/>
      <c r="L22" s="8">
        <f>'V DE VINSTER'!N264</f>
        <v>66</v>
      </c>
      <c r="M22" s="18">
        <f t="shared" si="2"/>
        <v>90.545454545454547</v>
      </c>
      <c r="N22" s="7">
        <f t="shared" ref="N22:O22" si="17">H22/B22</f>
        <v>0.93842034805890229</v>
      </c>
      <c r="O22" s="7">
        <f t="shared" si="17"/>
        <v>0.93802345058626468</v>
      </c>
      <c r="Q22" s="14" t="str">
        <f t="shared" si="4"/>
        <v>PE25 V DE VINSTER</v>
      </c>
      <c r="R22" s="17">
        <f>I22/$I$27</f>
        <v>7.8695106649937271E-2</v>
      </c>
    </row>
    <row r="23" spans="1:18" ht="14.25" customHeight="1" x14ac:dyDescent="0.45">
      <c r="A23" s="737"/>
      <c r="B23" s="777"/>
      <c r="C23" s="777"/>
      <c r="D23" s="778"/>
      <c r="E23" s="779"/>
      <c r="F23" s="780" t="e">
        <f t="shared" si="1"/>
        <v>#DIV/0!</v>
      </c>
      <c r="G23" s="779"/>
      <c r="H23" s="781"/>
      <c r="I23" s="781"/>
      <c r="J23" s="782"/>
      <c r="L23" s="19"/>
      <c r="M23" s="18" t="e">
        <f t="shared" si="2"/>
        <v>#DIV/0!</v>
      </c>
      <c r="N23" s="7" t="e">
        <f t="shared" ref="N23:O23" si="18">H23/B23</f>
        <v>#DIV/0!</v>
      </c>
      <c r="O23" s="7" t="e">
        <f t="shared" si="18"/>
        <v>#DIV/0!</v>
      </c>
      <c r="Q23" s="14">
        <f t="shared" si="4"/>
        <v>0</v>
      </c>
      <c r="R23" s="7">
        <f>I23/$I$27</f>
        <v>0</v>
      </c>
    </row>
    <row r="24" spans="1:18" ht="14.25" customHeight="1" x14ac:dyDescent="0.45">
      <c r="A24" s="737"/>
      <c r="B24" s="777"/>
      <c r="C24" s="777"/>
      <c r="D24" s="778"/>
      <c r="E24" s="779"/>
      <c r="F24" s="780" t="e">
        <f t="shared" si="1"/>
        <v>#DIV/0!</v>
      </c>
      <c r="G24" s="779"/>
      <c r="H24" s="781"/>
      <c r="I24" s="781"/>
      <c r="J24" s="782"/>
      <c r="L24" s="19"/>
      <c r="M24" s="18" t="e">
        <f t="shared" si="2"/>
        <v>#DIV/0!</v>
      </c>
      <c r="N24" s="7" t="e">
        <f t="shared" ref="N24:O24" si="19">H24/B24</f>
        <v>#DIV/0!</v>
      </c>
      <c r="O24" s="7" t="e">
        <f t="shared" si="19"/>
        <v>#DIV/0!</v>
      </c>
      <c r="Q24" s="14">
        <f t="shared" si="4"/>
        <v>0</v>
      </c>
      <c r="R24" s="7">
        <f>I24/$I$27</f>
        <v>0</v>
      </c>
    </row>
    <row r="25" spans="1:18" ht="14.25" customHeight="1" x14ac:dyDescent="0.45">
      <c r="A25" s="737"/>
      <c r="B25" s="777"/>
      <c r="C25" s="777"/>
      <c r="D25" s="778"/>
      <c r="E25" s="779"/>
      <c r="F25" s="780" t="e">
        <f t="shared" si="1"/>
        <v>#DIV/0!</v>
      </c>
      <c r="G25" s="779"/>
      <c r="H25" s="781"/>
      <c r="I25" s="781"/>
      <c r="J25" s="782"/>
      <c r="L25" s="8"/>
      <c r="M25" s="13" t="e">
        <f t="shared" si="2"/>
        <v>#DIV/0!</v>
      </c>
      <c r="N25" s="7" t="e">
        <f t="shared" ref="N25:O25" si="20">H25/B25</f>
        <v>#DIV/0!</v>
      </c>
      <c r="O25" s="7" t="e">
        <f t="shared" si="20"/>
        <v>#DIV/0!</v>
      </c>
      <c r="Q25" s="14">
        <f t="shared" si="4"/>
        <v>0</v>
      </c>
      <c r="R25" s="7">
        <f>I25/$I$27</f>
        <v>0</v>
      </c>
    </row>
    <row r="26" spans="1:18" ht="14.25" customHeight="1" x14ac:dyDescent="0.45">
      <c r="A26" s="733"/>
      <c r="B26" s="743"/>
      <c r="C26" s="743"/>
      <c r="D26" s="743"/>
      <c r="E26" s="743"/>
      <c r="F26" s="743"/>
      <c r="G26" s="743"/>
      <c r="H26" s="743"/>
      <c r="I26" s="743"/>
      <c r="J26" s="733"/>
      <c r="N26" s="7"/>
      <c r="O26" s="7"/>
    </row>
    <row r="27" spans="1:18" ht="14.25" customHeight="1" x14ac:dyDescent="0.45">
      <c r="A27" s="733"/>
      <c r="B27" s="777">
        <f t="shared" ref="B27:C27" si="21">SUM(B9:B25)</f>
        <v>86556.2</v>
      </c>
      <c r="C27" s="777">
        <f t="shared" si="21"/>
        <v>241796</v>
      </c>
      <c r="D27" s="778">
        <f>C27/B27</f>
        <v>2.7935145027161545</v>
      </c>
      <c r="E27" s="783">
        <f>SUM(E9:E25)</f>
        <v>15466.599999999999</v>
      </c>
      <c r="F27" s="780">
        <f>E27/B27</f>
        <v>0.17868852837809421</v>
      </c>
      <c r="G27" s="779">
        <f t="shared" ref="G27:I27" si="22">SUM(G9:G25)</f>
        <v>43988</v>
      </c>
      <c r="H27" s="781">
        <f t="shared" si="22"/>
        <v>71089.600000000006</v>
      </c>
      <c r="I27" s="781">
        <f t="shared" si="22"/>
        <v>199250</v>
      </c>
      <c r="J27" s="782"/>
      <c r="L27" s="8">
        <f>SUM(L9:L25)</f>
        <v>1126</v>
      </c>
      <c r="M27" s="8" t="e">
        <f>AVERAGE(M9:M25)</f>
        <v>#DIV/0!</v>
      </c>
      <c r="N27" s="7">
        <f t="shared" ref="N27:O27" si="23">H27/B27</f>
        <v>0.82131147162190588</v>
      </c>
      <c r="O27" s="7">
        <f t="shared" si="23"/>
        <v>0.82404175420602488</v>
      </c>
      <c r="R27" s="7">
        <f>SUM(R9:R25)</f>
        <v>0.98285570890840657</v>
      </c>
    </row>
    <row r="28" spans="1:18" ht="14.25" customHeight="1" x14ac:dyDescent="0.45">
      <c r="A28" s="733"/>
      <c r="B28" s="784">
        <f>E27+H27</f>
        <v>86556.200000000012</v>
      </c>
      <c r="C28" s="784">
        <f>G27+I27</f>
        <v>243238</v>
      </c>
      <c r="D28" s="784"/>
      <c r="E28" s="744">
        <f>E27/B27</f>
        <v>0.17868852837809421</v>
      </c>
      <c r="F28" s="744"/>
      <c r="G28" s="744">
        <f>G27/C27</f>
        <v>0.1819219507353306</v>
      </c>
      <c r="H28" s="744">
        <f t="shared" ref="H28:I28" si="24">H27/B27</f>
        <v>0.82131147162190588</v>
      </c>
      <c r="I28" s="744">
        <f t="shared" si="24"/>
        <v>0.82404175420602488</v>
      </c>
      <c r="J28" s="733"/>
    </row>
    <row r="29" spans="1:18" ht="14.25" customHeight="1" x14ac:dyDescent="0.45">
      <c r="A29" s="733"/>
      <c r="B29" s="733"/>
      <c r="C29" s="733"/>
      <c r="D29" s="733"/>
      <c r="E29" s="733"/>
      <c r="F29" s="733"/>
      <c r="G29" s="733"/>
      <c r="H29" s="733"/>
      <c r="I29" s="733"/>
      <c r="J29" s="733"/>
    </row>
    <row r="30" spans="1:18" ht="14.25" customHeight="1" x14ac:dyDescent="0.45">
      <c r="A30" s="10" t="str">
        <f t="shared" ref="A30:A35" si="25">A8</f>
        <v>COLLECTION / MARQUES</v>
      </c>
      <c r="B30" s="20" t="str">
        <f t="shared" ref="B30:B35" si="26">R8</f>
        <v>PE25 - Marque / Ventes TTC totales</v>
      </c>
      <c r="O30" s="2" t="str">
        <f t="shared" ref="O30:O35" si="27">B8</f>
        <v>PA HT TOTAL</v>
      </c>
      <c r="P30" s="2" t="str">
        <f t="shared" ref="P30:P35" si="28">H8</f>
        <v>PA HT</v>
      </c>
      <c r="Q30" s="2"/>
      <c r="R30" s="10" t="s">
        <v>44</v>
      </c>
    </row>
    <row r="31" spans="1:18" ht="14.25" customHeight="1" x14ac:dyDescent="0.45">
      <c r="A31" s="1" t="str">
        <f t="shared" si="25"/>
        <v>PE25 ANTHOLOGY</v>
      </c>
      <c r="B31" s="21">
        <f t="shared" si="26"/>
        <v>2.7101631116687578E-3</v>
      </c>
      <c r="O31" s="22">
        <f t="shared" si="27"/>
        <v>864</v>
      </c>
      <c r="P31" s="22">
        <f t="shared" si="28"/>
        <v>216</v>
      </c>
      <c r="Q31" s="14" t="str">
        <f>A9</f>
        <v>PE25 ANTHOLOGY</v>
      </c>
      <c r="R31" s="7">
        <f t="shared" ref="R31:R44" si="29">P31/O31</f>
        <v>0.25</v>
      </c>
    </row>
    <row r="32" spans="1:18" ht="14.25" customHeight="1" x14ac:dyDescent="0.45">
      <c r="A32" s="1" t="str">
        <f t="shared" si="25"/>
        <v>PE25 BELLEROSE</v>
      </c>
      <c r="B32" s="21">
        <f t="shared" si="26"/>
        <v>0.11362609786700126</v>
      </c>
      <c r="O32" s="22">
        <f t="shared" si="27"/>
        <v>10120.200000000001</v>
      </c>
      <c r="P32" s="22">
        <f t="shared" si="28"/>
        <v>8707.6</v>
      </c>
      <c r="Q32" s="14" t="str">
        <f>A10</f>
        <v>PE25 BELLEROSE</v>
      </c>
      <c r="R32" s="7">
        <f t="shared" si="29"/>
        <v>0.86041777830477661</v>
      </c>
    </row>
    <row r="33" spans="1:18" ht="14.25" customHeight="1" x14ac:dyDescent="0.45">
      <c r="A33" s="1" t="str">
        <f t="shared" si="25"/>
        <v>PE25 CAMPOMAGGI</v>
      </c>
      <c r="B33" s="21">
        <f t="shared" si="26"/>
        <v>2.6293601003764114E-2</v>
      </c>
      <c r="O33" s="22">
        <f t="shared" si="27"/>
        <v>2539</v>
      </c>
      <c r="P33" s="22">
        <f t="shared" si="28"/>
        <v>1786</v>
      </c>
      <c r="Q33" s="14" t="str">
        <f>A11</f>
        <v>PE25 CAMPOMAGGI</v>
      </c>
      <c r="R33" s="7">
        <f t="shared" si="29"/>
        <v>0.70342654588420639</v>
      </c>
    </row>
    <row r="34" spans="1:18" ht="14.25" customHeight="1" x14ac:dyDescent="0.45">
      <c r="A34" s="1" t="str">
        <f t="shared" si="25"/>
        <v>PE25 DIEGA</v>
      </c>
      <c r="B34" s="21">
        <f t="shared" si="26"/>
        <v>9.9623588456712667E-2</v>
      </c>
      <c r="O34" s="22">
        <f t="shared" si="27"/>
        <v>8543</v>
      </c>
      <c r="P34" s="22">
        <f t="shared" si="28"/>
        <v>6811</v>
      </c>
      <c r="Q34" s="14" t="str">
        <f>A12</f>
        <v>PE25 DIEGA</v>
      </c>
      <c r="R34" s="7">
        <f t="shared" si="29"/>
        <v>0.79726091536930821</v>
      </c>
    </row>
    <row r="35" spans="1:18" ht="14.25" customHeight="1" x14ac:dyDescent="0.45">
      <c r="A35" s="1" t="str">
        <f t="shared" si="25"/>
        <v>PE25 FLOOR</v>
      </c>
      <c r="B35" s="21">
        <f t="shared" si="26"/>
        <v>6.9856963613550815E-2</v>
      </c>
      <c r="O35" s="22">
        <f t="shared" si="27"/>
        <v>5183</v>
      </c>
      <c r="P35" s="22">
        <f t="shared" si="28"/>
        <v>4649</v>
      </c>
      <c r="Q35" s="14" t="str">
        <f>A13</f>
        <v>PE25 FLOOR</v>
      </c>
      <c r="R35" s="7">
        <f t="shared" si="29"/>
        <v>0.8969708662936523</v>
      </c>
    </row>
    <row r="36" spans="1:18" ht="14.25" customHeight="1" x14ac:dyDescent="0.45">
      <c r="A36" s="1" t="str">
        <f>A15</f>
        <v>PE25 MALIPARMI</v>
      </c>
      <c r="B36" s="21">
        <f>R15</f>
        <v>0.25379171894604768</v>
      </c>
      <c r="O36" s="22">
        <f>B15</f>
        <v>20076</v>
      </c>
      <c r="P36" s="22">
        <f>H15</f>
        <v>18435</v>
      </c>
      <c r="Q36" s="14" t="str">
        <f>A15</f>
        <v>PE25 MALIPARMI</v>
      </c>
      <c r="R36" s="7">
        <f t="shared" si="29"/>
        <v>0.91826060968320378</v>
      </c>
    </row>
    <row r="37" spans="1:18" ht="14.25" customHeight="1" x14ac:dyDescent="0.45">
      <c r="A37" s="1" t="str">
        <f>A16</f>
        <v>PE25 NIU</v>
      </c>
      <c r="B37" s="21">
        <f>R16</f>
        <v>0.11343036386449185</v>
      </c>
      <c r="O37" s="22">
        <f>B16</f>
        <v>9835</v>
      </c>
      <c r="P37" s="22">
        <f>H16</f>
        <v>7427</v>
      </c>
      <c r="Q37" s="14" t="str">
        <f>A16</f>
        <v>PE25 NIU</v>
      </c>
      <c r="R37" s="7">
        <f t="shared" si="29"/>
        <v>0.75516014234875439</v>
      </c>
    </row>
    <row r="38" spans="1:18" ht="14.25" customHeight="1" x14ac:dyDescent="0.45">
      <c r="A38" s="1" t="str">
        <f>A17</f>
        <v>PE25 OTTOD'AME</v>
      </c>
      <c r="B38" s="21">
        <f>R17</f>
        <v>3.7776662484316187E-2</v>
      </c>
      <c r="O38" s="22">
        <f>B17</f>
        <v>3052</v>
      </c>
      <c r="P38" s="22">
        <f>H17</f>
        <v>2575</v>
      </c>
      <c r="Q38" s="14" t="str">
        <f>A17</f>
        <v>PE25 OTTOD'AME</v>
      </c>
      <c r="R38" s="7">
        <f t="shared" si="29"/>
        <v>0.84370904325032769</v>
      </c>
    </row>
    <row r="39" spans="1:18" ht="14.25" customHeight="1" x14ac:dyDescent="0.45">
      <c r="A39" s="1" t="str">
        <f>A19</f>
        <v>PE25 POST &amp; CO</v>
      </c>
      <c r="B39" s="21">
        <f>R19</f>
        <v>9.1442910915934747E-3</v>
      </c>
      <c r="O39" s="22">
        <f>B19</f>
        <v>1305</v>
      </c>
      <c r="P39" s="22">
        <f>H19</f>
        <v>601</v>
      </c>
      <c r="Q39" s="14" t="str">
        <f>A19</f>
        <v>PE25 POST &amp; CO</v>
      </c>
      <c r="R39" s="7">
        <f t="shared" si="29"/>
        <v>0.46053639846743294</v>
      </c>
    </row>
    <row r="40" spans="1:18" ht="14.25" customHeight="1" x14ac:dyDescent="0.45">
      <c r="A40" s="1" t="str">
        <f t="shared" ref="A40:A44" si="30">A21</f>
        <v>PE25 SEVEN</v>
      </c>
      <c r="B40" s="21">
        <f t="shared" ref="B40:B44" si="31">R21</f>
        <v>5.5212045169385195E-2</v>
      </c>
      <c r="O40" s="22">
        <f t="shared" ref="O40:O44" si="32">B21</f>
        <v>6078</v>
      </c>
      <c r="P40" s="22">
        <f t="shared" ref="P40:P44" si="33">H21</f>
        <v>3999</v>
      </c>
      <c r="Q40" s="14" t="str">
        <f t="shared" ref="Q40:Q44" si="34">A21</f>
        <v>PE25 SEVEN</v>
      </c>
      <c r="R40" s="7">
        <f t="shared" si="29"/>
        <v>0.65794669299111552</v>
      </c>
    </row>
    <row r="41" spans="1:18" ht="14.25" customHeight="1" x14ac:dyDescent="0.45">
      <c r="A41" s="1" t="str">
        <f t="shared" si="30"/>
        <v>PE25 V DE VINSTER</v>
      </c>
      <c r="B41" s="21">
        <f t="shared" si="31"/>
        <v>7.8695106649937271E-2</v>
      </c>
      <c r="O41" s="22">
        <f t="shared" si="32"/>
        <v>5976</v>
      </c>
      <c r="P41" s="22">
        <f t="shared" si="33"/>
        <v>5608</v>
      </c>
      <c r="Q41" s="14" t="str">
        <f t="shared" si="34"/>
        <v>PE25 V DE VINSTER</v>
      </c>
      <c r="R41" s="7">
        <f t="shared" si="29"/>
        <v>0.93842034805890229</v>
      </c>
    </row>
    <row r="42" spans="1:18" ht="14.25" customHeight="1" x14ac:dyDescent="0.45">
      <c r="A42" s="1">
        <f t="shared" si="30"/>
        <v>0</v>
      </c>
      <c r="B42" s="21">
        <f t="shared" si="31"/>
        <v>0</v>
      </c>
      <c r="O42" s="22">
        <f t="shared" si="32"/>
        <v>0</v>
      </c>
      <c r="P42" s="22">
        <f t="shared" si="33"/>
        <v>0</v>
      </c>
      <c r="Q42" s="14">
        <f t="shared" si="34"/>
        <v>0</v>
      </c>
      <c r="R42" s="7" t="e">
        <f t="shared" si="29"/>
        <v>#DIV/0!</v>
      </c>
    </row>
    <row r="43" spans="1:18" ht="14.25" customHeight="1" x14ac:dyDescent="0.45">
      <c r="A43" s="1">
        <f t="shared" si="30"/>
        <v>0</v>
      </c>
      <c r="B43" s="21">
        <f t="shared" si="31"/>
        <v>0</v>
      </c>
      <c r="O43" s="22">
        <f t="shared" si="32"/>
        <v>0</v>
      </c>
      <c r="P43" s="22">
        <f t="shared" si="33"/>
        <v>0</v>
      </c>
      <c r="Q43" s="14">
        <f t="shared" si="34"/>
        <v>0</v>
      </c>
      <c r="R43" s="7" t="e">
        <f t="shared" si="29"/>
        <v>#DIV/0!</v>
      </c>
    </row>
    <row r="44" spans="1:18" ht="14.25" customHeight="1" x14ac:dyDescent="0.45">
      <c r="A44" s="1">
        <f t="shared" si="30"/>
        <v>0</v>
      </c>
      <c r="B44" s="21">
        <f t="shared" si="31"/>
        <v>0</v>
      </c>
      <c r="O44" s="22">
        <f t="shared" si="32"/>
        <v>0</v>
      </c>
      <c r="P44" s="22">
        <f t="shared" si="33"/>
        <v>0</v>
      </c>
      <c r="Q44" s="14">
        <f t="shared" si="34"/>
        <v>0</v>
      </c>
      <c r="R44" s="7" t="e">
        <f t="shared" si="29"/>
        <v>#DIV/0!</v>
      </c>
    </row>
    <row r="45" spans="1:18" ht="14.25" customHeight="1" x14ac:dyDescent="0.45">
      <c r="B45" s="7">
        <f>SUM(B31:B44)</f>
        <v>0.86016060225846913</v>
      </c>
      <c r="Q45" s="14"/>
    </row>
    <row r="46" spans="1:18" ht="14.25" customHeight="1" x14ac:dyDescent="0.45"/>
    <row r="47" spans="1:18" ht="14.25" customHeight="1" x14ac:dyDescent="0.45">
      <c r="A47" s="814" t="s">
        <v>45</v>
      </c>
      <c r="B47" s="815"/>
      <c r="C47" s="815"/>
      <c r="D47" s="815"/>
      <c r="E47" s="815"/>
      <c r="F47" s="23"/>
    </row>
    <row r="48" spans="1:18" ht="14.25" customHeight="1" x14ac:dyDescent="0.45">
      <c r="A48" s="1" t="s">
        <v>21</v>
      </c>
      <c r="B48" s="1" t="s">
        <v>46</v>
      </c>
    </row>
    <row r="49" spans="1:2" ht="14.25" customHeight="1" x14ac:dyDescent="0.45">
      <c r="A49" s="1" t="s">
        <v>47</v>
      </c>
      <c r="B49" s="7"/>
    </row>
    <row r="50" spans="1:2" ht="14.25" customHeight="1" x14ac:dyDescent="0.45">
      <c r="A50" s="1" t="s">
        <v>48</v>
      </c>
      <c r="B50" s="7"/>
    </row>
    <row r="51" spans="1:2" ht="14.25" customHeight="1" x14ac:dyDescent="0.45">
      <c r="A51" s="1" t="s">
        <v>49</v>
      </c>
      <c r="B51" s="7"/>
    </row>
    <row r="52" spans="1:2" ht="14.25" customHeight="1" x14ac:dyDescent="0.45">
      <c r="A52" s="1" t="s">
        <v>50</v>
      </c>
      <c r="B52" s="7"/>
    </row>
    <row r="53" spans="1:2" ht="14.25" customHeight="1" x14ac:dyDescent="0.45">
      <c r="A53" s="1" t="s">
        <v>51</v>
      </c>
      <c r="B53" s="7"/>
    </row>
    <row r="54" spans="1:2" ht="14.25" customHeight="1" x14ac:dyDescent="0.45">
      <c r="A54" s="1" t="s">
        <v>52</v>
      </c>
      <c r="B54" s="7"/>
    </row>
    <row r="55" spans="1:2" ht="14.25" customHeight="1" x14ac:dyDescent="0.45">
      <c r="A55" s="1" t="s">
        <v>53</v>
      </c>
      <c r="B55" s="7"/>
    </row>
    <row r="56" spans="1:2" ht="14.25" customHeight="1" x14ac:dyDescent="0.45">
      <c r="A56" s="1" t="s">
        <v>54</v>
      </c>
      <c r="B56" s="7"/>
    </row>
    <row r="57" spans="1:2" ht="14.25" customHeight="1" x14ac:dyDescent="0.45">
      <c r="A57" s="1" t="s">
        <v>55</v>
      </c>
      <c r="B57" s="7"/>
    </row>
    <row r="58" spans="1:2" ht="14.25" customHeight="1" x14ac:dyDescent="0.45">
      <c r="A58" s="1" t="s">
        <v>56</v>
      </c>
      <c r="B58" s="7"/>
    </row>
    <row r="59" spans="1:2" ht="14.25" customHeight="1" x14ac:dyDescent="0.45">
      <c r="A59" s="1" t="s">
        <v>57</v>
      </c>
      <c r="B59" s="7"/>
    </row>
    <row r="60" spans="1:2" ht="14.25" customHeight="1" x14ac:dyDescent="0.45">
      <c r="A60" s="1" t="s">
        <v>58</v>
      </c>
      <c r="B60" s="7"/>
    </row>
    <row r="61" spans="1:2" ht="14.25" customHeight="1" x14ac:dyDescent="0.45">
      <c r="A61" s="1" t="s">
        <v>59</v>
      </c>
      <c r="B61" s="7"/>
    </row>
    <row r="62" spans="1:2" ht="14.25" customHeight="1" x14ac:dyDescent="0.45">
      <c r="A62" s="1" t="s">
        <v>60</v>
      </c>
      <c r="B62" s="7"/>
    </row>
    <row r="63" spans="1:2" ht="14.25" customHeight="1" x14ac:dyDescent="0.45">
      <c r="A63" s="1" t="s">
        <v>61</v>
      </c>
      <c r="B63" s="7"/>
    </row>
    <row r="64" spans="1:2" ht="14.25" customHeight="1" x14ac:dyDescent="0.45">
      <c r="B64" s="7"/>
    </row>
    <row r="65" spans="1:2" ht="14.25" customHeight="1" x14ac:dyDescent="0.45">
      <c r="B65" s="7"/>
    </row>
    <row r="66" spans="1:2" ht="14.25" customHeight="1" x14ac:dyDescent="0.45">
      <c r="B66" s="7"/>
    </row>
    <row r="67" spans="1:2" ht="14.25" customHeight="1" x14ac:dyDescent="0.45"/>
    <row r="68" spans="1:2" ht="14.25" customHeight="1" x14ac:dyDescent="0.45"/>
    <row r="69" spans="1:2" ht="14.25" customHeight="1" x14ac:dyDescent="0.45">
      <c r="A69" s="2" t="s">
        <v>21</v>
      </c>
      <c r="B69" s="1" t="s">
        <v>28</v>
      </c>
    </row>
    <row r="70" spans="1:2" ht="14.25" customHeight="1" x14ac:dyDescent="0.45">
      <c r="A70" s="1" t="s">
        <v>62</v>
      </c>
      <c r="B70" s="7">
        <v>0.91468831367743908</v>
      </c>
    </row>
    <row r="71" spans="1:2" ht="14.25" customHeight="1" x14ac:dyDescent="0.45">
      <c r="A71" s="1" t="s">
        <v>63</v>
      </c>
      <c r="B71" s="7">
        <v>0.89947704822777452</v>
      </c>
    </row>
    <row r="72" spans="1:2" ht="14.25" customHeight="1" x14ac:dyDescent="0.45">
      <c r="A72" s="1" t="s">
        <v>64</v>
      </c>
      <c r="B72" s="7">
        <v>0.83626974483596594</v>
      </c>
    </row>
    <row r="73" spans="1:2" ht="14.25" customHeight="1" x14ac:dyDescent="0.45">
      <c r="A73" s="1" t="s">
        <v>65</v>
      </c>
      <c r="B73" s="7">
        <v>0.82966673927248968</v>
      </c>
    </row>
    <row r="74" spans="1:2" ht="14.25" customHeight="1" x14ac:dyDescent="0.45">
      <c r="A74" s="1" t="s">
        <v>66</v>
      </c>
      <c r="B74" s="7">
        <v>0.82105074412766721</v>
      </c>
    </row>
    <row r="75" spans="1:2" ht="14.25" customHeight="1" x14ac:dyDescent="0.45">
      <c r="A75" s="1" t="s">
        <v>67</v>
      </c>
      <c r="B75" s="7">
        <v>0.81490991793571099</v>
      </c>
    </row>
    <row r="76" spans="1:2" ht="14.25" customHeight="1" x14ac:dyDescent="0.45">
      <c r="A76" s="1" t="s">
        <v>68</v>
      </c>
      <c r="B76" s="7">
        <v>0.76461418550272797</v>
      </c>
    </row>
    <row r="77" spans="1:2" ht="14.25" customHeight="1" x14ac:dyDescent="0.45">
      <c r="A77" s="1" t="s">
        <v>69</v>
      </c>
      <c r="B77" s="7">
        <v>0.72184504792332271</v>
      </c>
    </row>
    <row r="78" spans="1:2" ht="14.25" customHeight="1" x14ac:dyDescent="0.45">
      <c r="A78" s="1" t="s">
        <v>70</v>
      </c>
      <c r="B78" s="7">
        <v>0.71676514032496308</v>
      </c>
    </row>
    <row r="79" spans="1:2" ht="14.25" customHeight="1" x14ac:dyDescent="0.45">
      <c r="A79" s="1" t="s">
        <v>71</v>
      </c>
      <c r="B79" s="7">
        <v>0.69874879692011549</v>
      </c>
    </row>
    <row r="80" spans="1:2" ht="14.25" customHeight="1" x14ac:dyDescent="0.45">
      <c r="A80" s="1" t="s">
        <v>72</v>
      </c>
      <c r="B80" s="7">
        <v>0.69358288770053478</v>
      </c>
    </row>
    <row r="81" spans="1:2" ht="14.25" customHeight="1" x14ac:dyDescent="0.45">
      <c r="A81" s="1" t="s">
        <v>73</v>
      </c>
      <c r="B81" s="7">
        <v>0.66817378650867898</v>
      </c>
    </row>
    <row r="82" spans="1:2" ht="14.25" customHeight="1" x14ac:dyDescent="0.45">
      <c r="A82" s="1" t="s">
        <v>74</v>
      </c>
      <c r="B82" s="7">
        <v>0.52635204960385806</v>
      </c>
    </row>
    <row r="83" spans="1:2" ht="14.25" customHeight="1" x14ac:dyDescent="0.45">
      <c r="A83" s="1" t="s">
        <v>75</v>
      </c>
      <c r="B83" s="7">
        <v>0.42004703115814229</v>
      </c>
    </row>
    <row r="84" spans="1:2" ht="14.25" customHeight="1" x14ac:dyDescent="0.45">
      <c r="A84" s="1" t="s">
        <v>76</v>
      </c>
      <c r="B84" s="7">
        <v>0.37365328109696377</v>
      </c>
    </row>
    <row r="85" spans="1:2" ht="14.25" customHeight="1" x14ac:dyDescent="0.45">
      <c r="A85" s="1" t="s">
        <v>77</v>
      </c>
      <c r="B85" s="7">
        <v>0.125</v>
      </c>
    </row>
    <row r="86" spans="1:2" ht="14.25" customHeight="1" x14ac:dyDescent="0.45">
      <c r="A86" s="1" t="s">
        <v>78</v>
      </c>
      <c r="B86" s="7"/>
    </row>
    <row r="87" spans="1:2" ht="14.25" customHeight="1" x14ac:dyDescent="0.45">
      <c r="A87" s="1" t="s">
        <v>79</v>
      </c>
      <c r="B87" s="7"/>
    </row>
    <row r="88" spans="1:2" ht="14.25" customHeight="1" x14ac:dyDescent="0.45"/>
    <row r="89" spans="1:2" ht="14.25" customHeight="1" x14ac:dyDescent="0.45"/>
    <row r="90" spans="1:2" ht="14.25" customHeight="1" x14ac:dyDescent="0.45">
      <c r="B90" s="1" t="str">
        <f>M7</f>
        <v>PRIX MOYEN HT / pièce</v>
      </c>
    </row>
    <row r="91" spans="1:2" ht="14.25" customHeight="1" x14ac:dyDescent="0.45">
      <c r="A91" s="1" t="s">
        <v>57</v>
      </c>
      <c r="B91" s="24">
        <f>M9</f>
        <v>108</v>
      </c>
    </row>
    <row r="92" spans="1:2" ht="14.25" customHeight="1" x14ac:dyDescent="0.45">
      <c r="A92" s="1" t="s">
        <v>50</v>
      </c>
      <c r="B92" s="24">
        <f>M10</f>
        <v>49.853201970443351</v>
      </c>
    </row>
    <row r="93" spans="1:2" ht="14.25" customHeight="1" x14ac:dyDescent="0.45">
      <c r="A93" s="1" t="s">
        <v>48</v>
      </c>
      <c r="B93" s="24">
        <f>M11</f>
        <v>87.551724137931032</v>
      </c>
    </row>
    <row r="94" spans="1:2" ht="14.25" customHeight="1" x14ac:dyDescent="0.45">
      <c r="A94" s="1" t="s">
        <v>60</v>
      </c>
      <c r="B94" s="24">
        <f>M12</f>
        <v>63.281481481481478</v>
      </c>
    </row>
    <row r="95" spans="1:2" ht="14.25" customHeight="1" x14ac:dyDescent="0.45">
      <c r="A95" s="1" t="s">
        <v>51</v>
      </c>
      <c r="B95" s="24">
        <f>M13</f>
        <v>60.976470588235294</v>
      </c>
    </row>
    <row r="96" spans="1:2" ht="14.25" customHeight="1" x14ac:dyDescent="0.45">
      <c r="A96" s="1" t="s">
        <v>52</v>
      </c>
      <c r="B96" s="24">
        <f>M15</f>
        <v>105.10994764397905</v>
      </c>
    </row>
    <row r="97" spans="1:2" ht="14.25" customHeight="1" x14ac:dyDescent="0.45">
      <c r="A97" s="1" t="s">
        <v>47</v>
      </c>
      <c r="B97" s="24">
        <f>M16</f>
        <v>71.788321167883211</v>
      </c>
    </row>
    <row r="98" spans="1:2" ht="14.25" customHeight="1" x14ac:dyDescent="0.45">
      <c r="A98" s="1" t="s">
        <v>54</v>
      </c>
      <c r="B98" s="24">
        <f>M17</f>
        <v>58.692307692307693</v>
      </c>
    </row>
    <row r="99" spans="1:2" ht="14.25" customHeight="1" x14ac:dyDescent="0.45">
      <c r="A99" s="1" t="s">
        <v>49</v>
      </c>
      <c r="B99" s="24">
        <f>M19</f>
        <v>65.25</v>
      </c>
    </row>
    <row r="100" spans="1:2" ht="14.25" customHeight="1" x14ac:dyDescent="0.45">
      <c r="A100" s="1" t="s">
        <v>61</v>
      </c>
      <c r="B100" s="24">
        <f t="shared" ref="B100:B104" si="35">M21</f>
        <v>83.260273972602747</v>
      </c>
    </row>
    <row r="101" spans="1:2" ht="14.25" customHeight="1" x14ac:dyDescent="0.45">
      <c r="A101" s="1" t="s">
        <v>53</v>
      </c>
      <c r="B101" s="24">
        <f t="shared" si="35"/>
        <v>90.545454545454547</v>
      </c>
    </row>
    <row r="102" spans="1:2" ht="14.25" customHeight="1" x14ac:dyDescent="0.45">
      <c r="A102" s="1" t="s">
        <v>56</v>
      </c>
      <c r="B102" s="24" t="e">
        <f t="shared" si="35"/>
        <v>#DIV/0!</v>
      </c>
    </row>
    <row r="103" spans="1:2" ht="14.25" customHeight="1" x14ac:dyDescent="0.45">
      <c r="A103" s="1" t="s">
        <v>55</v>
      </c>
      <c r="B103" s="24" t="e">
        <f t="shared" si="35"/>
        <v>#DIV/0!</v>
      </c>
    </row>
    <row r="104" spans="1:2" ht="14.25" customHeight="1" x14ac:dyDescent="0.45">
      <c r="A104" s="1" t="s">
        <v>58</v>
      </c>
      <c r="B104" s="24" t="e">
        <f t="shared" si="35"/>
        <v>#DIV/0!</v>
      </c>
    </row>
    <row r="105" spans="1:2" ht="14.25" customHeight="1" x14ac:dyDescent="0.45"/>
    <row r="106" spans="1:2" ht="14.25" customHeight="1" x14ac:dyDescent="0.45"/>
    <row r="107" spans="1:2" ht="14.25" customHeight="1" x14ac:dyDescent="0.45"/>
    <row r="108" spans="1:2" ht="14.25" customHeight="1" x14ac:dyDescent="0.45"/>
    <row r="109" spans="1:2" ht="14.25" customHeight="1" x14ac:dyDescent="0.45"/>
    <row r="110" spans="1:2" ht="14.25" customHeight="1" x14ac:dyDescent="0.45"/>
    <row r="111" spans="1:2" ht="14.25" customHeight="1" x14ac:dyDescent="0.45"/>
    <row r="112" spans="1: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  <row r="997" ht="14.25" customHeight="1" x14ac:dyDescent="0.45"/>
    <row r="998" ht="14.25" customHeight="1" x14ac:dyDescent="0.45"/>
    <row r="999" ht="14.25" customHeight="1" x14ac:dyDescent="0.45"/>
    <row r="1000" ht="14.25" customHeight="1" x14ac:dyDescent="0.45"/>
    <row r="1001" ht="14.25" customHeight="1" x14ac:dyDescent="0.45"/>
  </sheetData>
  <mergeCells count="7">
    <mergeCell ref="M7:M8"/>
    <mergeCell ref="A47:E47"/>
    <mergeCell ref="B7:C7"/>
    <mergeCell ref="D7:D8"/>
    <mergeCell ref="E7:G7"/>
    <mergeCell ref="H7:J7"/>
    <mergeCell ref="L7:L8"/>
  </mergeCells>
  <pageMargins left="0.23622047244094491" right="0.23622047244094491" top="0.74803149606299213" bottom="0.74803149606299213" header="0" footer="0"/>
  <pageSetup paperSize="9" scale="75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999"/>
  <sheetViews>
    <sheetView workbookViewId="0">
      <selection sqref="A1:J26"/>
    </sheetView>
  </sheetViews>
  <sheetFormatPr baseColWidth="10" defaultColWidth="14.3984375" defaultRowHeight="15" customHeight="1" x14ac:dyDescent="0.45"/>
  <cols>
    <col min="1" max="1" width="24" customWidth="1"/>
    <col min="2" max="4" width="10.73046875" customWidth="1"/>
    <col min="5" max="6" width="12" customWidth="1"/>
    <col min="7" max="7" width="10.73046875" customWidth="1"/>
    <col min="8" max="8" width="12" customWidth="1"/>
    <col min="9" max="10" width="10.73046875" customWidth="1"/>
    <col min="11" max="11" width="3.86328125" customWidth="1"/>
    <col min="12" max="12" width="7.3984375" customWidth="1"/>
    <col min="13" max="13" width="11.73046875" customWidth="1"/>
    <col min="14" max="16" width="10.73046875" customWidth="1"/>
    <col min="17" max="17" width="19.73046875" customWidth="1"/>
    <col min="18" max="26" width="10.73046875" customWidth="1"/>
  </cols>
  <sheetData>
    <row r="1" spans="1:18" ht="14.25" customHeight="1" x14ac:dyDescent="0.45">
      <c r="A1" s="733"/>
      <c r="B1" s="733"/>
      <c r="C1" s="733"/>
      <c r="D1" s="733"/>
      <c r="E1" s="733"/>
      <c r="F1" s="733"/>
      <c r="G1" s="733"/>
      <c r="H1" s="733"/>
      <c r="I1" s="733"/>
      <c r="J1" s="733"/>
    </row>
    <row r="2" spans="1:18" ht="14.25" customHeight="1" x14ac:dyDescent="0.45">
      <c r="A2" s="735"/>
      <c r="B2" s="733" t="s">
        <v>12</v>
      </c>
      <c r="C2" s="771">
        <f>'ANALYSE TOTALE'!D1</f>
        <v>46070</v>
      </c>
      <c r="D2" s="771"/>
      <c r="E2" s="733"/>
      <c r="F2" s="733"/>
      <c r="G2" s="733"/>
      <c r="H2" s="733"/>
      <c r="I2" s="733"/>
      <c r="J2" s="733"/>
    </row>
    <row r="3" spans="1:18" ht="14.25" customHeight="1" x14ac:dyDescent="0.45">
      <c r="A3" s="733" t="s">
        <v>13</v>
      </c>
      <c r="B3" s="733"/>
      <c r="C3" s="733"/>
      <c r="D3" s="734"/>
      <c r="E3" s="733"/>
      <c r="F3" s="733"/>
      <c r="G3" s="733"/>
      <c r="H3" s="733"/>
      <c r="I3" s="733"/>
      <c r="J3" s="733"/>
    </row>
    <row r="4" spans="1:18" ht="14.25" customHeight="1" x14ac:dyDescent="0.45">
      <c r="A4" s="733"/>
      <c r="B4" s="733"/>
      <c r="C4" s="733"/>
      <c r="D4" s="733"/>
      <c r="E4" s="733"/>
      <c r="F4" s="733"/>
      <c r="G4" s="733"/>
      <c r="H4" s="733"/>
      <c r="I4" s="733"/>
      <c r="J4" s="733"/>
    </row>
    <row r="5" spans="1:18" ht="14.25" customHeight="1" x14ac:dyDescent="0.45">
      <c r="A5" s="733" t="s">
        <v>14</v>
      </c>
      <c r="B5" s="733"/>
      <c r="C5" s="733"/>
      <c r="D5" s="733"/>
      <c r="E5" s="734">
        <f>'ANALYSE TOTALE'!D1</f>
        <v>46070</v>
      </c>
      <c r="F5" s="733"/>
      <c r="G5" s="733"/>
      <c r="H5" s="733"/>
      <c r="I5" s="733"/>
      <c r="J5" s="733"/>
    </row>
    <row r="6" spans="1:18" ht="14.25" customHeight="1" x14ac:dyDescent="0.45">
      <c r="A6" s="733"/>
      <c r="B6" s="733"/>
      <c r="C6" s="733"/>
      <c r="D6" s="733"/>
      <c r="E6" s="733"/>
      <c r="F6" s="733"/>
      <c r="G6" s="733"/>
      <c r="H6" s="733"/>
      <c r="I6" s="733"/>
      <c r="J6" s="733"/>
    </row>
    <row r="7" spans="1:18" ht="20.25" customHeight="1" x14ac:dyDescent="0.45">
      <c r="A7" s="772"/>
      <c r="B7" s="816" t="s">
        <v>15</v>
      </c>
      <c r="C7" s="817"/>
      <c r="D7" s="818" t="s">
        <v>16</v>
      </c>
      <c r="E7" s="820" t="s">
        <v>17</v>
      </c>
      <c r="F7" s="821"/>
      <c r="G7" s="817"/>
      <c r="H7" s="822" t="s">
        <v>18</v>
      </c>
      <c r="I7" s="821"/>
      <c r="J7" s="817"/>
      <c r="K7" s="9"/>
      <c r="L7" s="812" t="s">
        <v>19</v>
      </c>
      <c r="M7" s="812" t="s">
        <v>20</v>
      </c>
    </row>
    <row r="8" spans="1:18" ht="39.75" customHeight="1" x14ac:dyDescent="0.45">
      <c r="A8" s="736" t="s">
        <v>21</v>
      </c>
      <c r="B8" s="773" t="s">
        <v>22</v>
      </c>
      <c r="C8" s="773" t="s">
        <v>23</v>
      </c>
      <c r="D8" s="819"/>
      <c r="E8" s="774" t="s">
        <v>24</v>
      </c>
      <c r="F8" s="775" t="s">
        <v>25</v>
      </c>
      <c r="G8" s="774" t="s">
        <v>26</v>
      </c>
      <c r="H8" s="776" t="s">
        <v>24</v>
      </c>
      <c r="I8" s="776" t="s">
        <v>26</v>
      </c>
      <c r="J8" s="776" t="s">
        <v>27</v>
      </c>
      <c r="K8" s="2"/>
      <c r="L8" s="813"/>
      <c r="M8" s="813"/>
      <c r="N8" s="10" t="s">
        <v>28</v>
      </c>
      <c r="O8" s="10" t="s">
        <v>29</v>
      </c>
      <c r="R8" s="11" t="s">
        <v>46</v>
      </c>
    </row>
    <row r="9" spans="1:18" ht="14.25" customHeight="1" x14ac:dyDescent="0.45">
      <c r="A9" s="737" t="s">
        <v>57</v>
      </c>
      <c r="B9" s="777">
        <f>'ANTHOLOGY '!N56</f>
        <v>2912</v>
      </c>
      <c r="C9" s="777">
        <f>'ANTHOLOGY '!O56</f>
        <v>7816</v>
      </c>
      <c r="D9" s="778">
        <f t="shared" ref="D9:D23" si="0">C9/B9</f>
        <v>2.6840659340659339</v>
      </c>
      <c r="E9" s="783">
        <f>'ANTHOLOGY '!Q56</f>
        <v>244</v>
      </c>
      <c r="F9" s="780">
        <f t="shared" ref="F9:F23" si="1">E9/B9</f>
        <v>8.3791208791208785E-2</v>
      </c>
      <c r="G9" s="779">
        <f>'ANTHOLOGY '!R56</f>
        <v>658</v>
      </c>
      <c r="H9" s="781">
        <f>'ANTHOLOGY '!T56</f>
        <v>2668</v>
      </c>
      <c r="I9" s="781">
        <f>'ANTHOLOGY '!U56</f>
        <v>7158</v>
      </c>
      <c r="J9" s="782"/>
      <c r="L9" s="8">
        <f>'ANTHOLOGY '!M56</f>
        <v>24</v>
      </c>
      <c r="M9" s="13">
        <f t="shared" ref="M9:M23" si="2">B9/L9</f>
        <v>121.33333333333333</v>
      </c>
      <c r="N9" s="7">
        <f t="shared" ref="N9:O9" si="3">H9/B9</f>
        <v>0.91620879120879117</v>
      </c>
      <c r="O9" s="7">
        <f t="shared" si="3"/>
        <v>0.91581371545547596</v>
      </c>
      <c r="Q9" s="14" t="str">
        <f t="shared" ref="Q9:Q23" si="4">A9</f>
        <v>H24 - ANTHOLOGY</v>
      </c>
      <c r="R9" s="7">
        <f t="shared" ref="R9:R23" si="5">I9/$I$25</f>
        <v>4.0436337342319183E-2</v>
      </c>
    </row>
    <row r="10" spans="1:18" ht="14.25" customHeight="1" x14ac:dyDescent="0.45">
      <c r="A10" s="737" t="s">
        <v>50</v>
      </c>
      <c r="B10" s="777">
        <f>'BASH '!M524</f>
        <v>12022</v>
      </c>
      <c r="C10" s="777">
        <f>'BASH '!N524</f>
        <v>31300</v>
      </c>
      <c r="D10" s="778">
        <f t="shared" si="0"/>
        <v>2.6035601397438031</v>
      </c>
      <c r="E10" s="783">
        <f>'BASH '!P524</f>
        <v>727</v>
      </c>
      <c r="F10" s="780">
        <f t="shared" si="1"/>
        <v>6.0472467143570123E-2</v>
      </c>
      <c r="G10" s="779">
        <f>'BASH '!Q524</f>
        <v>1895</v>
      </c>
      <c r="H10" s="781">
        <f>'BASH '!S524</f>
        <v>11295</v>
      </c>
      <c r="I10" s="781">
        <f>'BASH '!T524</f>
        <v>29405</v>
      </c>
      <c r="J10" s="782"/>
      <c r="L10" s="8">
        <f>'BASH '!L524</f>
        <v>141</v>
      </c>
      <c r="M10" s="18">
        <f t="shared" si="2"/>
        <v>85.262411347517727</v>
      </c>
      <c r="N10" s="7">
        <f t="shared" ref="N10:O10" si="6">H10/B10</f>
        <v>0.93952753285642987</v>
      </c>
      <c r="O10" s="7">
        <f t="shared" si="6"/>
        <v>0.93945686900958469</v>
      </c>
      <c r="Q10" s="14" t="str">
        <f t="shared" si="4"/>
        <v>H24 - BASH</v>
      </c>
      <c r="R10" s="17">
        <f t="shared" si="5"/>
        <v>0.16611211225913602</v>
      </c>
    </row>
    <row r="11" spans="1:18" ht="14.25" customHeight="1" x14ac:dyDescent="0.45">
      <c r="A11" s="737" t="s">
        <v>48</v>
      </c>
      <c r="B11" s="777">
        <f>BELLEROSE!M459</f>
        <v>9508.6999999999971</v>
      </c>
      <c r="C11" s="777">
        <f>BELLEROSE!N459</f>
        <v>24724</v>
      </c>
      <c r="D11" s="778">
        <f t="shared" si="0"/>
        <v>2.6001451302491412</v>
      </c>
      <c r="E11" s="783">
        <f>BELLEROSE!P459</f>
        <v>0</v>
      </c>
      <c r="F11" s="780">
        <f t="shared" si="1"/>
        <v>0</v>
      </c>
      <c r="G11" s="779">
        <f>BELLEROSE!Q459</f>
        <v>0</v>
      </c>
      <c r="H11" s="781">
        <f>BELLEROSE!S459</f>
        <v>9508.6999999999971</v>
      </c>
      <c r="I11" s="781">
        <f>BELLEROSE!T459</f>
        <v>24724</v>
      </c>
      <c r="J11" s="782"/>
      <c r="L11" s="19">
        <f>BELLEROSE!L459</f>
        <v>140</v>
      </c>
      <c r="M11" s="18">
        <f t="shared" si="2"/>
        <v>67.919285714285692</v>
      </c>
      <c r="N11" s="7">
        <f t="shared" ref="N11:O11" si="7">H11/B11</f>
        <v>1</v>
      </c>
      <c r="O11" s="7">
        <f t="shared" si="7"/>
        <v>1</v>
      </c>
      <c r="Q11" s="14" t="str">
        <f t="shared" si="4"/>
        <v>H24 - BELLEROSE</v>
      </c>
      <c r="R11" s="17">
        <f t="shared" si="5"/>
        <v>0.13966862314214859</v>
      </c>
    </row>
    <row r="12" spans="1:18" ht="14.25" customHeight="1" x14ac:dyDescent="0.45">
      <c r="A12" s="737" t="s">
        <v>60</v>
      </c>
      <c r="B12" s="777">
        <f>'CAMPOMAGGI '!M131</f>
        <v>2654</v>
      </c>
      <c r="C12" s="777">
        <f>'CAMPOMAGGI '!N131</f>
        <v>7919</v>
      </c>
      <c r="D12" s="778">
        <f t="shared" si="0"/>
        <v>2.9837980406932934</v>
      </c>
      <c r="E12" s="783">
        <f>'CAMPOMAGGI '!P131</f>
        <v>201</v>
      </c>
      <c r="F12" s="787">
        <f t="shared" si="1"/>
        <v>7.5734740015071592E-2</v>
      </c>
      <c r="G12" s="779">
        <f>'CAMPOMAGGI '!Q131</f>
        <v>599</v>
      </c>
      <c r="H12" s="781">
        <f>'CAMPOMAGGI '!S131</f>
        <v>2453</v>
      </c>
      <c r="I12" s="781">
        <f>'CAMPOMAGGI '!T131</f>
        <v>7320</v>
      </c>
      <c r="J12" s="782"/>
      <c r="L12" s="8">
        <f>'CAMPOMAGGI '!L131</f>
        <v>21</v>
      </c>
      <c r="M12" s="13">
        <f t="shared" si="2"/>
        <v>126.38095238095238</v>
      </c>
      <c r="N12" s="15">
        <f t="shared" ref="N12:O12" si="8">H12/B12</f>
        <v>0.92426525998492837</v>
      </c>
      <c r="O12" s="7">
        <f t="shared" si="8"/>
        <v>0.92435913625457755</v>
      </c>
      <c r="Q12" s="14" t="str">
        <f t="shared" si="4"/>
        <v>H24 - CAMPOMAGGI</v>
      </c>
      <c r="R12" s="7">
        <f t="shared" si="5"/>
        <v>4.1351493342522555E-2</v>
      </c>
    </row>
    <row r="13" spans="1:18" ht="14.25" customHeight="1" x14ac:dyDescent="0.45">
      <c r="A13" s="737" t="s">
        <v>51</v>
      </c>
      <c r="B13" s="777">
        <f>DIEGA!N285</f>
        <v>5711</v>
      </c>
      <c r="C13" s="777">
        <f>DIEGA!O285</f>
        <v>16411</v>
      </c>
      <c r="D13" s="778">
        <f t="shared" si="0"/>
        <v>2.8735773069514972</v>
      </c>
      <c r="E13" s="783">
        <f>DIEGA!Q285</f>
        <v>353</v>
      </c>
      <c r="F13" s="780">
        <f t="shared" si="1"/>
        <v>6.1810541061110141E-2</v>
      </c>
      <c r="G13" s="779">
        <f>DIEGA!R285</f>
        <v>1043</v>
      </c>
      <c r="H13" s="781">
        <f>DIEGA!T285</f>
        <v>5358</v>
      </c>
      <c r="I13" s="781">
        <f>DIEGA!U285</f>
        <v>15368</v>
      </c>
      <c r="J13" s="782"/>
      <c r="L13" s="19">
        <f>DIEGA!M285</f>
        <v>72</v>
      </c>
      <c r="M13" s="18">
        <f t="shared" si="2"/>
        <v>79.319444444444443</v>
      </c>
      <c r="N13" s="7">
        <f t="shared" ref="N13:O13" si="9">H13/B13</f>
        <v>0.93818945893888983</v>
      </c>
      <c r="O13" s="7">
        <f t="shared" si="9"/>
        <v>0.93644506733288646</v>
      </c>
      <c r="Q13" s="14" t="str">
        <f t="shared" si="4"/>
        <v>H24 - DIEGA</v>
      </c>
      <c r="R13" s="17">
        <f t="shared" si="5"/>
        <v>8.6815539574847903E-2</v>
      </c>
    </row>
    <row r="14" spans="1:18" ht="14.25" customHeight="1" x14ac:dyDescent="0.45">
      <c r="A14" s="737" t="s">
        <v>80</v>
      </c>
      <c r="B14" s="777">
        <f>FLOOR!N39</f>
        <v>2257</v>
      </c>
      <c r="C14" s="777">
        <f>FLOOR!O39</f>
        <v>6573</v>
      </c>
      <c r="D14" s="778">
        <f t="shared" si="0"/>
        <v>2.9122729286663711</v>
      </c>
      <c r="E14" s="783">
        <f>FLOOR!Q39</f>
        <v>223</v>
      </c>
      <c r="F14" s="780">
        <f t="shared" si="1"/>
        <v>9.8803721754541426E-2</v>
      </c>
      <c r="G14" s="779">
        <f>FLOOR!R39</f>
        <v>635</v>
      </c>
      <c r="H14" s="781">
        <f>FLOOR!T39</f>
        <v>2034</v>
      </c>
      <c r="I14" s="781">
        <f>FLOOR!U39</f>
        <v>5938</v>
      </c>
      <c r="J14" s="782"/>
      <c r="L14" s="19">
        <f>FLOOR!M39</f>
        <v>37</v>
      </c>
      <c r="M14" s="18">
        <f t="shared" si="2"/>
        <v>61</v>
      </c>
      <c r="N14" s="17">
        <f t="shared" ref="N14:O14" si="10">H14/B14</f>
        <v>0.90119627824545856</v>
      </c>
      <c r="O14" s="7">
        <f t="shared" si="10"/>
        <v>0.90339266697094178</v>
      </c>
      <c r="Q14" s="14" t="str">
        <f t="shared" si="4"/>
        <v>H24 - FLOOR</v>
      </c>
      <c r="R14" s="7">
        <f t="shared" si="5"/>
        <v>3.3544421785232093E-2</v>
      </c>
    </row>
    <row r="15" spans="1:18" ht="14.25" customHeight="1" x14ac:dyDescent="0.45">
      <c r="A15" s="737" t="s">
        <v>52</v>
      </c>
      <c r="B15" s="777">
        <f>'L BRAS'!O216</f>
        <v>6491</v>
      </c>
      <c r="C15" s="777">
        <f>'L BRAS'!P216</f>
        <v>17824</v>
      </c>
      <c r="D15" s="778">
        <f t="shared" si="0"/>
        <v>2.7459559389924513</v>
      </c>
      <c r="E15" s="783">
        <f>'L BRAS'!R216</f>
        <v>394</v>
      </c>
      <c r="F15" s="787">
        <f t="shared" si="1"/>
        <v>6.0699429979972269E-2</v>
      </c>
      <c r="G15" s="779">
        <f>'L BRAS'!S216</f>
        <v>1057</v>
      </c>
      <c r="H15" s="781">
        <f>'L BRAS'!U216</f>
        <v>6097</v>
      </c>
      <c r="I15" s="781">
        <f>'L BRAS'!V216</f>
        <v>16767</v>
      </c>
      <c r="J15" s="782"/>
      <c r="L15" s="19">
        <f>'L BRAS'!N216</f>
        <v>59</v>
      </c>
      <c r="M15" s="13">
        <f t="shared" si="2"/>
        <v>110.01694915254237</v>
      </c>
      <c r="N15" s="7">
        <f t="shared" ref="N15:O15" si="11">H15/B15</f>
        <v>0.93930057002002776</v>
      </c>
      <c r="O15" s="7">
        <f t="shared" si="11"/>
        <v>0.94069793536804314</v>
      </c>
      <c r="Q15" s="14" t="str">
        <f t="shared" si="4"/>
        <v>H24 - L BRAS</v>
      </c>
      <c r="R15" s="7">
        <f t="shared" si="5"/>
        <v>9.4718646021048583E-2</v>
      </c>
    </row>
    <row r="16" spans="1:18" ht="14.25" customHeight="1" x14ac:dyDescent="0.45">
      <c r="A16" s="737" t="s">
        <v>81</v>
      </c>
      <c r="B16" s="777">
        <f>'MALIPARMI '!N330</f>
        <v>8484</v>
      </c>
      <c r="C16" s="777">
        <f>'MALIPARMI '!O330</f>
        <v>23946</v>
      </c>
      <c r="D16" s="778">
        <f t="shared" si="0"/>
        <v>2.8224893917963225</v>
      </c>
      <c r="E16" s="783">
        <f>'MALIPARMI '!Q330</f>
        <v>920</v>
      </c>
      <c r="F16" s="787">
        <f t="shared" si="1"/>
        <v>0.10843941537010844</v>
      </c>
      <c r="G16" s="779">
        <f>'MALIPARMI '!R330</f>
        <v>2690</v>
      </c>
      <c r="H16" s="781">
        <f>'MALIPARMI '!T330</f>
        <v>7564</v>
      </c>
      <c r="I16" s="781">
        <f>'MALIPARMI '!U330</f>
        <v>21256</v>
      </c>
      <c r="J16" s="782"/>
      <c r="L16" s="19">
        <f>'MALIPARMI '!M330</f>
        <v>84</v>
      </c>
      <c r="M16" s="13">
        <f t="shared" si="2"/>
        <v>101</v>
      </c>
      <c r="N16" s="7">
        <f t="shared" ref="N16:O16" si="12">H16/B16</f>
        <v>0.89156058462989152</v>
      </c>
      <c r="O16" s="7">
        <f t="shared" si="12"/>
        <v>0.88766391046521342</v>
      </c>
      <c r="Q16" s="14" t="str">
        <f t="shared" si="4"/>
        <v>H24 - MALIPARMI (&gt; )</v>
      </c>
      <c r="R16" s="7">
        <f t="shared" si="5"/>
        <v>0.12007750580446166</v>
      </c>
    </row>
    <row r="17" spans="1:18" ht="14.25" customHeight="1" x14ac:dyDescent="0.45">
      <c r="A17" s="737" t="s">
        <v>54</v>
      </c>
      <c r="B17" s="777">
        <f>'OTTODAME '!N271</f>
        <v>3531</v>
      </c>
      <c r="C17" s="777">
        <f>'OTTODAME '!O271</f>
        <v>10102</v>
      </c>
      <c r="D17" s="778">
        <f t="shared" si="0"/>
        <v>2.8609459076748798</v>
      </c>
      <c r="E17" s="783">
        <f>'OTTODAME '!Q271</f>
        <v>640</v>
      </c>
      <c r="F17" s="787">
        <f t="shared" si="1"/>
        <v>0.18125177003681678</v>
      </c>
      <c r="G17" s="779">
        <f>'OTTODAME '!R271</f>
        <v>1834</v>
      </c>
      <c r="H17" s="781">
        <f>'OTTODAME '!T271</f>
        <v>2891</v>
      </c>
      <c r="I17" s="781">
        <f>'OTTODAME '!U271</f>
        <v>8268</v>
      </c>
      <c r="J17" s="782"/>
      <c r="L17" s="19">
        <f>'OTTODAME '!M271</f>
        <v>54</v>
      </c>
      <c r="M17" s="18">
        <f t="shared" si="2"/>
        <v>65.388888888888886</v>
      </c>
      <c r="N17" s="7">
        <f t="shared" ref="N17:O17" si="13">H17/B17</f>
        <v>0.81874822996318319</v>
      </c>
      <c r="O17" s="7">
        <f t="shared" si="13"/>
        <v>0.81845179172441096</v>
      </c>
      <c r="Q17" s="14" t="str">
        <f t="shared" si="4"/>
        <v>H24 - OTTOD'AME</v>
      </c>
      <c r="R17" s="7">
        <f t="shared" si="5"/>
        <v>4.6706850677045969E-2</v>
      </c>
    </row>
    <row r="18" spans="1:18" ht="14.25" customHeight="1" x14ac:dyDescent="0.45">
      <c r="A18" s="737" t="s">
        <v>82</v>
      </c>
      <c r="B18" s="777">
        <f>PARIENTE!M27</f>
        <v>1367</v>
      </c>
      <c r="C18" s="777">
        <f>PARIENTE!N27</f>
        <v>4099</v>
      </c>
      <c r="D18" s="778">
        <f t="shared" si="0"/>
        <v>2.9985369422092174</v>
      </c>
      <c r="E18" s="783">
        <f>PARIENTE!P27</f>
        <v>0</v>
      </c>
      <c r="F18" s="780">
        <f t="shared" si="1"/>
        <v>0</v>
      </c>
      <c r="G18" s="779">
        <f>PARIENTE!Q27</f>
        <v>0</v>
      </c>
      <c r="H18" s="781">
        <f>PARIENTE!S27</f>
        <v>1367</v>
      </c>
      <c r="I18" s="781">
        <f>PARIENTE!T27</f>
        <v>4099</v>
      </c>
      <c r="J18" s="782"/>
      <c r="L18" s="19">
        <f>PARIENTE!L27</f>
        <v>11</v>
      </c>
      <c r="M18" s="13">
        <f t="shared" si="2"/>
        <v>124.27272727272727</v>
      </c>
      <c r="N18" s="17">
        <f t="shared" ref="N18:O18" si="14">H18/B18</f>
        <v>1</v>
      </c>
      <c r="O18" s="7">
        <f t="shared" si="14"/>
        <v>1</v>
      </c>
      <c r="Q18" s="14" t="str">
        <f t="shared" si="4"/>
        <v>H24 - PARIENTE</v>
      </c>
      <c r="R18" s="7">
        <f t="shared" si="5"/>
        <v>2.3155706449590158E-2</v>
      </c>
    </row>
    <row r="19" spans="1:18" ht="14.25" customHeight="1" x14ac:dyDescent="0.45">
      <c r="A19" s="737" t="s">
        <v>49</v>
      </c>
      <c r="B19" s="777"/>
      <c r="C19" s="777"/>
      <c r="D19" s="778" t="e">
        <f t="shared" si="0"/>
        <v>#DIV/0!</v>
      </c>
      <c r="E19" s="779"/>
      <c r="F19" s="780" t="e">
        <f t="shared" si="1"/>
        <v>#DIV/0!</v>
      </c>
      <c r="G19" s="779"/>
      <c r="H19" s="781"/>
      <c r="I19" s="781"/>
      <c r="J19" s="782"/>
      <c r="L19" s="19"/>
      <c r="M19" s="18" t="e">
        <f t="shared" si="2"/>
        <v>#DIV/0!</v>
      </c>
      <c r="N19" s="7" t="e">
        <f t="shared" ref="N19:O19" si="15">H19/B19</f>
        <v>#DIV/0!</v>
      </c>
      <c r="O19" s="7" t="e">
        <f t="shared" si="15"/>
        <v>#DIV/0!</v>
      </c>
      <c r="Q19" s="14" t="str">
        <f t="shared" si="4"/>
        <v>H24 - POMANDERE</v>
      </c>
      <c r="R19" s="7">
        <f t="shared" si="5"/>
        <v>0</v>
      </c>
    </row>
    <row r="20" spans="1:18" ht="14.25" customHeight="1" x14ac:dyDescent="0.45">
      <c r="A20" s="737" t="s">
        <v>61</v>
      </c>
      <c r="B20" s="777">
        <f>'POST&amp;CO accessoires Seven'!M46</f>
        <v>1380</v>
      </c>
      <c r="C20" s="777">
        <f>'POST&amp;CO accessoires Seven'!N46</f>
        <v>3948</v>
      </c>
      <c r="D20" s="778">
        <f t="shared" si="0"/>
        <v>2.8608695652173912</v>
      </c>
      <c r="E20" s="783">
        <f>'POST&amp;CO accessoires Seven'!P46</f>
        <v>805</v>
      </c>
      <c r="F20" s="787">
        <f t="shared" si="1"/>
        <v>0.58333333333333337</v>
      </c>
      <c r="G20" s="779">
        <f>'POST&amp;CO accessoires Seven'!Q46</f>
        <v>2303</v>
      </c>
      <c r="H20" s="781">
        <f>'POST&amp;CO accessoires Seven'!S46</f>
        <v>575</v>
      </c>
      <c r="I20" s="781">
        <f>'POST&amp;CO accessoires Seven'!T46</f>
        <v>1645</v>
      </c>
      <c r="J20" s="782"/>
      <c r="L20" s="8">
        <f>'POST&amp;CO accessoires Seven'!L46</f>
        <v>12</v>
      </c>
      <c r="M20" s="13">
        <f t="shared" si="2"/>
        <v>115</v>
      </c>
      <c r="N20" s="15">
        <f t="shared" ref="N20:O20" si="16">H20/B20</f>
        <v>0.41666666666666669</v>
      </c>
      <c r="O20" s="7">
        <f t="shared" si="16"/>
        <v>0.41666666666666669</v>
      </c>
      <c r="Q20" s="14" t="str">
        <f t="shared" si="4"/>
        <v>H24 - POST &amp; CO</v>
      </c>
      <c r="R20" s="7">
        <f t="shared" si="5"/>
        <v>9.2927877798428416E-3</v>
      </c>
    </row>
    <row r="21" spans="1:18" ht="14.25" customHeight="1" x14ac:dyDescent="0.45">
      <c r="A21" s="737" t="s">
        <v>53</v>
      </c>
      <c r="B21" s="777">
        <f>'SEVEN '!O175</f>
        <v>7824</v>
      </c>
      <c r="C21" s="777">
        <f>'SEVEN '!P175</f>
        <v>23012</v>
      </c>
      <c r="D21" s="778">
        <f t="shared" si="0"/>
        <v>2.9412065439672803</v>
      </c>
      <c r="E21" s="783">
        <f>'SEVEN '!R175</f>
        <v>742</v>
      </c>
      <c r="F21" s="787">
        <f t="shared" si="1"/>
        <v>9.4836400817995908E-2</v>
      </c>
      <c r="G21" s="779">
        <f>'SEVEN '!S175</f>
        <v>2341</v>
      </c>
      <c r="H21" s="781">
        <f>'SEVEN '!U175</f>
        <v>7082</v>
      </c>
      <c r="I21" s="781">
        <f>'SEVEN '!V175</f>
        <v>20671</v>
      </c>
      <c r="J21" s="782"/>
      <c r="L21" s="8">
        <f>'SEVEN '!N175</f>
        <v>94</v>
      </c>
      <c r="M21" s="18">
        <f t="shared" si="2"/>
        <v>83.234042553191486</v>
      </c>
      <c r="N21" s="7">
        <f t="shared" ref="N21:O21" si="17">H21/B21</f>
        <v>0.90516359918200406</v>
      </c>
      <c r="O21" s="7">
        <f t="shared" si="17"/>
        <v>0.89827046758213103</v>
      </c>
      <c r="Q21" s="14" t="str">
        <f t="shared" si="4"/>
        <v>H24 - SEVEN</v>
      </c>
      <c r="R21" s="17">
        <f t="shared" si="5"/>
        <v>0.11677277580372729</v>
      </c>
    </row>
    <row r="22" spans="1:18" ht="14.25" customHeight="1" x14ac:dyDescent="0.45">
      <c r="A22" s="737" t="s">
        <v>56</v>
      </c>
      <c r="B22" s="777">
        <f>'THE NEW SOCIETY'!P79</f>
        <v>1090.02</v>
      </c>
      <c r="C22" s="777">
        <f>'THE NEW SOCIETY'!Q79</f>
        <v>2958</v>
      </c>
      <c r="D22" s="778">
        <f t="shared" si="0"/>
        <v>2.7137116750151375</v>
      </c>
      <c r="E22" s="783">
        <f>'THE NEW SOCIETY'!S79</f>
        <v>0</v>
      </c>
      <c r="F22" s="787">
        <f t="shared" si="1"/>
        <v>0</v>
      </c>
      <c r="G22" s="779">
        <f>'THE NEW SOCIETY'!T79</f>
        <v>0</v>
      </c>
      <c r="H22" s="781">
        <f>'THE NEW SOCIETY'!V79</f>
        <v>1090.02</v>
      </c>
      <c r="I22" s="781">
        <f>'THE NEW SOCIETY'!W79</f>
        <v>2958</v>
      </c>
      <c r="J22" s="782"/>
      <c r="L22" s="19">
        <f>'THE NEW SOCIETY'!O79</f>
        <v>11</v>
      </c>
      <c r="M22" s="18">
        <f t="shared" si="2"/>
        <v>99.092727272727274</v>
      </c>
      <c r="N22" s="7">
        <f t="shared" ref="N22:O22" si="18">H22/B22</f>
        <v>1</v>
      </c>
      <c r="O22" s="7">
        <f t="shared" si="18"/>
        <v>1</v>
      </c>
      <c r="Q22" s="14" t="str">
        <f t="shared" si="4"/>
        <v>H24 - THE NEW SOCIETY</v>
      </c>
      <c r="R22" s="7">
        <f t="shared" si="5"/>
        <v>1.6710070670380016E-2</v>
      </c>
    </row>
    <row r="23" spans="1:18" ht="14.25" customHeight="1" x14ac:dyDescent="0.45">
      <c r="A23" s="737" t="s">
        <v>58</v>
      </c>
      <c r="B23" s="777">
        <f>'V DE VINSTER'!O202</f>
        <v>5411</v>
      </c>
      <c r="C23" s="777">
        <f>'V DE VINSTER'!P202</f>
        <v>15436</v>
      </c>
      <c r="D23" s="778">
        <f t="shared" si="0"/>
        <v>2.852707447791536</v>
      </c>
      <c r="E23" s="783">
        <f>'V DE VINSTER'!R202</f>
        <v>1402</v>
      </c>
      <c r="F23" s="787">
        <f t="shared" si="1"/>
        <v>0.25910182960635741</v>
      </c>
      <c r="G23" s="779">
        <f>'V DE VINSTER'!S202</f>
        <v>3994</v>
      </c>
      <c r="H23" s="781">
        <f>'V DE VINSTER'!U202</f>
        <v>4009</v>
      </c>
      <c r="I23" s="781">
        <f>'V DE VINSTER'!V202</f>
        <v>11442</v>
      </c>
      <c r="J23" s="782"/>
      <c r="L23" s="8">
        <f>'V DE VINSTER'!N202</f>
        <v>52</v>
      </c>
      <c r="M23" s="13">
        <f t="shared" si="2"/>
        <v>104.05769230769231</v>
      </c>
      <c r="N23" s="7">
        <f t="shared" ref="N23:O23" si="19">H23/B23</f>
        <v>0.74089817039364259</v>
      </c>
      <c r="O23" s="7">
        <f t="shared" si="19"/>
        <v>0.7412542109354755</v>
      </c>
      <c r="Q23" s="14" t="str">
        <f t="shared" si="4"/>
        <v>H24 - V de VINSTER</v>
      </c>
      <c r="R23" s="7">
        <f t="shared" si="5"/>
        <v>6.4637129347697136E-2</v>
      </c>
    </row>
    <row r="24" spans="1:18" ht="14.25" customHeight="1" x14ac:dyDescent="0.45">
      <c r="A24" s="733"/>
      <c r="B24" s="743"/>
      <c r="C24" s="743"/>
      <c r="D24" s="743"/>
      <c r="E24" s="743"/>
      <c r="F24" s="743"/>
      <c r="G24" s="743"/>
      <c r="H24" s="743"/>
      <c r="I24" s="743"/>
      <c r="J24" s="733"/>
      <c r="N24" s="7"/>
      <c r="O24" s="7"/>
    </row>
    <row r="25" spans="1:18" ht="14.25" customHeight="1" x14ac:dyDescent="0.45">
      <c r="A25" s="733"/>
      <c r="B25" s="777">
        <f>SUM(B9:B23)</f>
        <v>70642.720000000001</v>
      </c>
      <c r="C25" s="777">
        <f>SUM(C9:C23)</f>
        <v>196068</v>
      </c>
      <c r="D25" s="778">
        <f>C25/B25</f>
        <v>2.775487693565593</v>
      </c>
      <c r="E25" s="783">
        <f>SUM(E9:E23)</f>
        <v>6651</v>
      </c>
      <c r="F25" s="780">
        <f>E25/B25</f>
        <v>9.4149828885410985E-2</v>
      </c>
      <c r="G25" s="779">
        <f>SUM(G9:G23)</f>
        <v>19049</v>
      </c>
      <c r="H25" s="781">
        <f>SUM(H9:H23)</f>
        <v>63991.719999999994</v>
      </c>
      <c r="I25" s="781">
        <f>SUM(I9:I23)</f>
        <v>177019</v>
      </c>
      <c r="J25" s="782"/>
      <c r="L25" s="8">
        <f>SUM(L9:L23)</f>
        <v>812</v>
      </c>
      <c r="M25" s="8" t="e">
        <f>AVERAGE(M9:M23)</f>
        <v>#DIV/0!</v>
      </c>
      <c r="N25" s="7">
        <f t="shared" ref="N25:O25" si="20">H25/B25</f>
        <v>0.90585017111458888</v>
      </c>
      <c r="O25" s="7">
        <f t="shared" si="20"/>
        <v>0.90284493135034782</v>
      </c>
      <c r="R25" s="7">
        <f>SUM(R9:R23)</f>
        <v>1</v>
      </c>
    </row>
    <row r="26" spans="1:18" ht="14.25" customHeight="1" x14ac:dyDescent="0.45">
      <c r="A26" s="733"/>
      <c r="B26" s="784">
        <f>E25+H25</f>
        <v>70642.720000000001</v>
      </c>
      <c r="C26" s="784">
        <f>G25+I25</f>
        <v>196068</v>
      </c>
      <c r="D26" s="784"/>
      <c r="E26" s="744">
        <f>E25/B25</f>
        <v>9.4149828885410985E-2</v>
      </c>
      <c r="F26" s="744"/>
      <c r="G26" s="744">
        <f>G25/C25</f>
        <v>9.7155068649652163E-2</v>
      </c>
      <c r="H26" s="744">
        <f t="shared" ref="H26:I26" si="21">H25/B25</f>
        <v>0.90585017111458888</v>
      </c>
      <c r="I26" s="744">
        <f t="shared" si="21"/>
        <v>0.90284493135034782</v>
      </c>
      <c r="J26" s="733"/>
    </row>
    <row r="27" spans="1:18" ht="14.25" customHeight="1" x14ac:dyDescent="0.45"/>
    <row r="28" spans="1:18" ht="14.25" customHeight="1" x14ac:dyDescent="0.45">
      <c r="A28" s="10" t="str">
        <f t="shared" ref="A28:A33" si="22">A8</f>
        <v>COLLECTION / MARQUES</v>
      </c>
      <c r="B28" s="20" t="str">
        <f t="shared" ref="B28:B33" si="23">R8</f>
        <v>H24 - Marque / Ventes TTC totales</v>
      </c>
      <c r="O28" s="2" t="str">
        <f t="shared" ref="O28:O33" si="24">B8</f>
        <v>PA HT TOTAL</v>
      </c>
      <c r="P28" s="2" t="str">
        <f t="shared" ref="P28:P33" si="25">H8</f>
        <v>PA HT</v>
      </c>
      <c r="Q28" s="2"/>
      <c r="R28" s="10" t="s">
        <v>44</v>
      </c>
    </row>
    <row r="29" spans="1:18" ht="14.25" customHeight="1" x14ac:dyDescent="0.45">
      <c r="A29" s="1" t="str">
        <f t="shared" si="22"/>
        <v>H24 - ANTHOLOGY</v>
      </c>
      <c r="B29" s="21">
        <f t="shared" si="23"/>
        <v>4.0436337342319183E-2</v>
      </c>
      <c r="O29" s="22">
        <f t="shared" si="24"/>
        <v>2912</v>
      </c>
      <c r="P29" s="22">
        <f t="shared" si="25"/>
        <v>2668</v>
      </c>
      <c r="Q29" s="14" t="str">
        <f>A9</f>
        <v>H24 - ANTHOLOGY</v>
      </c>
      <c r="R29" s="7">
        <f t="shared" ref="R29:R42" si="26">P29/O29</f>
        <v>0.91620879120879117</v>
      </c>
    </row>
    <row r="30" spans="1:18" ht="14.25" customHeight="1" x14ac:dyDescent="0.45">
      <c r="A30" s="1" t="str">
        <f t="shared" si="22"/>
        <v>H24 - BASH</v>
      </c>
      <c r="B30" s="21">
        <f t="shared" si="23"/>
        <v>0.16611211225913602</v>
      </c>
      <c r="O30" s="22">
        <f t="shared" si="24"/>
        <v>12022</v>
      </c>
      <c r="P30" s="22">
        <f t="shared" si="25"/>
        <v>11295</v>
      </c>
      <c r="Q30" s="14" t="str">
        <f>A10</f>
        <v>H24 - BASH</v>
      </c>
      <c r="R30" s="7">
        <f t="shared" si="26"/>
        <v>0.93952753285642987</v>
      </c>
    </row>
    <row r="31" spans="1:18" ht="14.25" customHeight="1" x14ac:dyDescent="0.45">
      <c r="A31" s="1" t="str">
        <f t="shared" si="22"/>
        <v>H24 - BELLEROSE</v>
      </c>
      <c r="B31" s="21">
        <f t="shared" si="23"/>
        <v>0.13966862314214859</v>
      </c>
      <c r="O31" s="22">
        <f t="shared" si="24"/>
        <v>9508.6999999999971</v>
      </c>
      <c r="P31" s="22">
        <f t="shared" si="25"/>
        <v>9508.6999999999971</v>
      </c>
      <c r="Q31" s="14" t="str">
        <f>A11</f>
        <v>H24 - BELLEROSE</v>
      </c>
      <c r="R31" s="7">
        <f t="shared" si="26"/>
        <v>1</v>
      </c>
    </row>
    <row r="32" spans="1:18" ht="14.25" customHeight="1" x14ac:dyDescent="0.45">
      <c r="A32" s="1" t="str">
        <f t="shared" si="22"/>
        <v>H24 - CAMPOMAGGI</v>
      </c>
      <c r="B32" s="21">
        <f t="shared" si="23"/>
        <v>4.1351493342522555E-2</v>
      </c>
      <c r="O32" s="22">
        <f t="shared" si="24"/>
        <v>2654</v>
      </c>
      <c r="P32" s="22">
        <f t="shared" si="25"/>
        <v>2453</v>
      </c>
      <c r="Q32" s="14" t="str">
        <f>A12</f>
        <v>H24 - CAMPOMAGGI</v>
      </c>
      <c r="R32" s="7">
        <f t="shared" si="26"/>
        <v>0.92426525998492837</v>
      </c>
    </row>
    <row r="33" spans="1:18" ht="14.25" customHeight="1" x14ac:dyDescent="0.45">
      <c r="A33" s="1" t="str">
        <f t="shared" si="22"/>
        <v>H24 - DIEGA</v>
      </c>
      <c r="B33" s="21">
        <f t="shared" si="23"/>
        <v>8.6815539574847903E-2</v>
      </c>
      <c r="O33" s="22">
        <f t="shared" si="24"/>
        <v>5711</v>
      </c>
      <c r="P33" s="22">
        <f t="shared" si="25"/>
        <v>5358</v>
      </c>
      <c r="Q33" s="14" t="str">
        <f>A13</f>
        <v>H24 - DIEGA</v>
      </c>
      <c r="R33" s="7">
        <f t="shared" si="26"/>
        <v>0.93818945893888983</v>
      </c>
    </row>
    <row r="34" spans="1:18" ht="14.25" customHeight="1" x14ac:dyDescent="0.45">
      <c r="A34" s="1" t="str">
        <f>A15</f>
        <v>H24 - L BRAS</v>
      </c>
      <c r="B34" s="21">
        <f>R15</f>
        <v>9.4718646021048583E-2</v>
      </c>
      <c r="O34" s="22">
        <f>B15</f>
        <v>6491</v>
      </c>
      <c r="P34" s="22">
        <f>H15</f>
        <v>6097</v>
      </c>
      <c r="Q34" s="14" t="str">
        <f>A15</f>
        <v>H24 - L BRAS</v>
      </c>
      <c r="R34" s="7">
        <f t="shared" si="26"/>
        <v>0.93930057002002776</v>
      </c>
    </row>
    <row r="35" spans="1:18" ht="14.25" customHeight="1" x14ac:dyDescent="0.45">
      <c r="A35" s="1" t="str">
        <f>A16</f>
        <v>H24 - MALIPARMI (&gt; )</v>
      </c>
      <c r="B35" s="21">
        <f>R16</f>
        <v>0.12007750580446166</v>
      </c>
      <c r="O35" s="22">
        <f>B16</f>
        <v>8484</v>
      </c>
      <c r="P35" s="22">
        <f>H16</f>
        <v>7564</v>
      </c>
      <c r="Q35" s="14" t="str">
        <f>A16</f>
        <v>H24 - MALIPARMI (&gt; )</v>
      </c>
      <c r="R35" s="7">
        <f t="shared" si="26"/>
        <v>0.89156058462989152</v>
      </c>
    </row>
    <row r="36" spans="1:18" ht="14.25" customHeight="1" x14ac:dyDescent="0.45">
      <c r="A36" s="1" t="str">
        <f>A17</f>
        <v>H24 - OTTOD'AME</v>
      </c>
      <c r="B36" s="21">
        <f>R17</f>
        <v>4.6706850677045969E-2</v>
      </c>
      <c r="O36" s="22">
        <f>B17</f>
        <v>3531</v>
      </c>
      <c r="P36" s="22">
        <f>H17</f>
        <v>2891</v>
      </c>
      <c r="Q36" s="14" t="str">
        <f>A17</f>
        <v>H24 - OTTOD'AME</v>
      </c>
      <c r="R36" s="7">
        <f t="shared" si="26"/>
        <v>0.81874822996318319</v>
      </c>
    </row>
    <row r="37" spans="1:18" ht="14.25" customHeight="1" x14ac:dyDescent="0.45">
      <c r="A37" s="1" t="str">
        <f>A19</f>
        <v>H24 - POMANDERE</v>
      </c>
      <c r="B37" s="21">
        <f>R19</f>
        <v>0</v>
      </c>
      <c r="O37" s="22">
        <f>B19</f>
        <v>0</v>
      </c>
      <c r="P37" s="22">
        <f>H19</f>
        <v>0</v>
      </c>
      <c r="Q37" s="14" t="str">
        <f>A19</f>
        <v>H24 - POMANDERE</v>
      </c>
      <c r="R37" s="7" t="e">
        <f t="shared" si="26"/>
        <v>#DIV/0!</v>
      </c>
    </row>
    <row r="38" spans="1:18" ht="14.25" customHeight="1" x14ac:dyDescent="0.45">
      <c r="A38" s="1" t="str">
        <f>A20</f>
        <v>H24 - POST &amp; CO</v>
      </c>
      <c r="B38" s="21">
        <f>R20</f>
        <v>9.2927877798428416E-3</v>
      </c>
      <c r="O38" s="22">
        <f>B20</f>
        <v>1380</v>
      </c>
      <c r="P38" s="22">
        <f>H20</f>
        <v>575</v>
      </c>
      <c r="Q38" s="14" t="str">
        <f>A20</f>
        <v>H24 - POST &amp; CO</v>
      </c>
      <c r="R38" s="7">
        <f t="shared" si="26"/>
        <v>0.41666666666666669</v>
      </c>
    </row>
    <row r="39" spans="1:18" ht="14.25" customHeight="1" x14ac:dyDescent="0.45">
      <c r="A39" s="1" t="str">
        <f>A21</f>
        <v>H24 - SEVEN</v>
      </c>
      <c r="B39" s="21">
        <f>R21</f>
        <v>0.11677277580372729</v>
      </c>
      <c r="O39" s="22">
        <f>B21</f>
        <v>7824</v>
      </c>
      <c r="P39" s="22">
        <f>H21</f>
        <v>7082</v>
      </c>
      <c r="Q39" s="14" t="str">
        <f>A21</f>
        <v>H24 - SEVEN</v>
      </c>
      <c r="R39" s="7">
        <f t="shared" si="26"/>
        <v>0.90516359918200406</v>
      </c>
    </row>
    <row r="40" spans="1:18" ht="14.25" customHeight="1" x14ac:dyDescent="0.45">
      <c r="A40" s="1" t="str">
        <f>A22</f>
        <v>H24 - THE NEW SOCIETY</v>
      </c>
      <c r="B40" s="21">
        <f>R22</f>
        <v>1.6710070670380016E-2</v>
      </c>
      <c r="O40" s="22">
        <f>B22</f>
        <v>1090.02</v>
      </c>
      <c r="P40" s="22">
        <f>H22</f>
        <v>1090.02</v>
      </c>
      <c r="Q40" s="14" t="str">
        <f>A22</f>
        <v>H24 - THE NEW SOCIETY</v>
      </c>
      <c r="R40" s="7">
        <f t="shared" si="26"/>
        <v>1</v>
      </c>
    </row>
    <row r="41" spans="1:18" ht="14.25" customHeight="1" x14ac:dyDescent="0.45">
      <c r="A41" s="1" t="e">
        <f>#REF!</f>
        <v>#REF!</v>
      </c>
      <c r="B41" s="21" t="e">
        <f>#REF!</f>
        <v>#REF!</v>
      </c>
      <c r="O41" s="22" t="e">
        <f>#REF!</f>
        <v>#REF!</v>
      </c>
      <c r="P41" s="22" t="e">
        <f>#REF!</f>
        <v>#REF!</v>
      </c>
      <c r="Q41" s="14" t="e">
        <f>#REF!</f>
        <v>#REF!</v>
      </c>
      <c r="R41" s="7" t="e">
        <f t="shared" si="26"/>
        <v>#REF!</v>
      </c>
    </row>
    <row r="42" spans="1:18" ht="14.25" customHeight="1" x14ac:dyDescent="0.45">
      <c r="A42" s="1" t="str">
        <f t="shared" ref="A42" si="27">A23</f>
        <v>H24 - V de VINSTER</v>
      </c>
      <c r="B42" s="21">
        <f t="shared" ref="B42" si="28">R23</f>
        <v>6.4637129347697136E-2</v>
      </c>
      <c r="O42" s="22">
        <f t="shared" ref="O42" si="29">B23</f>
        <v>5411</v>
      </c>
      <c r="P42" s="22">
        <f t="shared" ref="P42" si="30">H23</f>
        <v>4009</v>
      </c>
      <c r="Q42" s="14" t="str">
        <f t="shared" ref="Q42" si="31">A23</f>
        <v>H24 - V de VINSTER</v>
      </c>
      <c r="R42" s="7">
        <f t="shared" si="26"/>
        <v>0.74089817039364259</v>
      </c>
    </row>
    <row r="43" spans="1:18" ht="14.25" customHeight="1" x14ac:dyDescent="0.45">
      <c r="B43" s="7" t="e">
        <f>SUM(B29:B42)</f>
        <v>#REF!</v>
      </c>
      <c r="Q43" s="14"/>
    </row>
    <row r="44" spans="1:18" ht="14.25" customHeight="1" x14ac:dyDescent="0.45"/>
    <row r="45" spans="1:18" ht="14.25" customHeight="1" x14ac:dyDescent="0.45">
      <c r="A45" s="814" t="s">
        <v>45</v>
      </c>
      <c r="B45" s="815"/>
      <c r="C45" s="815"/>
      <c r="D45" s="815"/>
      <c r="E45" s="815"/>
      <c r="F45" s="23"/>
    </row>
    <row r="46" spans="1:18" ht="14.25" customHeight="1" x14ac:dyDescent="0.45">
      <c r="A46" s="1" t="s">
        <v>21</v>
      </c>
      <c r="B46" s="1" t="s">
        <v>46</v>
      </c>
    </row>
    <row r="47" spans="1:18" ht="14.25" customHeight="1" x14ac:dyDescent="0.45">
      <c r="A47" s="1" t="s">
        <v>47</v>
      </c>
      <c r="B47" s="7"/>
    </row>
    <row r="48" spans="1:18" ht="14.25" customHeight="1" x14ac:dyDescent="0.45">
      <c r="A48" s="1" t="s">
        <v>48</v>
      </c>
      <c r="B48" s="7"/>
    </row>
    <row r="49" spans="1:2" ht="14.25" customHeight="1" x14ac:dyDescent="0.45">
      <c r="A49" s="1" t="s">
        <v>49</v>
      </c>
      <c r="B49" s="7"/>
    </row>
    <row r="50" spans="1:2" ht="14.25" customHeight="1" x14ac:dyDescent="0.45">
      <c r="A50" s="1" t="s">
        <v>50</v>
      </c>
      <c r="B50" s="7"/>
    </row>
    <row r="51" spans="1:2" ht="14.25" customHeight="1" x14ac:dyDescent="0.45">
      <c r="A51" s="1" t="s">
        <v>51</v>
      </c>
      <c r="B51" s="7"/>
    </row>
    <row r="52" spans="1:2" ht="14.25" customHeight="1" x14ac:dyDescent="0.45">
      <c r="A52" s="1" t="s">
        <v>52</v>
      </c>
      <c r="B52" s="7"/>
    </row>
    <row r="53" spans="1:2" ht="14.25" customHeight="1" x14ac:dyDescent="0.45">
      <c r="A53" s="1" t="s">
        <v>53</v>
      </c>
      <c r="B53" s="7"/>
    </row>
    <row r="54" spans="1:2" ht="14.25" customHeight="1" x14ac:dyDescent="0.45">
      <c r="A54" s="1" t="s">
        <v>54</v>
      </c>
      <c r="B54" s="7"/>
    </row>
    <row r="55" spans="1:2" ht="14.25" customHeight="1" x14ac:dyDescent="0.45">
      <c r="A55" s="1" t="s">
        <v>55</v>
      </c>
      <c r="B55" s="7"/>
    </row>
    <row r="56" spans="1:2" ht="14.25" customHeight="1" x14ac:dyDescent="0.45">
      <c r="A56" s="1" t="s">
        <v>56</v>
      </c>
      <c r="B56" s="7"/>
    </row>
    <row r="57" spans="1:2" ht="14.25" customHeight="1" x14ac:dyDescent="0.45">
      <c r="A57" s="1" t="s">
        <v>57</v>
      </c>
      <c r="B57" s="7"/>
    </row>
    <row r="58" spans="1:2" ht="14.25" customHeight="1" x14ac:dyDescent="0.45">
      <c r="A58" s="1" t="s">
        <v>58</v>
      </c>
      <c r="B58" s="7"/>
    </row>
    <row r="59" spans="1:2" ht="14.25" customHeight="1" x14ac:dyDescent="0.45">
      <c r="A59" s="1" t="s">
        <v>59</v>
      </c>
      <c r="B59" s="7"/>
    </row>
    <row r="60" spans="1:2" ht="14.25" customHeight="1" x14ac:dyDescent="0.45">
      <c r="A60" s="1" t="s">
        <v>60</v>
      </c>
      <c r="B60" s="7"/>
    </row>
    <row r="61" spans="1:2" ht="14.25" customHeight="1" x14ac:dyDescent="0.45">
      <c r="A61" s="1" t="s">
        <v>61</v>
      </c>
      <c r="B61" s="7"/>
    </row>
    <row r="62" spans="1:2" ht="14.25" customHeight="1" x14ac:dyDescent="0.45">
      <c r="B62" s="7"/>
    </row>
    <row r="63" spans="1:2" ht="14.25" customHeight="1" x14ac:dyDescent="0.45">
      <c r="B63" s="7"/>
    </row>
    <row r="64" spans="1:2" ht="14.25" customHeight="1" x14ac:dyDescent="0.45">
      <c r="B64" s="7"/>
    </row>
    <row r="65" spans="1:2" ht="14.25" customHeight="1" x14ac:dyDescent="0.45"/>
    <row r="66" spans="1:2" ht="14.25" customHeight="1" x14ac:dyDescent="0.45"/>
    <row r="67" spans="1:2" ht="14.25" customHeight="1" x14ac:dyDescent="0.45">
      <c r="A67" s="2" t="s">
        <v>21</v>
      </c>
      <c r="B67" s="1" t="s">
        <v>28</v>
      </c>
    </row>
    <row r="68" spans="1:2" ht="14.25" customHeight="1" x14ac:dyDescent="0.45">
      <c r="A68" s="1" t="s">
        <v>62</v>
      </c>
      <c r="B68" s="7">
        <v>0.91468831367743908</v>
      </c>
    </row>
    <row r="69" spans="1:2" ht="14.25" customHeight="1" x14ac:dyDescent="0.45">
      <c r="A69" s="1" t="s">
        <v>63</v>
      </c>
      <c r="B69" s="7">
        <v>0.89947704822777452</v>
      </c>
    </row>
    <row r="70" spans="1:2" ht="14.25" customHeight="1" x14ac:dyDescent="0.45">
      <c r="A70" s="1" t="s">
        <v>64</v>
      </c>
      <c r="B70" s="7">
        <v>0.83626974483596594</v>
      </c>
    </row>
    <row r="71" spans="1:2" ht="14.25" customHeight="1" x14ac:dyDescent="0.45">
      <c r="A71" s="1" t="s">
        <v>65</v>
      </c>
      <c r="B71" s="7">
        <v>0.82966673927248968</v>
      </c>
    </row>
    <row r="72" spans="1:2" ht="14.25" customHeight="1" x14ac:dyDescent="0.45">
      <c r="A72" s="1" t="s">
        <v>66</v>
      </c>
      <c r="B72" s="7">
        <v>0.82105074412766721</v>
      </c>
    </row>
    <row r="73" spans="1:2" ht="14.25" customHeight="1" x14ac:dyDescent="0.45">
      <c r="A73" s="1" t="s">
        <v>67</v>
      </c>
      <c r="B73" s="7">
        <v>0.81490991793571099</v>
      </c>
    </row>
    <row r="74" spans="1:2" ht="14.25" customHeight="1" x14ac:dyDescent="0.45">
      <c r="A74" s="1" t="s">
        <v>68</v>
      </c>
      <c r="B74" s="7">
        <v>0.76461418550272797</v>
      </c>
    </row>
    <row r="75" spans="1:2" ht="14.25" customHeight="1" x14ac:dyDescent="0.45">
      <c r="A75" s="1" t="s">
        <v>69</v>
      </c>
      <c r="B75" s="7">
        <v>0.72184504792332271</v>
      </c>
    </row>
    <row r="76" spans="1:2" ht="14.25" customHeight="1" x14ac:dyDescent="0.45">
      <c r="A76" s="1" t="s">
        <v>70</v>
      </c>
      <c r="B76" s="7">
        <v>0.71676514032496308</v>
      </c>
    </row>
    <row r="77" spans="1:2" ht="14.25" customHeight="1" x14ac:dyDescent="0.45">
      <c r="A77" s="1" t="s">
        <v>71</v>
      </c>
      <c r="B77" s="7">
        <v>0.69874879692011549</v>
      </c>
    </row>
    <row r="78" spans="1:2" ht="14.25" customHeight="1" x14ac:dyDescent="0.45">
      <c r="A78" s="1" t="s">
        <v>72</v>
      </c>
      <c r="B78" s="7">
        <v>0.69358288770053478</v>
      </c>
    </row>
    <row r="79" spans="1:2" ht="14.25" customHeight="1" x14ac:dyDescent="0.45">
      <c r="A79" s="1" t="s">
        <v>73</v>
      </c>
      <c r="B79" s="7">
        <v>0.66817378650867898</v>
      </c>
    </row>
    <row r="80" spans="1:2" ht="14.25" customHeight="1" x14ac:dyDescent="0.45">
      <c r="A80" s="1" t="s">
        <v>74</v>
      </c>
      <c r="B80" s="7">
        <v>0.52635204960385806</v>
      </c>
    </row>
    <row r="81" spans="1:2" ht="14.25" customHeight="1" x14ac:dyDescent="0.45">
      <c r="A81" s="1" t="s">
        <v>75</v>
      </c>
      <c r="B81" s="7">
        <v>0.42004703115814229</v>
      </c>
    </row>
    <row r="82" spans="1:2" ht="14.25" customHeight="1" x14ac:dyDescent="0.45">
      <c r="A82" s="1" t="s">
        <v>76</v>
      </c>
      <c r="B82" s="7">
        <v>0.37365328109696377</v>
      </c>
    </row>
    <row r="83" spans="1:2" ht="14.25" customHeight="1" x14ac:dyDescent="0.45">
      <c r="A83" s="1" t="s">
        <v>77</v>
      </c>
      <c r="B83" s="7">
        <v>0.125</v>
      </c>
    </row>
    <row r="84" spans="1:2" ht="14.25" customHeight="1" x14ac:dyDescent="0.45">
      <c r="A84" s="1" t="s">
        <v>78</v>
      </c>
      <c r="B84" s="7"/>
    </row>
    <row r="85" spans="1:2" ht="14.25" customHeight="1" x14ac:dyDescent="0.45">
      <c r="A85" s="1" t="s">
        <v>79</v>
      </c>
      <c r="B85" s="7"/>
    </row>
    <row r="86" spans="1:2" ht="14.25" customHeight="1" x14ac:dyDescent="0.45"/>
    <row r="87" spans="1:2" ht="14.25" customHeight="1" x14ac:dyDescent="0.45"/>
    <row r="88" spans="1:2" ht="14.25" customHeight="1" x14ac:dyDescent="0.45">
      <c r="B88" s="1" t="str">
        <f>M7</f>
        <v>PRIX MOYEN HT / pièce</v>
      </c>
    </row>
    <row r="89" spans="1:2" ht="14.25" customHeight="1" x14ac:dyDescent="0.45">
      <c r="A89" s="1" t="s">
        <v>57</v>
      </c>
      <c r="B89" s="24">
        <f>M9</f>
        <v>121.33333333333333</v>
      </c>
    </row>
    <row r="90" spans="1:2" ht="14.25" customHeight="1" x14ac:dyDescent="0.45">
      <c r="A90" s="1" t="s">
        <v>50</v>
      </c>
      <c r="B90" s="24">
        <f>M10</f>
        <v>85.262411347517727</v>
      </c>
    </row>
    <row r="91" spans="1:2" ht="14.25" customHeight="1" x14ac:dyDescent="0.45">
      <c r="A91" s="1" t="s">
        <v>48</v>
      </c>
      <c r="B91" s="24">
        <f>M11</f>
        <v>67.919285714285692</v>
      </c>
    </row>
    <row r="92" spans="1:2" ht="14.25" customHeight="1" x14ac:dyDescent="0.45">
      <c r="A92" s="1" t="s">
        <v>60</v>
      </c>
      <c r="B92" s="24">
        <f>M12</f>
        <v>126.38095238095238</v>
      </c>
    </row>
    <row r="93" spans="1:2" ht="14.25" customHeight="1" x14ac:dyDescent="0.45">
      <c r="A93" s="1" t="s">
        <v>51</v>
      </c>
      <c r="B93" s="24">
        <f>M13</f>
        <v>79.319444444444443</v>
      </c>
    </row>
    <row r="94" spans="1:2" ht="14.25" customHeight="1" x14ac:dyDescent="0.45">
      <c r="A94" s="1" t="s">
        <v>52</v>
      </c>
      <c r="B94" s="24">
        <f>M15</f>
        <v>110.01694915254237</v>
      </c>
    </row>
    <row r="95" spans="1:2" ht="14.25" customHeight="1" x14ac:dyDescent="0.45">
      <c r="A95" s="1" t="s">
        <v>47</v>
      </c>
      <c r="B95" s="24">
        <f>M16</f>
        <v>101</v>
      </c>
    </row>
    <row r="96" spans="1:2" ht="14.25" customHeight="1" x14ac:dyDescent="0.45">
      <c r="A96" s="1" t="s">
        <v>54</v>
      </c>
      <c r="B96" s="24">
        <f>M17</f>
        <v>65.388888888888886</v>
      </c>
    </row>
    <row r="97" spans="1:2" ht="14.25" customHeight="1" x14ac:dyDescent="0.45">
      <c r="A97" s="1" t="s">
        <v>49</v>
      </c>
      <c r="B97" s="24" t="e">
        <f>M19</f>
        <v>#DIV/0!</v>
      </c>
    </row>
    <row r="98" spans="1:2" ht="14.25" customHeight="1" x14ac:dyDescent="0.45">
      <c r="A98" s="1" t="s">
        <v>61</v>
      </c>
      <c r="B98" s="24">
        <f>M20</f>
        <v>115</v>
      </c>
    </row>
    <row r="99" spans="1:2" ht="14.25" customHeight="1" x14ac:dyDescent="0.45">
      <c r="A99" s="1" t="s">
        <v>53</v>
      </c>
      <c r="B99" s="24">
        <f>M21</f>
        <v>83.234042553191486</v>
      </c>
    </row>
    <row r="100" spans="1:2" ht="14.25" customHeight="1" x14ac:dyDescent="0.45">
      <c r="A100" s="1" t="s">
        <v>56</v>
      </c>
      <c r="B100" s="24">
        <f>M22</f>
        <v>99.092727272727274</v>
      </c>
    </row>
    <row r="101" spans="1:2" ht="14.25" customHeight="1" x14ac:dyDescent="0.45">
      <c r="A101" s="1" t="s">
        <v>55</v>
      </c>
      <c r="B101" s="24" t="e">
        <f>#REF!</f>
        <v>#REF!</v>
      </c>
    </row>
    <row r="102" spans="1:2" ht="14.25" customHeight="1" x14ac:dyDescent="0.45">
      <c r="A102" s="1" t="s">
        <v>58</v>
      </c>
      <c r="B102" s="24">
        <f t="shared" ref="B102" si="32">M23</f>
        <v>104.05769230769231</v>
      </c>
    </row>
    <row r="103" spans="1:2" ht="14.25" customHeight="1" x14ac:dyDescent="0.45"/>
    <row r="104" spans="1:2" ht="14.25" customHeight="1" x14ac:dyDescent="0.45"/>
    <row r="105" spans="1:2" ht="14.25" customHeight="1" x14ac:dyDescent="0.45"/>
    <row r="106" spans="1:2" ht="14.25" customHeight="1" x14ac:dyDescent="0.45"/>
    <row r="107" spans="1:2" ht="14.25" customHeight="1" x14ac:dyDescent="0.45"/>
    <row r="108" spans="1:2" ht="14.25" customHeight="1" x14ac:dyDescent="0.45"/>
    <row r="109" spans="1:2" ht="14.25" customHeight="1" x14ac:dyDescent="0.45"/>
    <row r="110" spans="1:2" ht="14.25" customHeight="1" x14ac:dyDescent="0.45"/>
    <row r="111" spans="1:2" ht="14.25" customHeight="1" x14ac:dyDescent="0.45"/>
    <row r="112" spans="1: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  <row r="997" ht="14.25" customHeight="1" x14ac:dyDescent="0.45"/>
    <row r="998" ht="14.25" customHeight="1" x14ac:dyDescent="0.45"/>
    <row r="999" ht="14.25" customHeight="1" x14ac:dyDescent="0.45"/>
  </sheetData>
  <mergeCells count="7">
    <mergeCell ref="M7:M8"/>
    <mergeCell ref="A45:E45"/>
    <mergeCell ref="B7:C7"/>
    <mergeCell ref="D7:D8"/>
    <mergeCell ref="E7:G7"/>
    <mergeCell ref="H7:J7"/>
    <mergeCell ref="L7:L8"/>
  </mergeCells>
  <pageMargins left="0.23622047244094491" right="0.23622047244094491" top="0.74803149606299213" bottom="0.74803149606299213" header="0" footer="0"/>
  <pageSetup paperSize="9" scale="75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1000"/>
  <sheetViews>
    <sheetView workbookViewId="0">
      <selection sqref="A1:J26"/>
    </sheetView>
  </sheetViews>
  <sheetFormatPr baseColWidth="10" defaultColWidth="14.3984375" defaultRowHeight="15" customHeight="1" x14ac:dyDescent="0.45"/>
  <cols>
    <col min="1" max="1" width="24" customWidth="1"/>
    <col min="2" max="4" width="10.73046875" customWidth="1"/>
    <col min="5" max="6" width="12" customWidth="1"/>
    <col min="7" max="7" width="10.73046875" customWidth="1"/>
    <col min="8" max="8" width="12" customWidth="1"/>
    <col min="9" max="10" width="10.73046875" customWidth="1"/>
    <col min="11" max="11" width="3.86328125" customWidth="1"/>
    <col min="12" max="12" width="7.3984375" customWidth="1"/>
    <col min="13" max="13" width="11.73046875" customWidth="1"/>
    <col min="14" max="16" width="10.73046875" customWidth="1"/>
    <col min="17" max="17" width="19.73046875" customWidth="1"/>
    <col min="18" max="26" width="10.73046875" customWidth="1"/>
  </cols>
  <sheetData>
    <row r="1" spans="1:18" ht="14.25" customHeight="1" x14ac:dyDescent="0.45">
      <c r="A1" s="733"/>
      <c r="B1" s="733"/>
      <c r="C1" s="733"/>
      <c r="D1" s="733"/>
      <c r="E1" s="733"/>
      <c r="F1" s="733"/>
      <c r="G1" s="733"/>
      <c r="H1" s="733"/>
      <c r="I1" s="733"/>
      <c r="J1" s="733"/>
    </row>
    <row r="2" spans="1:18" ht="14.25" customHeight="1" x14ac:dyDescent="0.45">
      <c r="A2" s="735"/>
      <c r="B2" s="733" t="s">
        <v>12</v>
      </c>
      <c r="C2" s="771">
        <f>'ANALYSE TOTALE'!D1</f>
        <v>46070</v>
      </c>
      <c r="D2" s="734"/>
      <c r="E2" s="733"/>
      <c r="F2" s="733"/>
      <c r="G2" s="733"/>
      <c r="H2" s="733"/>
      <c r="I2" s="733"/>
      <c r="J2" s="733"/>
    </row>
    <row r="3" spans="1:18" ht="14.25" customHeight="1" x14ac:dyDescent="0.45">
      <c r="A3" s="733" t="s">
        <v>13</v>
      </c>
      <c r="B3" s="733"/>
      <c r="C3" s="733"/>
      <c r="D3" s="734"/>
      <c r="E3" s="733"/>
      <c r="F3" s="733"/>
      <c r="G3" s="733"/>
      <c r="H3" s="733"/>
      <c r="I3" s="733"/>
      <c r="J3" s="733"/>
    </row>
    <row r="4" spans="1:18" ht="14.25" customHeight="1" x14ac:dyDescent="0.45">
      <c r="A4" s="733"/>
      <c r="B4" s="733"/>
      <c r="C4" s="733"/>
      <c r="D4" s="733"/>
      <c r="E4" s="733"/>
      <c r="F4" s="733"/>
      <c r="G4" s="733"/>
      <c r="H4" s="733"/>
      <c r="I4" s="733"/>
      <c r="J4" s="733"/>
    </row>
    <row r="5" spans="1:18" ht="14.25" customHeight="1" x14ac:dyDescent="0.45">
      <c r="A5" s="733" t="s">
        <v>14</v>
      </c>
      <c r="B5" s="733"/>
      <c r="C5" s="733"/>
      <c r="D5" s="733"/>
      <c r="E5" s="734">
        <v>45755</v>
      </c>
      <c r="F5" s="733"/>
      <c r="G5" s="733"/>
      <c r="H5" s="733"/>
      <c r="I5" s="733"/>
      <c r="J5" s="733"/>
    </row>
    <row r="6" spans="1:18" ht="14.25" customHeight="1" x14ac:dyDescent="0.45">
      <c r="A6" s="733"/>
      <c r="B6" s="733"/>
      <c r="C6" s="733"/>
      <c r="D6" s="733"/>
      <c r="E6" s="733"/>
      <c r="F6" s="733"/>
      <c r="G6" s="733"/>
      <c r="H6" s="733"/>
      <c r="I6" s="733"/>
      <c r="J6" s="733"/>
    </row>
    <row r="7" spans="1:18" ht="20.25" customHeight="1" x14ac:dyDescent="0.45">
      <c r="A7" s="772"/>
      <c r="B7" s="816" t="s">
        <v>15</v>
      </c>
      <c r="C7" s="817"/>
      <c r="D7" s="818" t="s">
        <v>16</v>
      </c>
      <c r="E7" s="820" t="s">
        <v>17</v>
      </c>
      <c r="F7" s="821"/>
      <c r="G7" s="817"/>
      <c r="H7" s="822" t="s">
        <v>18</v>
      </c>
      <c r="I7" s="821"/>
      <c r="J7" s="817"/>
      <c r="K7" s="9"/>
      <c r="L7" s="812" t="s">
        <v>19</v>
      </c>
      <c r="M7" s="812" t="s">
        <v>20</v>
      </c>
    </row>
    <row r="8" spans="1:18" ht="39.75" customHeight="1" x14ac:dyDescent="0.45">
      <c r="A8" s="736" t="s">
        <v>21</v>
      </c>
      <c r="B8" s="773" t="s">
        <v>22</v>
      </c>
      <c r="C8" s="773" t="s">
        <v>23</v>
      </c>
      <c r="D8" s="819"/>
      <c r="E8" s="774" t="s">
        <v>24</v>
      </c>
      <c r="F8" s="775" t="s">
        <v>25</v>
      </c>
      <c r="G8" s="774" t="s">
        <v>26</v>
      </c>
      <c r="H8" s="776" t="s">
        <v>24</v>
      </c>
      <c r="I8" s="776" t="s">
        <v>26</v>
      </c>
      <c r="J8" s="776" t="s">
        <v>27</v>
      </c>
      <c r="K8" s="2"/>
      <c r="L8" s="813"/>
      <c r="M8" s="813"/>
      <c r="N8" s="10" t="s">
        <v>28</v>
      </c>
      <c r="O8" s="10" t="s">
        <v>29</v>
      </c>
      <c r="R8" s="11" t="s">
        <v>83</v>
      </c>
    </row>
    <row r="9" spans="1:18" ht="14.25" customHeight="1" x14ac:dyDescent="0.45">
      <c r="A9" s="737" t="s">
        <v>84</v>
      </c>
      <c r="B9" s="777">
        <f>'ANTHOLOGY '!N31</f>
        <v>2780</v>
      </c>
      <c r="C9" s="777">
        <f>'ANTHOLOGY '!O31</f>
        <v>7394</v>
      </c>
      <c r="D9" s="778">
        <f t="shared" ref="D9:D23" si="0">C9/B9</f>
        <v>2.6597122302158271</v>
      </c>
      <c r="E9" s="783">
        <f>'ANTHOLOGY '!Q31</f>
        <v>104</v>
      </c>
      <c r="F9" s="788">
        <f t="shared" ref="F9:F23" si="1">E9/B9</f>
        <v>3.7410071942446041E-2</v>
      </c>
      <c r="G9" s="779">
        <f>'ANTHOLOGY '!R31</f>
        <v>269</v>
      </c>
      <c r="H9" s="781">
        <f>'ANTHOLOGY '!T31</f>
        <v>2676</v>
      </c>
      <c r="I9" s="781">
        <f>'ANTHOLOGY '!U31</f>
        <v>7125</v>
      </c>
      <c r="J9" s="782"/>
      <c r="L9" s="8">
        <f>'ANTHOLOGY '!M31</f>
        <v>32</v>
      </c>
      <c r="M9" s="13">
        <f t="shared" ref="M9:M23" si="2">B9/L9</f>
        <v>86.875</v>
      </c>
      <c r="N9" s="17">
        <f t="shared" ref="N9:O9" si="3">H9/B9</f>
        <v>0.96258992805755395</v>
      </c>
      <c r="O9" s="17">
        <f t="shared" si="3"/>
        <v>0.96361915066269943</v>
      </c>
      <c r="Q9" s="14" t="str">
        <f t="shared" ref="Q9:Q23" si="4">A9</f>
        <v>PE24 - ANTHOLOGY</v>
      </c>
      <c r="R9" s="7">
        <f t="shared" ref="R9:R23" si="5">I9/$I$25</f>
        <v>2.8289975223937489E-2</v>
      </c>
    </row>
    <row r="10" spans="1:18" ht="14.25" customHeight="1" x14ac:dyDescent="0.45">
      <c r="A10" s="737" t="s">
        <v>85</v>
      </c>
      <c r="B10" s="777"/>
      <c r="C10" s="777"/>
      <c r="D10" s="778" t="e">
        <f t="shared" si="0"/>
        <v>#DIV/0!</v>
      </c>
      <c r="E10" s="779"/>
      <c r="F10" s="780" t="e">
        <f t="shared" si="1"/>
        <v>#DIV/0!</v>
      </c>
      <c r="G10" s="779"/>
      <c r="H10" s="781"/>
      <c r="I10" s="781"/>
      <c r="J10" s="782"/>
      <c r="L10" s="8">
        <f>'ATTIC &amp; BARN - NYKY'!M79</f>
        <v>58</v>
      </c>
      <c r="M10" s="18">
        <f t="shared" si="2"/>
        <v>0</v>
      </c>
      <c r="N10" s="15" t="e">
        <f t="shared" ref="N10:O10" si="6">H10/B10</f>
        <v>#DIV/0!</v>
      </c>
      <c r="O10" s="15" t="e">
        <f t="shared" si="6"/>
        <v>#DIV/0!</v>
      </c>
      <c r="Q10" s="14" t="str">
        <f t="shared" si="4"/>
        <v>PE24 - ATTIC &amp; BARN (dépôt vente)</v>
      </c>
      <c r="R10" s="7">
        <f t="shared" si="5"/>
        <v>0</v>
      </c>
    </row>
    <row r="11" spans="1:18" ht="14.25" customHeight="1" x14ac:dyDescent="0.45">
      <c r="A11" s="737" t="s">
        <v>86</v>
      </c>
      <c r="B11" s="777">
        <f>'BASH '!M372</f>
        <v>11761</v>
      </c>
      <c r="C11" s="777">
        <f>'BASH '!N372</f>
        <v>30465</v>
      </c>
      <c r="D11" s="778">
        <f t="shared" si="0"/>
        <v>2.5903409574015814</v>
      </c>
      <c r="E11" s="783">
        <f>'BASH '!P372</f>
        <v>1148</v>
      </c>
      <c r="F11" s="787">
        <f t="shared" si="1"/>
        <v>9.7610747385426411E-2</v>
      </c>
      <c r="G11" s="779">
        <f>'BASH '!Q372</f>
        <v>2985</v>
      </c>
      <c r="H11" s="781">
        <f>'BASH '!S372</f>
        <v>10613</v>
      </c>
      <c r="I11" s="781">
        <f>'BASH '!T372</f>
        <v>27480</v>
      </c>
      <c r="J11" s="782"/>
      <c r="L11" s="8">
        <f>'BASH '!L372</f>
        <v>165</v>
      </c>
      <c r="M11" s="18">
        <f t="shared" si="2"/>
        <v>71.278787878787881</v>
      </c>
      <c r="N11" s="15">
        <f t="shared" ref="N11:O11" si="7">H11/B11</f>
        <v>0.90238925261457359</v>
      </c>
      <c r="O11" s="15">
        <f t="shared" si="7"/>
        <v>0.90201870999507627</v>
      </c>
      <c r="Q11" s="14" t="str">
        <f t="shared" si="4"/>
        <v>PE24 - BASH</v>
      </c>
      <c r="R11" s="7">
        <f t="shared" si="5"/>
        <v>0.10910996760053364</v>
      </c>
    </row>
    <row r="12" spans="1:18" ht="14.25" customHeight="1" x14ac:dyDescent="0.45">
      <c r="A12" s="737" t="s">
        <v>87</v>
      </c>
      <c r="B12" s="777">
        <f>BELLEROSE!M337</f>
        <v>9357.6999999999989</v>
      </c>
      <c r="C12" s="777">
        <f>BELLEROSE!N337</f>
        <v>23707</v>
      </c>
      <c r="D12" s="778">
        <f t="shared" si="0"/>
        <v>2.5334216741293267</v>
      </c>
      <c r="E12" s="783">
        <f>BELLEROSE!P337</f>
        <v>80</v>
      </c>
      <c r="F12" s="780">
        <f t="shared" si="1"/>
        <v>8.5491092896758832E-3</v>
      </c>
      <c r="G12" s="779">
        <f>BELLEROSE!Q337</f>
        <v>208</v>
      </c>
      <c r="H12" s="781">
        <f>BELLEROSE!S337</f>
        <v>9277.6999999999989</v>
      </c>
      <c r="I12" s="781">
        <f>BELLEROSE!T337</f>
        <v>23499</v>
      </c>
      <c r="J12" s="782"/>
      <c r="L12" s="19">
        <f>BELLEROSE!L337</f>
        <v>169</v>
      </c>
      <c r="M12" s="16">
        <f t="shared" si="2"/>
        <v>55.371005917159756</v>
      </c>
      <c r="N12" s="17">
        <f t="shared" ref="N12:O12" si="8">H12/B12</f>
        <v>0.99145089071032411</v>
      </c>
      <c r="O12" s="17">
        <f t="shared" si="8"/>
        <v>0.99122622010376682</v>
      </c>
      <c r="Q12" s="14" t="str">
        <f t="shared" si="4"/>
        <v>PE24 - BELLEROSE</v>
      </c>
      <c r="R12" s="7">
        <f t="shared" si="5"/>
        <v>9.3303316180674667E-2</v>
      </c>
    </row>
    <row r="13" spans="1:18" ht="14.25" customHeight="1" x14ac:dyDescent="0.45">
      <c r="A13" s="737" t="s">
        <v>88</v>
      </c>
      <c r="B13" s="777">
        <f>'CAMPOMAGGI '!M101</f>
        <v>2009</v>
      </c>
      <c r="C13" s="777">
        <f>'CAMPOMAGGI '!N101</f>
        <v>5907</v>
      </c>
      <c r="D13" s="778">
        <f t="shared" si="0"/>
        <v>2.9402687904430063</v>
      </c>
      <c r="E13" s="783">
        <f>'CAMPOMAGGI '!P101</f>
        <v>0</v>
      </c>
      <c r="F13" s="787">
        <f t="shared" si="1"/>
        <v>0</v>
      </c>
      <c r="G13" s="779">
        <f>'CAMPOMAGGI '!Q101</f>
        <v>0</v>
      </c>
      <c r="H13" s="781">
        <f>'CAMPOMAGGI '!S101</f>
        <v>2009</v>
      </c>
      <c r="I13" s="781">
        <f>'CAMPOMAGGI '!T101</f>
        <v>5907</v>
      </c>
      <c r="J13" s="782"/>
      <c r="L13" s="8">
        <f>'CAMPOMAGGI '!L101</f>
        <v>17</v>
      </c>
      <c r="M13" s="13">
        <f t="shared" si="2"/>
        <v>118.17647058823529</v>
      </c>
      <c r="N13" s="15">
        <f t="shared" ref="N13:O13" si="9">H13/B13</f>
        <v>1</v>
      </c>
      <c r="O13" s="15">
        <f t="shared" si="9"/>
        <v>1</v>
      </c>
      <c r="Q13" s="14" t="str">
        <f t="shared" si="4"/>
        <v>PE24 - CAMPOMAGGI</v>
      </c>
      <c r="R13" s="7">
        <f t="shared" si="5"/>
        <v>2.3453878406708595E-2</v>
      </c>
    </row>
    <row r="14" spans="1:18" ht="14.25" customHeight="1" x14ac:dyDescent="0.45">
      <c r="A14" s="737" t="s">
        <v>89</v>
      </c>
      <c r="B14" s="777">
        <f>DIEGA!N213</f>
        <v>5875</v>
      </c>
      <c r="C14" s="777">
        <f>DIEGA!O213</f>
        <v>17563</v>
      </c>
      <c r="D14" s="778">
        <f t="shared" si="0"/>
        <v>2.9894468085106385</v>
      </c>
      <c r="E14" s="783">
        <f>DIEGA!Q213</f>
        <v>250</v>
      </c>
      <c r="F14" s="788">
        <f t="shared" si="1"/>
        <v>4.2553191489361701E-2</v>
      </c>
      <c r="G14" s="779">
        <f>DIEGA!R213</f>
        <v>718</v>
      </c>
      <c r="H14" s="781">
        <f>DIEGA!T213</f>
        <v>5625</v>
      </c>
      <c r="I14" s="781">
        <f>DIEGA!U213</f>
        <v>16845</v>
      </c>
      <c r="J14" s="782"/>
      <c r="L14" s="19">
        <f>DIEGA!M213</f>
        <v>92</v>
      </c>
      <c r="M14" s="18">
        <f t="shared" si="2"/>
        <v>63.858695652173914</v>
      </c>
      <c r="N14" s="7">
        <f t="shared" ref="N14:O14" si="10">H14/B14</f>
        <v>0.95744680851063835</v>
      </c>
      <c r="O14" s="7">
        <f t="shared" si="10"/>
        <v>0.95911860160564821</v>
      </c>
      <c r="Q14" s="14" t="str">
        <f t="shared" si="4"/>
        <v>PE24 - DIEGA</v>
      </c>
      <c r="R14" s="7">
        <f t="shared" si="5"/>
        <v>6.6883457213645886E-2</v>
      </c>
    </row>
    <row r="15" spans="1:18" ht="14.25" customHeight="1" x14ac:dyDescent="0.45">
      <c r="A15" s="737" t="s">
        <v>90</v>
      </c>
      <c r="B15" s="777">
        <f>'L BRAS'!O155</f>
        <v>6179</v>
      </c>
      <c r="C15" s="777">
        <f>'L BRAS'!P155</f>
        <v>17244</v>
      </c>
      <c r="D15" s="778">
        <f t="shared" si="0"/>
        <v>2.7907428386470303</v>
      </c>
      <c r="E15" s="783">
        <f>'L BRAS'!R155</f>
        <v>336</v>
      </c>
      <c r="F15" s="788">
        <f t="shared" si="1"/>
        <v>5.437773102443761E-2</v>
      </c>
      <c r="G15" s="779">
        <f>'L BRAS'!S155</f>
        <v>917</v>
      </c>
      <c r="H15" s="781">
        <f>'L BRAS'!U155</f>
        <v>5843</v>
      </c>
      <c r="I15" s="781">
        <f>'L BRAS'!V155</f>
        <v>16327</v>
      </c>
      <c r="J15" s="782"/>
      <c r="L15" s="19">
        <f>'L BRAS'!N155</f>
        <v>57</v>
      </c>
      <c r="M15" s="13">
        <f t="shared" si="2"/>
        <v>108.40350877192982</v>
      </c>
      <c r="N15" s="17">
        <f t="shared" ref="N15:O15" si="11">H15/B15</f>
        <v>0.94562226897556234</v>
      </c>
      <c r="O15" s="17">
        <f t="shared" si="11"/>
        <v>0.94682208304337745</v>
      </c>
      <c r="Q15" s="14" t="str">
        <f t="shared" si="4"/>
        <v>PE24 - L BRAS</v>
      </c>
      <c r="R15" s="7">
        <f t="shared" si="5"/>
        <v>6.482672638333016E-2</v>
      </c>
    </row>
    <row r="16" spans="1:18" ht="14.25" customHeight="1" x14ac:dyDescent="0.45">
      <c r="A16" s="737" t="s">
        <v>3939</v>
      </c>
      <c r="B16" s="777">
        <f>'MALIPARMI '!N268</f>
        <v>21574</v>
      </c>
      <c r="C16" s="777">
        <f>'MALIPARMI '!O268</f>
        <v>60269</v>
      </c>
      <c r="D16" s="778">
        <f t="shared" si="0"/>
        <v>2.7935941410957632</v>
      </c>
      <c r="E16" s="783">
        <f>'MALIPARMI '!Q268</f>
        <v>955</v>
      </c>
      <c r="F16" s="780">
        <f t="shared" si="1"/>
        <v>4.4266246407712991E-2</v>
      </c>
      <c r="G16" s="779">
        <f>'MALIPARMI '!R268</f>
        <v>2587</v>
      </c>
      <c r="H16" s="781">
        <f>'MALIPARMI '!T268</f>
        <v>20619</v>
      </c>
      <c r="I16" s="781">
        <f>'MALIPARMI '!U268</f>
        <v>57682</v>
      </c>
      <c r="J16" s="782"/>
      <c r="L16" s="19">
        <f>'MALIPARMI '!M268</f>
        <v>227</v>
      </c>
      <c r="M16" s="13">
        <f t="shared" si="2"/>
        <v>95.039647577092509</v>
      </c>
      <c r="N16" s="7">
        <f t="shared" ref="N16:O16" si="12">H16/B16</f>
        <v>0.95573375359228696</v>
      </c>
      <c r="O16" s="7">
        <f t="shared" si="12"/>
        <v>0.95707577693341517</v>
      </c>
      <c r="Q16" s="14" t="str">
        <f t="shared" si="4"/>
        <v>PE24 - MALIPARMI (&gt; retours invendus)</v>
      </c>
      <c r="R16" s="7">
        <f t="shared" si="5"/>
        <v>0.22902769836732101</v>
      </c>
    </row>
    <row r="17" spans="1:18" ht="14.25" customHeight="1" x14ac:dyDescent="0.45">
      <c r="A17" s="737" t="s">
        <v>91</v>
      </c>
      <c r="B17" s="777">
        <f>'OTTODAME '!N216</f>
        <v>7520</v>
      </c>
      <c r="C17" s="777">
        <f>'OTTODAME '!O216</f>
        <v>23710</v>
      </c>
      <c r="D17" s="778">
        <f t="shared" si="0"/>
        <v>3.1529255319148937</v>
      </c>
      <c r="E17" s="783">
        <f>'OTTODAME '!Q216</f>
        <v>834</v>
      </c>
      <c r="F17" s="787">
        <f t="shared" si="1"/>
        <v>0.11090425531914894</v>
      </c>
      <c r="G17" s="779">
        <f>'OTTODAME '!R216</f>
        <v>2798</v>
      </c>
      <c r="H17" s="781">
        <f>'OTTODAME '!T216</f>
        <v>6686</v>
      </c>
      <c r="I17" s="781">
        <f>'OTTODAME '!U216</f>
        <v>20912</v>
      </c>
      <c r="J17" s="782"/>
      <c r="L17" s="19">
        <f>'OTTODAME '!M216</f>
        <v>160</v>
      </c>
      <c r="M17" s="16">
        <f t="shared" si="2"/>
        <v>47</v>
      </c>
      <c r="N17" s="7">
        <f t="shared" ref="N17:O17" si="13">H17/B17</f>
        <v>0.88909574468085106</v>
      </c>
      <c r="O17" s="7">
        <f t="shared" si="13"/>
        <v>0.88199072121467736</v>
      </c>
      <c r="Q17" s="14" t="str">
        <f t="shared" si="4"/>
        <v>PE24 - OTTOD'AME</v>
      </c>
      <c r="R17" s="7">
        <f t="shared" si="5"/>
        <v>8.3031573597611333E-2</v>
      </c>
    </row>
    <row r="18" spans="1:18" ht="14.25" customHeight="1" x14ac:dyDescent="0.45">
      <c r="A18" s="737" t="s">
        <v>92</v>
      </c>
      <c r="B18" s="777">
        <f>'POMANDERE '!O174</f>
        <v>8468</v>
      </c>
      <c r="C18" s="777">
        <f>'POMANDERE '!P174</f>
        <v>23908</v>
      </c>
      <c r="D18" s="778">
        <f t="shared" si="0"/>
        <v>2.8233349078885217</v>
      </c>
      <c r="E18" s="783">
        <f>'POMANDERE '!R174</f>
        <v>416</v>
      </c>
      <c r="F18" s="780">
        <f t="shared" si="1"/>
        <v>4.9126121870571561E-2</v>
      </c>
      <c r="G18" s="779">
        <f>'POMANDERE '!S174</f>
        <v>1177</v>
      </c>
      <c r="H18" s="781">
        <f>'POMANDERE '!U174</f>
        <v>8052</v>
      </c>
      <c r="I18" s="781">
        <f>'POMANDERE '!V174</f>
        <v>22731</v>
      </c>
      <c r="J18" s="782"/>
      <c r="L18" s="19">
        <f>'POMANDERE '!N174</f>
        <v>76</v>
      </c>
      <c r="M18" s="13">
        <f t="shared" si="2"/>
        <v>111.42105263157895</v>
      </c>
      <c r="N18" s="7">
        <f t="shared" ref="N18:O18" si="14">H18/B18</f>
        <v>0.95087387812942847</v>
      </c>
      <c r="O18" s="7">
        <f t="shared" si="14"/>
        <v>0.95076961686464778</v>
      </c>
      <c r="Q18" s="14" t="str">
        <f t="shared" si="4"/>
        <v>PE24 - POMANDERE</v>
      </c>
      <c r="R18" s="7">
        <f t="shared" si="5"/>
        <v>9.0253954640747092E-2</v>
      </c>
    </row>
    <row r="19" spans="1:18" ht="14.25" customHeight="1" x14ac:dyDescent="0.45">
      <c r="A19" s="737" t="s">
        <v>93</v>
      </c>
      <c r="B19" s="777">
        <f>'POST&amp;CO accessoires Seven'!M28</f>
        <v>980</v>
      </c>
      <c r="C19" s="777">
        <f>'POST&amp;CO accessoires Seven'!N28</f>
        <v>2940</v>
      </c>
      <c r="D19" s="778">
        <f t="shared" si="0"/>
        <v>3</v>
      </c>
      <c r="E19" s="783">
        <f>'POST&amp;CO accessoires Seven'!P28</f>
        <v>351</v>
      </c>
      <c r="F19" s="787">
        <f t="shared" si="1"/>
        <v>0.35816326530612247</v>
      </c>
      <c r="G19" s="779">
        <f>'POST&amp;CO accessoires Seven'!Q28</f>
        <v>1031</v>
      </c>
      <c r="H19" s="781">
        <f>'POST&amp;CO accessoires Seven'!S28</f>
        <v>629</v>
      </c>
      <c r="I19" s="781">
        <f>'POST&amp;CO accessoires Seven'!T28</f>
        <v>1909</v>
      </c>
      <c r="J19" s="782"/>
      <c r="L19" s="8">
        <f>'POST&amp;CO accessoires Seven'!L28</f>
        <v>18</v>
      </c>
      <c r="M19" s="16">
        <f t="shared" si="2"/>
        <v>54.444444444444443</v>
      </c>
      <c r="N19" s="7">
        <f t="shared" ref="N19:O19" si="15">H19/B19</f>
        <v>0.64183673469387759</v>
      </c>
      <c r="O19" s="7">
        <f t="shared" si="15"/>
        <v>0.64931972789115644</v>
      </c>
      <c r="Q19" s="14" t="str">
        <f t="shared" si="4"/>
        <v>PE24 - POST &amp; CO</v>
      </c>
      <c r="R19" s="7">
        <f t="shared" si="5"/>
        <v>7.5797280985960228E-3</v>
      </c>
    </row>
    <row r="20" spans="1:18" ht="14.25" customHeight="1" x14ac:dyDescent="0.45">
      <c r="A20" s="737" t="s">
        <v>94</v>
      </c>
      <c r="B20" s="777">
        <f>'SEVEN '!O124</f>
        <v>8182</v>
      </c>
      <c r="C20" s="777">
        <f>'SEVEN '!P124</f>
        <v>23738</v>
      </c>
      <c r="D20" s="778">
        <f t="shared" si="0"/>
        <v>2.9012466389635785</v>
      </c>
      <c r="E20" s="783">
        <f>'SEVEN '!R124</f>
        <v>540</v>
      </c>
      <c r="F20" s="780">
        <f t="shared" si="1"/>
        <v>6.5998533365925205E-2</v>
      </c>
      <c r="G20" s="779">
        <f>'SEVEN '!S124</f>
        <v>1554</v>
      </c>
      <c r="H20" s="781">
        <f>'SEVEN '!U124</f>
        <v>7642</v>
      </c>
      <c r="I20" s="781">
        <f>'SEVEN '!V124</f>
        <v>22184</v>
      </c>
      <c r="J20" s="782"/>
      <c r="L20" s="8">
        <f>'SEVEN '!N124</f>
        <v>92</v>
      </c>
      <c r="M20" s="18">
        <f t="shared" si="2"/>
        <v>88.934782608695656</v>
      </c>
      <c r="N20" s="7">
        <f t="shared" ref="N20:O20" si="16">H20/B20</f>
        <v>0.9340014666340748</v>
      </c>
      <c r="O20" s="7">
        <f t="shared" si="16"/>
        <v>0.93453534417389839</v>
      </c>
      <c r="Q20" s="14" t="str">
        <f t="shared" si="4"/>
        <v>PE24 - SEVEN</v>
      </c>
      <c r="R20" s="7">
        <f t="shared" si="5"/>
        <v>8.8082078648116388E-2</v>
      </c>
    </row>
    <row r="21" spans="1:18" ht="14.25" customHeight="1" x14ac:dyDescent="0.45">
      <c r="A21" s="737" t="s">
        <v>95</v>
      </c>
      <c r="B21" s="777">
        <f>'THE NEW SOCIETY'!P45</f>
        <v>3403.1099999999997</v>
      </c>
      <c r="C21" s="777">
        <f>'THE NEW SOCIETY'!Q45</f>
        <v>9548</v>
      </c>
      <c r="D21" s="778">
        <f t="shared" si="0"/>
        <v>2.805668932241391</v>
      </c>
      <c r="E21" s="783">
        <f>'THE NEW SOCIETY'!S45</f>
        <v>229.24</v>
      </c>
      <c r="F21" s="788">
        <f t="shared" si="1"/>
        <v>6.7361913073629723E-2</v>
      </c>
      <c r="G21" s="779">
        <f>'THE NEW SOCIETY'!T45</f>
        <v>636</v>
      </c>
      <c r="H21" s="781">
        <f>'THE NEW SOCIETY'!V45</f>
        <v>3173.87</v>
      </c>
      <c r="I21" s="781">
        <f>'THE NEW SOCIETY'!W45</f>
        <v>8912</v>
      </c>
      <c r="J21" s="782"/>
      <c r="L21" s="19">
        <f>'THE NEW SOCIETY'!O45</f>
        <v>52</v>
      </c>
      <c r="M21" s="18">
        <f t="shared" si="2"/>
        <v>65.444423076923073</v>
      </c>
      <c r="N21" s="7">
        <f t="shared" ref="N21:O21" si="17">H21/B21</f>
        <v>0.9326380869263704</v>
      </c>
      <c r="O21" s="7">
        <f t="shared" si="17"/>
        <v>0.93338919145370758</v>
      </c>
      <c r="Q21" s="14" t="str">
        <f t="shared" si="4"/>
        <v>PE24 - THE NEW SOCIETY</v>
      </c>
      <c r="R21" s="7">
        <f t="shared" si="5"/>
        <v>3.5385299536242934E-2</v>
      </c>
    </row>
    <row r="22" spans="1:18" ht="14.25" customHeight="1" x14ac:dyDescent="0.45">
      <c r="A22" s="737" t="s">
        <v>96</v>
      </c>
      <c r="B22" s="777">
        <f>'UNIVERSEL  MAJESTIC'!O75</f>
        <v>3054</v>
      </c>
      <c r="C22" s="777">
        <f>'UNIVERSEL  MAJESTIC'!P75</f>
        <v>9550</v>
      </c>
      <c r="D22" s="778">
        <f t="shared" si="0"/>
        <v>3.1270464963981661</v>
      </c>
      <c r="E22" s="783">
        <f>'UNIVERSEL  MAJESTIC'!R75</f>
        <v>214</v>
      </c>
      <c r="F22" s="788">
        <f t="shared" si="1"/>
        <v>7.007203667321546E-2</v>
      </c>
      <c r="G22" s="779">
        <f>'UNIVERSEL  MAJESTIC'!S75</f>
        <v>646</v>
      </c>
      <c r="H22" s="781">
        <f>'UNIVERSEL  MAJESTIC'!U75</f>
        <v>2840</v>
      </c>
      <c r="I22" s="781">
        <f>'UNIVERSEL  MAJESTIC'!V75</f>
        <v>8904</v>
      </c>
      <c r="J22" s="782"/>
      <c r="L22" s="19">
        <f>'UNIVERSEL  MAJESTIC'!N75</f>
        <v>98</v>
      </c>
      <c r="M22" s="16">
        <f t="shared" si="2"/>
        <v>31.163265306122447</v>
      </c>
      <c r="N22" s="17">
        <f t="shared" ref="N22:O22" si="18">H22/B22</f>
        <v>0.92992796332678451</v>
      </c>
      <c r="O22" s="7">
        <f t="shared" si="18"/>
        <v>0.93235602094240833</v>
      </c>
      <c r="Q22" s="14" t="str">
        <f t="shared" si="4"/>
        <v>PE24 - UNIVERSEL</v>
      </c>
      <c r="R22" s="7">
        <f t="shared" si="5"/>
        <v>3.5353535353535352E-2</v>
      </c>
    </row>
    <row r="23" spans="1:18" ht="14.25" customHeight="1" x14ac:dyDescent="0.45">
      <c r="A23" s="737" t="s">
        <v>97</v>
      </c>
      <c r="B23" s="777">
        <f>'V DE VINSTER'!O143</f>
        <v>4402</v>
      </c>
      <c r="C23" s="777">
        <f>'V DE VINSTER'!P143</f>
        <v>12584</v>
      </c>
      <c r="D23" s="778">
        <f t="shared" si="0"/>
        <v>2.858700590640618</v>
      </c>
      <c r="E23" s="783">
        <f>'V DE VINSTER'!R143</f>
        <v>403</v>
      </c>
      <c r="F23" s="787">
        <f t="shared" si="1"/>
        <v>9.154929577464789E-2</v>
      </c>
      <c r="G23" s="779">
        <f>'V DE VINSTER'!S143</f>
        <v>1145</v>
      </c>
      <c r="H23" s="781">
        <f>'V DE VINSTER'!U143</f>
        <v>3999</v>
      </c>
      <c r="I23" s="781">
        <f>'V DE VINSTER'!V143</f>
        <v>11439</v>
      </c>
      <c r="J23" s="782"/>
      <c r="L23" s="8">
        <f>'V DE VINSTER'!N143</f>
        <v>60</v>
      </c>
      <c r="M23" s="18">
        <f t="shared" si="2"/>
        <v>73.36666666666666</v>
      </c>
      <c r="N23" s="15">
        <f t="shared" ref="N23:O23" si="19">H23/B23</f>
        <v>0.90845070422535212</v>
      </c>
      <c r="O23" s="15">
        <f t="shared" si="19"/>
        <v>0.90901144310235216</v>
      </c>
      <c r="Q23" s="14" t="str">
        <f t="shared" si="4"/>
        <v>PE24 - V de VINSTER</v>
      </c>
      <c r="R23" s="7">
        <f t="shared" si="5"/>
        <v>4.5418810748999429E-2</v>
      </c>
    </row>
    <row r="24" spans="1:18" ht="14.25" customHeight="1" x14ac:dyDescent="0.45">
      <c r="A24" s="733"/>
      <c r="B24" s="743"/>
      <c r="C24" s="743"/>
      <c r="D24" s="743"/>
      <c r="E24" s="743"/>
      <c r="F24" s="743"/>
      <c r="G24" s="743"/>
      <c r="H24" s="743"/>
      <c r="I24" s="743"/>
      <c r="J24" s="733"/>
      <c r="N24" s="7"/>
      <c r="O24" s="7"/>
    </row>
    <row r="25" spans="1:18" ht="14.25" customHeight="1" x14ac:dyDescent="0.45">
      <c r="A25" s="733"/>
      <c r="B25" s="777">
        <f t="shared" ref="B25:C25" si="20">SUM(B9:B23)</f>
        <v>95544.81</v>
      </c>
      <c r="C25" s="777">
        <f t="shared" si="20"/>
        <v>268527</v>
      </c>
      <c r="D25" s="778">
        <f>C25/B25</f>
        <v>2.8104823276115156</v>
      </c>
      <c r="E25" s="779">
        <f>SUM(E9:E23)</f>
        <v>5860.24</v>
      </c>
      <c r="F25" s="780">
        <f>E25/B25</f>
        <v>6.1334990356880711E-2</v>
      </c>
      <c r="G25" s="779">
        <f t="shared" ref="G25:I25" si="21">SUM(G9:G23)</f>
        <v>16671</v>
      </c>
      <c r="H25" s="781">
        <f t="shared" si="21"/>
        <v>89684.569999999992</v>
      </c>
      <c r="I25" s="781">
        <f t="shared" si="21"/>
        <v>251856</v>
      </c>
      <c r="J25" s="782"/>
      <c r="L25" s="8">
        <f>SUM(L9:L23)</f>
        <v>1373</v>
      </c>
      <c r="M25" s="8">
        <f>AVERAGE(M9:M23)</f>
        <v>71.385183407987356</v>
      </c>
      <c r="N25" s="7">
        <f t="shared" ref="N25:O25" si="22">H25/B25</f>
        <v>0.93866500964311927</v>
      </c>
      <c r="O25" s="7">
        <f t="shared" si="22"/>
        <v>0.93791685752270726</v>
      </c>
      <c r="R25" s="7">
        <f>SUM(R9:R23)</f>
        <v>0.99999999999999989</v>
      </c>
    </row>
    <row r="26" spans="1:18" ht="14.25" customHeight="1" x14ac:dyDescent="0.45">
      <c r="A26" s="733"/>
      <c r="B26" s="784">
        <f>E25+H25</f>
        <v>95544.81</v>
      </c>
      <c r="C26" s="784">
        <f>G25+I25</f>
        <v>268527</v>
      </c>
      <c r="D26" s="784"/>
      <c r="E26" s="744">
        <f>E25/B25</f>
        <v>6.1334990356880711E-2</v>
      </c>
      <c r="F26" s="744"/>
      <c r="G26" s="744">
        <f>G25/C25</f>
        <v>6.208314247729279E-2</v>
      </c>
      <c r="H26" s="744">
        <f t="shared" ref="H26:I26" si="23">H25/B25</f>
        <v>0.93866500964311927</v>
      </c>
      <c r="I26" s="744">
        <f t="shared" si="23"/>
        <v>0.93791685752270726</v>
      </c>
      <c r="J26" s="733"/>
    </row>
    <row r="27" spans="1:18" ht="14.25" customHeight="1" x14ac:dyDescent="0.45"/>
    <row r="28" spans="1:18" ht="14.25" customHeight="1" x14ac:dyDescent="0.45">
      <c r="A28" s="10" t="str">
        <f t="shared" ref="A28:A43" si="24">A8</f>
        <v>COLLECTION / MARQUES</v>
      </c>
      <c r="B28" s="20" t="str">
        <f t="shared" ref="B28:B43" si="25">R8</f>
        <v>PE24 - Marque / Ventes TTC totales</v>
      </c>
      <c r="O28" s="2" t="str">
        <f t="shared" ref="O28:O43" si="26">B8</f>
        <v>PA HT TOTAL</v>
      </c>
      <c r="P28" s="2" t="str">
        <f t="shared" ref="P28:P43" si="27">H8</f>
        <v>PA HT</v>
      </c>
      <c r="Q28" s="2"/>
      <c r="R28" s="10" t="s">
        <v>98</v>
      </c>
    </row>
    <row r="29" spans="1:18" ht="14.25" customHeight="1" x14ac:dyDescent="0.45">
      <c r="A29" s="1" t="str">
        <f t="shared" si="24"/>
        <v>PE24 - ANTHOLOGY</v>
      </c>
      <c r="B29" s="21">
        <f t="shared" si="25"/>
        <v>2.8289975223937489E-2</v>
      </c>
      <c r="O29" s="22">
        <f t="shared" si="26"/>
        <v>2780</v>
      </c>
      <c r="P29" s="22">
        <f t="shared" si="27"/>
        <v>2676</v>
      </c>
      <c r="Q29" s="14" t="str">
        <f t="shared" ref="Q29:Q43" si="28">A9</f>
        <v>PE24 - ANTHOLOGY</v>
      </c>
      <c r="R29" s="7">
        <f t="shared" ref="R29:R43" si="29">P29/O29</f>
        <v>0.96258992805755395</v>
      </c>
    </row>
    <row r="30" spans="1:18" ht="14.25" customHeight="1" x14ac:dyDescent="0.45">
      <c r="A30" s="1" t="str">
        <f t="shared" si="24"/>
        <v>PE24 - ATTIC &amp; BARN (dépôt vente)</v>
      </c>
      <c r="B30" s="21">
        <f t="shared" si="25"/>
        <v>0</v>
      </c>
      <c r="O30" s="22">
        <f t="shared" si="26"/>
        <v>0</v>
      </c>
      <c r="P30" s="22">
        <f t="shared" si="27"/>
        <v>0</v>
      </c>
      <c r="Q30" s="14" t="str">
        <f t="shared" si="28"/>
        <v>PE24 - ATTIC &amp; BARN (dépôt vente)</v>
      </c>
      <c r="R30" s="7" t="e">
        <f t="shared" si="29"/>
        <v>#DIV/0!</v>
      </c>
    </row>
    <row r="31" spans="1:18" ht="14.25" customHeight="1" x14ac:dyDescent="0.45">
      <c r="A31" s="1" t="str">
        <f t="shared" si="24"/>
        <v>PE24 - BASH</v>
      </c>
      <c r="B31" s="21">
        <f t="shared" si="25"/>
        <v>0.10910996760053364</v>
      </c>
      <c r="O31" s="22">
        <f t="shared" si="26"/>
        <v>11761</v>
      </c>
      <c r="P31" s="22">
        <f t="shared" si="27"/>
        <v>10613</v>
      </c>
      <c r="Q31" s="14" t="str">
        <f t="shared" si="28"/>
        <v>PE24 - BASH</v>
      </c>
      <c r="R31" s="7">
        <f t="shared" si="29"/>
        <v>0.90238925261457359</v>
      </c>
    </row>
    <row r="32" spans="1:18" ht="14.25" customHeight="1" x14ac:dyDescent="0.45">
      <c r="A32" s="1" t="str">
        <f t="shared" si="24"/>
        <v>PE24 - BELLEROSE</v>
      </c>
      <c r="B32" s="21">
        <f t="shared" si="25"/>
        <v>9.3303316180674667E-2</v>
      </c>
      <c r="O32" s="22">
        <f t="shared" si="26"/>
        <v>9357.6999999999989</v>
      </c>
      <c r="P32" s="22">
        <f t="shared" si="27"/>
        <v>9277.6999999999989</v>
      </c>
      <c r="Q32" s="14" t="str">
        <f t="shared" si="28"/>
        <v>PE24 - BELLEROSE</v>
      </c>
      <c r="R32" s="7">
        <f t="shared" si="29"/>
        <v>0.99145089071032411</v>
      </c>
    </row>
    <row r="33" spans="1:18" ht="14.25" customHeight="1" x14ac:dyDescent="0.45">
      <c r="A33" s="1" t="str">
        <f t="shared" si="24"/>
        <v>PE24 - CAMPOMAGGI</v>
      </c>
      <c r="B33" s="21">
        <f t="shared" si="25"/>
        <v>2.3453878406708595E-2</v>
      </c>
      <c r="O33" s="22">
        <f t="shared" si="26"/>
        <v>2009</v>
      </c>
      <c r="P33" s="22">
        <f t="shared" si="27"/>
        <v>2009</v>
      </c>
      <c r="Q33" s="14" t="str">
        <f t="shared" si="28"/>
        <v>PE24 - CAMPOMAGGI</v>
      </c>
      <c r="R33" s="7">
        <f t="shared" si="29"/>
        <v>1</v>
      </c>
    </row>
    <row r="34" spans="1:18" ht="14.25" customHeight="1" x14ac:dyDescent="0.45">
      <c r="A34" s="1" t="str">
        <f t="shared" si="24"/>
        <v>PE24 - DIEGA</v>
      </c>
      <c r="B34" s="21">
        <f t="shared" si="25"/>
        <v>6.6883457213645886E-2</v>
      </c>
      <c r="O34" s="22">
        <f t="shared" si="26"/>
        <v>5875</v>
      </c>
      <c r="P34" s="22">
        <f t="shared" si="27"/>
        <v>5625</v>
      </c>
      <c r="Q34" s="14" t="str">
        <f t="shared" si="28"/>
        <v>PE24 - DIEGA</v>
      </c>
      <c r="R34" s="7">
        <f t="shared" si="29"/>
        <v>0.95744680851063835</v>
      </c>
    </row>
    <row r="35" spans="1:18" ht="14.25" customHeight="1" x14ac:dyDescent="0.45">
      <c r="A35" s="1" t="str">
        <f t="shared" si="24"/>
        <v>PE24 - L BRAS</v>
      </c>
      <c r="B35" s="21">
        <f t="shared" si="25"/>
        <v>6.482672638333016E-2</v>
      </c>
      <c r="O35" s="22">
        <f t="shared" si="26"/>
        <v>6179</v>
      </c>
      <c r="P35" s="22">
        <f t="shared" si="27"/>
        <v>5843</v>
      </c>
      <c r="Q35" s="14" t="str">
        <f t="shared" si="28"/>
        <v>PE24 - L BRAS</v>
      </c>
      <c r="R35" s="7">
        <f t="shared" si="29"/>
        <v>0.94562226897556234</v>
      </c>
    </row>
    <row r="36" spans="1:18" ht="14.25" customHeight="1" x14ac:dyDescent="0.45">
      <c r="A36" s="1" t="str">
        <f t="shared" si="24"/>
        <v>PE24 - MALIPARMI (&gt; retours invendus)</v>
      </c>
      <c r="B36" s="21">
        <f t="shared" si="25"/>
        <v>0.22902769836732101</v>
      </c>
      <c r="O36" s="22">
        <f t="shared" si="26"/>
        <v>21574</v>
      </c>
      <c r="P36" s="22">
        <f t="shared" si="27"/>
        <v>20619</v>
      </c>
      <c r="Q36" s="14" t="str">
        <f t="shared" si="28"/>
        <v>PE24 - MALIPARMI (&gt; retours invendus)</v>
      </c>
      <c r="R36" s="7">
        <f t="shared" si="29"/>
        <v>0.95573375359228696</v>
      </c>
    </row>
    <row r="37" spans="1:18" ht="14.25" customHeight="1" x14ac:dyDescent="0.45">
      <c r="A37" s="1" t="str">
        <f t="shared" si="24"/>
        <v>PE24 - OTTOD'AME</v>
      </c>
      <c r="B37" s="21">
        <f t="shared" si="25"/>
        <v>8.3031573597611333E-2</v>
      </c>
      <c r="O37" s="22">
        <f t="shared" si="26"/>
        <v>7520</v>
      </c>
      <c r="P37" s="22">
        <f t="shared" si="27"/>
        <v>6686</v>
      </c>
      <c r="Q37" s="14" t="str">
        <f t="shared" si="28"/>
        <v>PE24 - OTTOD'AME</v>
      </c>
      <c r="R37" s="7">
        <f t="shared" si="29"/>
        <v>0.88909574468085106</v>
      </c>
    </row>
    <row r="38" spans="1:18" ht="14.25" customHeight="1" x14ac:dyDescent="0.45">
      <c r="A38" s="1" t="str">
        <f t="shared" si="24"/>
        <v>PE24 - POMANDERE</v>
      </c>
      <c r="B38" s="21">
        <f t="shared" si="25"/>
        <v>9.0253954640747092E-2</v>
      </c>
      <c r="O38" s="22">
        <f t="shared" si="26"/>
        <v>8468</v>
      </c>
      <c r="P38" s="22">
        <f t="shared" si="27"/>
        <v>8052</v>
      </c>
      <c r="Q38" s="14" t="str">
        <f t="shared" si="28"/>
        <v>PE24 - POMANDERE</v>
      </c>
      <c r="R38" s="7">
        <f t="shared" si="29"/>
        <v>0.95087387812942847</v>
      </c>
    </row>
    <row r="39" spans="1:18" ht="14.25" customHeight="1" x14ac:dyDescent="0.45">
      <c r="A39" s="1" t="str">
        <f t="shared" si="24"/>
        <v>PE24 - POST &amp; CO</v>
      </c>
      <c r="B39" s="21">
        <f t="shared" si="25"/>
        <v>7.5797280985960228E-3</v>
      </c>
      <c r="O39" s="22">
        <f t="shared" si="26"/>
        <v>980</v>
      </c>
      <c r="P39" s="22">
        <f t="shared" si="27"/>
        <v>629</v>
      </c>
      <c r="Q39" s="14" t="str">
        <f t="shared" si="28"/>
        <v>PE24 - POST &amp; CO</v>
      </c>
      <c r="R39" s="7">
        <f t="shared" si="29"/>
        <v>0.64183673469387759</v>
      </c>
    </row>
    <row r="40" spans="1:18" ht="14.25" customHeight="1" x14ac:dyDescent="0.45">
      <c r="A40" s="1" t="str">
        <f t="shared" si="24"/>
        <v>PE24 - SEVEN</v>
      </c>
      <c r="B40" s="21">
        <f t="shared" si="25"/>
        <v>8.8082078648116388E-2</v>
      </c>
      <c r="O40" s="22">
        <f t="shared" si="26"/>
        <v>8182</v>
      </c>
      <c r="P40" s="22">
        <f t="shared" si="27"/>
        <v>7642</v>
      </c>
      <c r="Q40" s="14" t="str">
        <f t="shared" si="28"/>
        <v>PE24 - SEVEN</v>
      </c>
      <c r="R40" s="7">
        <f t="shared" si="29"/>
        <v>0.9340014666340748</v>
      </c>
    </row>
    <row r="41" spans="1:18" ht="14.25" customHeight="1" x14ac:dyDescent="0.45">
      <c r="A41" s="1" t="str">
        <f t="shared" si="24"/>
        <v>PE24 - THE NEW SOCIETY</v>
      </c>
      <c r="B41" s="21">
        <f t="shared" si="25"/>
        <v>3.5385299536242934E-2</v>
      </c>
      <c r="O41" s="22">
        <f t="shared" si="26"/>
        <v>3403.1099999999997</v>
      </c>
      <c r="P41" s="22">
        <f t="shared" si="27"/>
        <v>3173.87</v>
      </c>
      <c r="Q41" s="14" t="str">
        <f t="shared" si="28"/>
        <v>PE24 - THE NEW SOCIETY</v>
      </c>
      <c r="R41" s="7">
        <f t="shared" si="29"/>
        <v>0.9326380869263704</v>
      </c>
    </row>
    <row r="42" spans="1:18" ht="14.25" customHeight="1" x14ac:dyDescent="0.45">
      <c r="A42" s="1" t="str">
        <f t="shared" si="24"/>
        <v>PE24 - UNIVERSEL</v>
      </c>
      <c r="B42" s="21">
        <f t="shared" si="25"/>
        <v>3.5353535353535352E-2</v>
      </c>
      <c r="O42" s="22">
        <f t="shared" si="26"/>
        <v>3054</v>
      </c>
      <c r="P42" s="22">
        <f t="shared" si="27"/>
        <v>2840</v>
      </c>
      <c r="Q42" s="14" t="str">
        <f t="shared" si="28"/>
        <v>PE24 - UNIVERSEL</v>
      </c>
      <c r="R42" s="7">
        <f t="shared" si="29"/>
        <v>0.92992796332678451</v>
      </c>
    </row>
    <row r="43" spans="1:18" ht="14.25" customHeight="1" x14ac:dyDescent="0.45">
      <c r="A43" s="1" t="str">
        <f t="shared" si="24"/>
        <v>PE24 - V de VINSTER</v>
      </c>
      <c r="B43" s="21">
        <f t="shared" si="25"/>
        <v>4.5418810748999429E-2</v>
      </c>
      <c r="O43" s="22">
        <f t="shared" si="26"/>
        <v>4402</v>
      </c>
      <c r="P43" s="22">
        <f t="shared" si="27"/>
        <v>3999</v>
      </c>
      <c r="Q43" s="14" t="str">
        <f t="shared" si="28"/>
        <v>PE24 - V de VINSTER</v>
      </c>
      <c r="R43" s="7">
        <f t="shared" si="29"/>
        <v>0.90845070422535212</v>
      </c>
    </row>
    <row r="44" spans="1:18" ht="14.25" customHeight="1" x14ac:dyDescent="0.45">
      <c r="B44" s="7">
        <f>SUM(B29:B43)</f>
        <v>0.99999999999999989</v>
      </c>
      <c r="Q44" s="14"/>
    </row>
    <row r="45" spans="1:18" ht="14.25" customHeight="1" x14ac:dyDescent="0.45"/>
    <row r="46" spans="1:18" ht="14.25" customHeight="1" x14ac:dyDescent="0.45">
      <c r="A46" s="814" t="s">
        <v>45</v>
      </c>
      <c r="B46" s="815"/>
      <c r="C46" s="815"/>
      <c r="D46" s="815"/>
      <c r="E46" s="815"/>
      <c r="F46" s="23"/>
    </row>
    <row r="47" spans="1:18" ht="14.25" customHeight="1" x14ac:dyDescent="0.45">
      <c r="A47" s="1" t="s">
        <v>21</v>
      </c>
      <c r="B47" s="1" t="s">
        <v>83</v>
      </c>
    </row>
    <row r="48" spans="1:18" ht="14.25" customHeight="1" x14ac:dyDescent="0.45">
      <c r="A48" s="1" t="s">
        <v>99</v>
      </c>
      <c r="B48" s="7">
        <v>0.23041121715564983</v>
      </c>
    </row>
    <row r="49" spans="1:2" ht="14.25" customHeight="1" x14ac:dyDescent="0.45">
      <c r="A49" s="1" t="s">
        <v>87</v>
      </c>
      <c r="B49" s="7">
        <v>0.13201366796276659</v>
      </c>
    </row>
    <row r="50" spans="1:2" ht="14.25" customHeight="1" x14ac:dyDescent="0.45">
      <c r="A50" s="1" t="s">
        <v>92</v>
      </c>
      <c r="B50" s="7">
        <v>9.3578414045010022E-2</v>
      </c>
    </row>
    <row r="51" spans="1:2" ht="14.25" customHeight="1" x14ac:dyDescent="0.45">
      <c r="A51" s="1" t="s">
        <v>86</v>
      </c>
      <c r="B51" s="7">
        <v>8.1359726640744673E-2</v>
      </c>
    </row>
    <row r="52" spans="1:2" ht="14.25" customHeight="1" x14ac:dyDescent="0.45">
      <c r="A52" s="1" t="s">
        <v>89</v>
      </c>
      <c r="B52" s="7">
        <v>7.6681984211146456E-2</v>
      </c>
    </row>
    <row r="53" spans="1:2" ht="14.25" customHeight="1" x14ac:dyDescent="0.45">
      <c r="A53" s="1" t="s">
        <v>90</v>
      </c>
      <c r="B53" s="7">
        <v>7.4054436196535872E-2</v>
      </c>
    </row>
    <row r="54" spans="1:2" ht="14.25" customHeight="1" x14ac:dyDescent="0.45">
      <c r="A54" s="1" t="s">
        <v>94</v>
      </c>
      <c r="B54" s="7">
        <v>7.3477082596912921E-2</v>
      </c>
    </row>
    <row r="55" spans="1:2" ht="14.25" customHeight="1" x14ac:dyDescent="0.45">
      <c r="A55" s="1" t="s">
        <v>91</v>
      </c>
      <c r="B55" s="7">
        <v>6.6006833981383295E-2</v>
      </c>
    </row>
    <row r="56" spans="1:2" ht="14.25" customHeight="1" x14ac:dyDescent="0.45">
      <c r="A56" s="1" t="s">
        <v>96</v>
      </c>
      <c r="B56" s="7">
        <v>3.6679627665841874E-2</v>
      </c>
    </row>
    <row r="57" spans="1:2" ht="14.25" customHeight="1" x14ac:dyDescent="0.45">
      <c r="A57" s="1" t="s">
        <v>95</v>
      </c>
      <c r="B57" s="7">
        <v>3.3144809708966654E-2</v>
      </c>
    </row>
    <row r="58" spans="1:2" ht="14.25" customHeight="1" x14ac:dyDescent="0.45">
      <c r="A58" s="1" t="s">
        <v>84</v>
      </c>
      <c r="B58" s="7">
        <v>2.591021562389537E-2</v>
      </c>
    </row>
    <row r="59" spans="1:2" ht="14.25" customHeight="1" x14ac:dyDescent="0.45">
      <c r="A59" s="1" t="s">
        <v>97</v>
      </c>
      <c r="B59" s="7">
        <v>2.4284199363732769E-2</v>
      </c>
    </row>
    <row r="60" spans="1:2" ht="14.25" customHeight="1" x14ac:dyDescent="0.45">
      <c r="A60" s="1" t="s">
        <v>100</v>
      </c>
      <c r="B60" s="7">
        <v>2.2929185813597267E-2</v>
      </c>
    </row>
    <row r="61" spans="1:2" ht="14.25" customHeight="1" x14ac:dyDescent="0.45">
      <c r="A61" s="1" t="s">
        <v>88</v>
      </c>
      <c r="B61" s="7">
        <v>1.9618239660657476E-2</v>
      </c>
    </row>
    <row r="62" spans="1:2" ht="14.25" customHeight="1" x14ac:dyDescent="0.45">
      <c r="A62" s="1" t="s">
        <v>93</v>
      </c>
      <c r="B62" s="7">
        <v>9.8503593731589494E-3</v>
      </c>
    </row>
    <row r="63" spans="1:2" ht="14.25" customHeight="1" x14ac:dyDescent="0.45">
      <c r="B63" s="7"/>
    </row>
    <row r="64" spans="1:2" ht="14.25" customHeight="1" x14ac:dyDescent="0.45">
      <c r="B64" s="7"/>
    </row>
    <row r="65" spans="1:2" ht="14.25" customHeight="1" x14ac:dyDescent="0.45">
      <c r="B65" s="7"/>
    </row>
    <row r="66" spans="1:2" ht="14.25" customHeight="1" x14ac:dyDescent="0.45"/>
    <row r="67" spans="1:2" ht="14.25" customHeight="1" x14ac:dyDescent="0.45"/>
    <row r="68" spans="1:2" ht="14.25" customHeight="1" x14ac:dyDescent="0.45">
      <c r="A68" s="2" t="s">
        <v>21</v>
      </c>
      <c r="B68" s="1" t="s">
        <v>28</v>
      </c>
    </row>
    <row r="69" spans="1:2" ht="14.25" customHeight="1" x14ac:dyDescent="0.45">
      <c r="A69" s="1" t="s">
        <v>62</v>
      </c>
      <c r="B69" s="7">
        <v>0.91468831367743908</v>
      </c>
    </row>
    <row r="70" spans="1:2" ht="14.25" customHeight="1" x14ac:dyDescent="0.45">
      <c r="A70" s="1" t="s">
        <v>63</v>
      </c>
      <c r="B70" s="7">
        <v>0.89947704822777452</v>
      </c>
    </row>
    <row r="71" spans="1:2" ht="14.25" customHeight="1" x14ac:dyDescent="0.45">
      <c r="A71" s="1" t="s">
        <v>64</v>
      </c>
      <c r="B71" s="7">
        <v>0.83626974483596594</v>
      </c>
    </row>
    <row r="72" spans="1:2" ht="14.25" customHeight="1" x14ac:dyDescent="0.45">
      <c r="A72" s="1" t="s">
        <v>65</v>
      </c>
      <c r="B72" s="7">
        <v>0.82966673927248968</v>
      </c>
    </row>
    <row r="73" spans="1:2" ht="14.25" customHeight="1" x14ac:dyDescent="0.45">
      <c r="A73" s="1" t="s">
        <v>66</v>
      </c>
      <c r="B73" s="7">
        <v>0.82105074412766721</v>
      </c>
    </row>
    <row r="74" spans="1:2" ht="14.25" customHeight="1" x14ac:dyDescent="0.45">
      <c r="A74" s="1" t="s">
        <v>67</v>
      </c>
      <c r="B74" s="7">
        <v>0.81490991793571099</v>
      </c>
    </row>
    <row r="75" spans="1:2" ht="14.25" customHeight="1" x14ac:dyDescent="0.45">
      <c r="A75" s="1" t="s">
        <v>68</v>
      </c>
      <c r="B75" s="7">
        <v>0.76461418550272797</v>
      </c>
    </row>
    <row r="76" spans="1:2" ht="14.25" customHeight="1" x14ac:dyDescent="0.45">
      <c r="A76" s="1" t="s">
        <v>69</v>
      </c>
      <c r="B76" s="7">
        <v>0.72184504792332271</v>
      </c>
    </row>
    <row r="77" spans="1:2" ht="14.25" customHeight="1" x14ac:dyDescent="0.45">
      <c r="A77" s="1" t="s">
        <v>70</v>
      </c>
      <c r="B77" s="7">
        <v>0.71676514032496308</v>
      </c>
    </row>
    <row r="78" spans="1:2" ht="14.25" customHeight="1" x14ac:dyDescent="0.45">
      <c r="A78" s="1" t="s">
        <v>71</v>
      </c>
      <c r="B78" s="7">
        <v>0.69874879692011549</v>
      </c>
    </row>
    <row r="79" spans="1:2" ht="14.25" customHeight="1" x14ac:dyDescent="0.45">
      <c r="A79" s="1" t="s">
        <v>72</v>
      </c>
      <c r="B79" s="7">
        <v>0.69358288770053478</v>
      </c>
    </row>
    <row r="80" spans="1:2" ht="14.25" customHeight="1" x14ac:dyDescent="0.45">
      <c r="A80" s="1" t="s">
        <v>73</v>
      </c>
      <c r="B80" s="7">
        <v>0.66817378650867898</v>
      </c>
    </row>
    <row r="81" spans="1:2" ht="14.25" customHeight="1" x14ac:dyDescent="0.45">
      <c r="A81" s="1" t="s">
        <v>74</v>
      </c>
      <c r="B81" s="7">
        <v>0.52635204960385806</v>
      </c>
    </row>
    <row r="82" spans="1:2" ht="14.25" customHeight="1" x14ac:dyDescent="0.45">
      <c r="A82" s="1" t="s">
        <v>75</v>
      </c>
      <c r="B82" s="7">
        <v>0.42004703115814229</v>
      </c>
    </row>
    <row r="83" spans="1:2" ht="14.25" customHeight="1" x14ac:dyDescent="0.45">
      <c r="A83" s="1" t="s">
        <v>76</v>
      </c>
      <c r="B83" s="7">
        <v>0.37365328109696377</v>
      </c>
    </row>
    <row r="84" spans="1:2" ht="14.25" customHeight="1" x14ac:dyDescent="0.45">
      <c r="A84" s="1" t="s">
        <v>77</v>
      </c>
      <c r="B84" s="7">
        <v>0.125</v>
      </c>
    </row>
    <row r="85" spans="1:2" ht="14.25" customHeight="1" x14ac:dyDescent="0.45">
      <c r="A85" s="1" t="s">
        <v>78</v>
      </c>
      <c r="B85" s="7"/>
    </row>
    <row r="86" spans="1:2" ht="14.25" customHeight="1" x14ac:dyDescent="0.45">
      <c r="A86" s="1" t="s">
        <v>79</v>
      </c>
      <c r="B86" s="7"/>
    </row>
    <row r="87" spans="1:2" ht="14.25" customHeight="1" x14ac:dyDescent="0.45"/>
    <row r="88" spans="1:2" ht="14.25" customHeight="1" x14ac:dyDescent="0.45"/>
    <row r="89" spans="1:2" ht="14.25" customHeight="1" x14ac:dyDescent="0.45">
      <c r="B89" s="1" t="str">
        <f>M7</f>
        <v>PRIX MOYEN HT / pièce</v>
      </c>
    </row>
    <row r="90" spans="1:2" ht="14.25" customHeight="1" x14ac:dyDescent="0.45">
      <c r="A90" s="1" t="s">
        <v>84</v>
      </c>
      <c r="B90" s="24">
        <f>M9</f>
        <v>86.875</v>
      </c>
    </row>
    <row r="91" spans="1:2" ht="14.25" customHeight="1" x14ac:dyDescent="0.45">
      <c r="A91" s="1" t="s">
        <v>86</v>
      </c>
      <c r="B91" s="24">
        <f t="shared" ref="B91:B103" si="30">M11</f>
        <v>71.278787878787881</v>
      </c>
    </row>
    <row r="92" spans="1:2" ht="14.25" customHeight="1" x14ac:dyDescent="0.45">
      <c r="A92" s="1" t="s">
        <v>87</v>
      </c>
      <c r="B92" s="24">
        <f t="shared" si="30"/>
        <v>55.371005917159756</v>
      </c>
    </row>
    <row r="93" spans="1:2" ht="14.25" customHeight="1" x14ac:dyDescent="0.45">
      <c r="A93" s="1" t="s">
        <v>88</v>
      </c>
      <c r="B93" s="24">
        <f t="shared" si="30"/>
        <v>118.17647058823529</v>
      </c>
    </row>
    <row r="94" spans="1:2" ht="14.25" customHeight="1" x14ac:dyDescent="0.45">
      <c r="A94" s="1" t="s">
        <v>89</v>
      </c>
      <c r="B94" s="24">
        <f t="shared" si="30"/>
        <v>63.858695652173914</v>
      </c>
    </row>
    <row r="95" spans="1:2" ht="14.25" customHeight="1" x14ac:dyDescent="0.45">
      <c r="A95" s="1" t="s">
        <v>90</v>
      </c>
      <c r="B95" s="24">
        <f t="shared" si="30"/>
        <v>108.40350877192982</v>
      </c>
    </row>
    <row r="96" spans="1:2" ht="14.25" customHeight="1" x14ac:dyDescent="0.45">
      <c r="A96" s="1" t="s">
        <v>99</v>
      </c>
      <c r="B96" s="24">
        <f t="shared" si="30"/>
        <v>95.039647577092509</v>
      </c>
    </row>
    <row r="97" spans="1:2" ht="14.25" customHeight="1" x14ac:dyDescent="0.45">
      <c r="A97" s="1" t="s">
        <v>91</v>
      </c>
      <c r="B97" s="24">
        <f t="shared" si="30"/>
        <v>47</v>
      </c>
    </row>
    <row r="98" spans="1:2" ht="14.25" customHeight="1" x14ac:dyDescent="0.45">
      <c r="A98" s="1" t="s">
        <v>92</v>
      </c>
      <c r="B98" s="24">
        <f t="shared" si="30"/>
        <v>111.42105263157895</v>
      </c>
    </row>
    <row r="99" spans="1:2" ht="14.25" customHeight="1" x14ac:dyDescent="0.45">
      <c r="A99" s="1" t="s">
        <v>93</v>
      </c>
      <c r="B99" s="24">
        <f t="shared" si="30"/>
        <v>54.444444444444443</v>
      </c>
    </row>
    <row r="100" spans="1:2" ht="14.25" customHeight="1" x14ac:dyDescent="0.45">
      <c r="A100" s="1" t="s">
        <v>94</v>
      </c>
      <c r="B100" s="24">
        <f t="shared" si="30"/>
        <v>88.934782608695656</v>
      </c>
    </row>
    <row r="101" spans="1:2" ht="14.25" customHeight="1" x14ac:dyDescent="0.45">
      <c r="A101" s="1" t="s">
        <v>95</v>
      </c>
      <c r="B101" s="24">
        <f t="shared" si="30"/>
        <v>65.444423076923073</v>
      </c>
    </row>
    <row r="102" spans="1:2" ht="14.25" customHeight="1" x14ac:dyDescent="0.45">
      <c r="A102" s="1" t="s">
        <v>96</v>
      </c>
      <c r="B102" s="24">
        <f t="shared" si="30"/>
        <v>31.163265306122447</v>
      </c>
    </row>
    <row r="103" spans="1:2" ht="14.25" customHeight="1" x14ac:dyDescent="0.45">
      <c r="A103" s="1" t="s">
        <v>97</v>
      </c>
      <c r="B103" s="24">
        <f t="shared" si="30"/>
        <v>73.36666666666666</v>
      </c>
    </row>
    <row r="104" spans="1:2" ht="14.25" customHeight="1" x14ac:dyDescent="0.45"/>
    <row r="105" spans="1:2" ht="14.25" customHeight="1" x14ac:dyDescent="0.45"/>
    <row r="106" spans="1:2" ht="14.25" customHeight="1" x14ac:dyDescent="0.45"/>
    <row r="107" spans="1:2" ht="14.25" customHeight="1" x14ac:dyDescent="0.45"/>
    <row r="108" spans="1:2" ht="14.25" customHeight="1" x14ac:dyDescent="0.45"/>
    <row r="109" spans="1:2" ht="14.25" customHeight="1" x14ac:dyDescent="0.45"/>
    <row r="110" spans="1:2" ht="14.25" customHeight="1" x14ac:dyDescent="0.45"/>
    <row r="111" spans="1:2" ht="14.25" customHeight="1" x14ac:dyDescent="0.45"/>
    <row r="112" spans="1: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  <row r="997" ht="14.25" customHeight="1" x14ac:dyDescent="0.45"/>
    <row r="998" ht="14.25" customHeight="1" x14ac:dyDescent="0.45"/>
    <row r="999" ht="14.25" customHeight="1" x14ac:dyDescent="0.45"/>
    <row r="1000" ht="14.25" customHeight="1" x14ac:dyDescent="0.45"/>
  </sheetData>
  <mergeCells count="7">
    <mergeCell ref="M7:M8"/>
    <mergeCell ref="A46:E46"/>
    <mergeCell ref="B7:C7"/>
    <mergeCell ref="D7:D8"/>
    <mergeCell ref="E7:G7"/>
    <mergeCell ref="H7:J7"/>
    <mergeCell ref="L7:L8"/>
  </mergeCells>
  <pageMargins left="0.23622047244094491" right="0.23622047244094491" top="0.74803149606299213" bottom="0.74803149606299213" header="0" footer="0"/>
  <pageSetup paperSize="9" scale="75" orientation="portrait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01"/>
  <sheetViews>
    <sheetView workbookViewId="0">
      <selection sqref="A1:H23"/>
    </sheetView>
  </sheetViews>
  <sheetFormatPr baseColWidth="10" defaultColWidth="14.3984375" defaultRowHeight="15" customHeight="1" x14ac:dyDescent="0.45"/>
  <cols>
    <col min="1" max="1" width="24" customWidth="1"/>
    <col min="2" max="3" width="10.73046875" customWidth="1"/>
    <col min="4" max="4" width="12" customWidth="1"/>
    <col min="5" max="5" width="10.73046875" customWidth="1"/>
    <col min="6" max="6" width="12" customWidth="1"/>
    <col min="7" max="8" width="10.73046875" customWidth="1"/>
    <col min="9" max="9" width="3.86328125" customWidth="1"/>
    <col min="10" max="12" width="10.73046875" customWidth="1"/>
    <col min="13" max="13" width="19.73046875" customWidth="1"/>
    <col min="14" max="26" width="10.73046875" customWidth="1"/>
  </cols>
  <sheetData>
    <row r="1" spans="1:14" ht="14.25" customHeight="1" x14ac:dyDescent="0.45">
      <c r="A1" s="733"/>
      <c r="B1" s="733"/>
      <c r="C1" s="733"/>
      <c r="D1" s="789" t="s">
        <v>101</v>
      </c>
      <c r="E1" s="733"/>
      <c r="F1" s="733"/>
      <c r="G1" s="733"/>
      <c r="H1" s="733"/>
    </row>
    <row r="2" spans="1:14" ht="14.25" customHeight="1" x14ac:dyDescent="0.45">
      <c r="A2" s="735"/>
      <c r="B2" s="733" t="s">
        <v>12</v>
      </c>
      <c r="C2" s="771">
        <f>'ANALYSE TOTALE'!D1</f>
        <v>46070</v>
      </c>
      <c r="D2" s="733"/>
      <c r="E2" s="733"/>
      <c r="F2" s="733"/>
      <c r="G2" s="733"/>
      <c r="H2" s="733"/>
    </row>
    <row r="3" spans="1:14" ht="14.25" customHeight="1" x14ac:dyDescent="0.45">
      <c r="A3" s="733" t="s">
        <v>13</v>
      </c>
      <c r="B3" s="733"/>
      <c r="C3" s="733"/>
      <c r="D3" s="734"/>
      <c r="E3" s="733"/>
      <c r="F3" s="733"/>
      <c r="G3" s="733"/>
      <c r="H3" s="733"/>
    </row>
    <row r="4" spans="1:14" ht="14.25" customHeight="1" x14ac:dyDescent="0.45">
      <c r="A4" s="733"/>
      <c r="B4" s="733"/>
      <c r="C4" s="733"/>
      <c r="D4" s="733"/>
      <c r="E4" s="733"/>
      <c r="F4" s="733"/>
      <c r="G4" s="733"/>
      <c r="H4" s="733"/>
    </row>
    <row r="5" spans="1:14" ht="14.25" customHeight="1" x14ac:dyDescent="0.45">
      <c r="A5" s="733" t="s">
        <v>14</v>
      </c>
      <c r="B5" s="733"/>
      <c r="C5" s="733"/>
      <c r="D5" s="733"/>
      <c r="E5" s="734">
        <v>45755</v>
      </c>
      <c r="F5" s="733"/>
      <c r="G5" s="733"/>
      <c r="H5" s="733"/>
    </row>
    <row r="6" spans="1:14" ht="14.25" customHeight="1" x14ac:dyDescent="0.45">
      <c r="A6" s="733"/>
      <c r="B6" s="733"/>
      <c r="C6" s="733"/>
      <c r="D6" s="733"/>
      <c r="E6" s="733"/>
      <c r="F6" s="733"/>
      <c r="G6" s="733"/>
      <c r="H6" s="733"/>
    </row>
    <row r="7" spans="1:14" ht="14.25" customHeight="1" x14ac:dyDescent="0.45">
      <c r="A7" s="733"/>
      <c r="B7" s="823" t="s">
        <v>15</v>
      </c>
      <c r="C7" s="817"/>
      <c r="D7" s="824" t="s">
        <v>17</v>
      </c>
      <c r="E7" s="817"/>
      <c r="F7" s="825" t="s">
        <v>18</v>
      </c>
      <c r="G7" s="821"/>
      <c r="H7" s="817"/>
    </row>
    <row r="8" spans="1:14" ht="14.25" customHeight="1" x14ac:dyDescent="0.45">
      <c r="A8" s="736" t="s">
        <v>21</v>
      </c>
      <c r="B8" s="773" t="s">
        <v>22</v>
      </c>
      <c r="C8" s="773" t="s">
        <v>23</v>
      </c>
      <c r="D8" s="774" t="s">
        <v>24</v>
      </c>
      <c r="E8" s="774" t="s">
        <v>26</v>
      </c>
      <c r="F8" s="776" t="s">
        <v>24</v>
      </c>
      <c r="G8" s="776" t="s">
        <v>26</v>
      </c>
      <c r="H8" s="776" t="s">
        <v>27</v>
      </c>
      <c r="I8" s="2"/>
      <c r="J8" s="10" t="s">
        <v>28</v>
      </c>
      <c r="K8" s="10" t="s">
        <v>29</v>
      </c>
      <c r="N8" s="25" t="s">
        <v>102</v>
      </c>
    </row>
    <row r="9" spans="1:14" ht="14.25" customHeight="1" x14ac:dyDescent="0.45">
      <c r="A9" s="733" t="s">
        <v>103</v>
      </c>
      <c r="B9" s="777">
        <f>'BASH '!M251</f>
        <v>12055</v>
      </c>
      <c r="C9" s="777">
        <f>'BASH '!N251</f>
        <v>31485</v>
      </c>
      <c r="D9" s="783">
        <f>'BASH '!P251</f>
        <v>177</v>
      </c>
      <c r="E9" s="779">
        <f>'BASH '!Q251</f>
        <v>460</v>
      </c>
      <c r="F9" s="781">
        <f>'BASH '!S251</f>
        <v>11878</v>
      </c>
      <c r="G9" s="781">
        <f>'BASH '!T251</f>
        <v>31025</v>
      </c>
      <c r="H9" s="782"/>
      <c r="J9" s="7">
        <f t="shared" ref="J9:K9" si="0">F9/B9</f>
        <v>0.98531729572791371</v>
      </c>
      <c r="K9" s="7">
        <f t="shared" si="0"/>
        <v>0.98538986819120211</v>
      </c>
      <c r="M9" s="14" t="str">
        <f t="shared" ref="M9:M20" si="1">A9</f>
        <v>H23 - BASH</v>
      </c>
      <c r="N9" s="7">
        <f t="shared" ref="N9:N16" si="2">G9/$G$22</f>
        <v>0.16232237406609046</v>
      </c>
    </row>
    <row r="10" spans="1:14" ht="14.25" customHeight="1" x14ac:dyDescent="0.45">
      <c r="A10" s="733" t="s">
        <v>104</v>
      </c>
      <c r="B10" s="777">
        <f>BELLEROSE!M185</f>
        <v>7716.4000000000005</v>
      </c>
      <c r="C10" s="777">
        <f>BELLEROSE!N185</f>
        <v>20265</v>
      </c>
      <c r="D10" s="783">
        <f>BELLEROSE!P185</f>
        <v>53.5</v>
      </c>
      <c r="E10" s="779">
        <f>BELLEROSE!Q185</f>
        <v>139</v>
      </c>
      <c r="F10" s="781">
        <f>BELLEROSE!S185</f>
        <v>7662.9000000000005</v>
      </c>
      <c r="G10" s="781">
        <f>BELLEROSE!T185</f>
        <v>20126</v>
      </c>
      <c r="H10" s="782"/>
      <c r="J10" s="5">
        <f t="shared" ref="J10:K10" si="3">F10/B10</f>
        <v>0.99306671504846822</v>
      </c>
      <c r="K10" s="7">
        <f t="shared" si="3"/>
        <v>0.99314088329632366</v>
      </c>
      <c r="M10" s="14" t="str">
        <f t="shared" si="1"/>
        <v>H23 - BELLEROSE</v>
      </c>
      <c r="N10" s="7">
        <f t="shared" si="2"/>
        <v>0.10529895569554025</v>
      </c>
    </row>
    <row r="11" spans="1:14" ht="14.25" customHeight="1" x14ac:dyDescent="0.45">
      <c r="A11" s="733" t="s">
        <v>105</v>
      </c>
      <c r="B11" s="777">
        <f>'CAMPOMAGGI '!M73</f>
        <v>2961</v>
      </c>
      <c r="C11" s="777">
        <f>'CAMPOMAGGI '!N73</f>
        <v>8744</v>
      </c>
      <c r="D11" s="783">
        <f>'CAMPOMAGGI '!P73</f>
        <v>0</v>
      </c>
      <c r="E11" s="779">
        <f>'CAMPOMAGGI '!Q73</f>
        <v>0</v>
      </c>
      <c r="F11" s="781">
        <f>'CAMPOMAGGI '!S73</f>
        <v>2961</v>
      </c>
      <c r="G11" s="781">
        <f>'CAMPOMAGGI '!T73</f>
        <v>8744</v>
      </c>
      <c r="H11" s="782"/>
      <c r="J11" s="7">
        <f t="shared" ref="J11:K11" si="4">F11/B11</f>
        <v>1</v>
      </c>
      <c r="K11" s="7">
        <f t="shared" si="4"/>
        <v>1</v>
      </c>
      <c r="M11" s="14" t="str">
        <f t="shared" si="1"/>
        <v>H23 - CAMPOMAGGI</v>
      </c>
      <c r="N11" s="7">
        <f t="shared" si="2"/>
        <v>4.5748487955967601E-2</v>
      </c>
    </row>
    <row r="12" spans="1:14" ht="14.25" customHeight="1" x14ac:dyDescent="0.45">
      <c r="A12" s="733" t="s">
        <v>106</v>
      </c>
      <c r="B12" s="777">
        <f>DIEGA!N139</f>
        <v>5621</v>
      </c>
      <c r="C12" s="777">
        <f>DIEGA!O139</f>
        <v>16999</v>
      </c>
      <c r="D12" s="783">
        <f>DIEGA!Q139</f>
        <v>365</v>
      </c>
      <c r="E12" s="779">
        <f>DIEGA!R139</f>
        <v>1125</v>
      </c>
      <c r="F12" s="781">
        <f>DIEGA!T139</f>
        <v>5256</v>
      </c>
      <c r="G12" s="781">
        <f>DIEGA!U139</f>
        <v>15874</v>
      </c>
      <c r="H12" s="782"/>
      <c r="J12" s="7">
        <f t="shared" ref="J12:K12" si="5">F12/B12</f>
        <v>0.93506493506493504</v>
      </c>
      <c r="K12" s="7">
        <f t="shared" si="5"/>
        <v>0.93381963644920285</v>
      </c>
      <c r="M12" s="14" t="str">
        <f t="shared" si="1"/>
        <v>H23 - DIEGA</v>
      </c>
      <c r="N12" s="7">
        <f t="shared" si="2"/>
        <v>8.3052550070108616E-2</v>
      </c>
    </row>
    <row r="13" spans="1:14" ht="14.25" customHeight="1" x14ac:dyDescent="0.45">
      <c r="A13" s="733" t="s">
        <v>107</v>
      </c>
      <c r="B13" s="777">
        <f>'L BRAS'!O96</f>
        <v>5362</v>
      </c>
      <c r="C13" s="777">
        <f>'L BRAS'!P96</f>
        <v>15641</v>
      </c>
      <c r="D13" s="783">
        <f>'L BRAS'!R96</f>
        <v>474</v>
      </c>
      <c r="E13" s="779">
        <f>'L BRAS'!S96</f>
        <v>1357</v>
      </c>
      <c r="F13" s="781">
        <f>'L BRAS'!U96</f>
        <v>4888</v>
      </c>
      <c r="G13" s="781">
        <f>'L BRAS'!V96</f>
        <v>14284</v>
      </c>
      <c r="H13" s="782"/>
      <c r="J13" s="7">
        <f t="shared" ref="J13:K13" si="6">F13/B13</f>
        <v>0.91160014919806043</v>
      </c>
      <c r="K13" s="7">
        <f t="shared" si="6"/>
        <v>0.91324084137842854</v>
      </c>
      <c r="M13" s="14" t="str">
        <f t="shared" si="1"/>
        <v>H23 - L BRAS</v>
      </c>
      <c r="N13" s="7">
        <f t="shared" si="2"/>
        <v>7.4733691898792462E-2</v>
      </c>
    </row>
    <row r="14" spans="1:14" ht="14.25" customHeight="1" x14ac:dyDescent="0.45">
      <c r="A14" s="733" t="s">
        <v>108</v>
      </c>
      <c r="B14" s="777">
        <f>'MALIPARMI '!N138</f>
        <v>6009</v>
      </c>
      <c r="C14" s="777">
        <f>'MALIPARMI '!O138</f>
        <v>17606</v>
      </c>
      <c r="D14" s="783">
        <f>'MALIPARMI '!Q138</f>
        <v>0</v>
      </c>
      <c r="E14" s="779">
        <f>'MALIPARMI '!R138</f>
        <v>0</v>
      </c>
      <c r="F14" s="781">
        <f>'MALIPARMI '!T138</f>
        <v>6009</v>
      </c>
      <c r="G14" s="781">
        <f>'MALIPARMI '!U138</f>
        <v>17606</v>
      </c>
      <c r="H14" s="782"/>
      <c r="J14" s="7">
        <f t="shared" ref="J14:K14" si="7">F14/B14</f>
        <v>1</v>
      </c>
      <c r="K14" s="7">
        <f t="shared" si="7"/>
        <v>1</v>
      </c>
      <c r="M14" s="14" t="str">
        <f t="shared" si="1"/>
        <v>H23 - MALIPARMI</v>
      </c>
      <c r="N14" s="7">
        <f t="shared" si="2"/>
        <v>9.2114350291944827E-2</v>
      </c>
    </row>
    <row r="15" spans="1:14" ht="14.25" customHeight="1" x14ac:dyDescent="0.45">
      <c r="A15" s="733" t="s">
        <v>109</v>
      </c>
      <c r="B15" s="777">
        <f>'OTTODAME '!N125</f>
        <v>5341</v>
      </c>
      <c r="C15" s="777">
        <f>'OTTODAME '!O125</f>
        <v>16427</v>
      </c>
      <c r="D15" s="783">
        <f>'OTTODAME '!Q125</f>
        <v>269</v>
      </c>
      <c r="E15" s="779">
        <f>'OTTODAME '!R125</f>
        <v>855</v>
      </c>
      <c r="F15" s="781">
        <f>'OTTODAME '!T125</f>
        <v>5072</v>
      </c>
      <c r="G15" s="781">
        <f>'OTTODAME '!U125</f>
        <v>15572</v>
      </c>
      <c r="H15" s="782"/>
      <c r="J15" s="7">
        <f t="shared" ref="J15:K15" si="8">F15/B15</f>
        <v>0.94963489983149219</v>
      </c>
      <c r="K15" s="7">
        <f t="shared" si="8"/>
        <v>0.94795154319108788</v>
      </c>
      <c r="M15" s="14" t="str">
        <f t="shared" si="1"/>
        <v>H23 - OTTOD'AME</v>
      </c>
      <c r="N15" s="7">
        <f t="shared" si="2"/>
        <v>8.1472490216185675E-2</v>
      </c>
    </row>
    <row r="16" spans="1:14" ht="14.25" customHeight="1" x14ac:dyDescent="0.45">
      <c r="A16" s="733" t="s">
        <v>110</v>
      </c>
      <c r="B16" s="777">
        <f>'POMANDERE '!O104</f>
        <v>6519</v>
      </c>
      <c r="C16" s="777">
        <f>'POMANDERE '!P104</f>
        <v>18697</v>
      </c>
      <c r="D16" s="783">
        <f>'POMANDERE '!R104</f>
        <v>65</v>
      </c>
      <c r="E16" s="779">
        <f>'POMANDERE '!S104</f>
        <v>195</v>
      </c>
      <c r="F16" s="781">
        <f>'POMANDERE '!U104</f>
        <v>6454</v>
      </c>
      <c r="G16" s="781">
        <f>'POMANDERE '!V104</f>
        <v>18502</v>
      </c>
      <c r="H16" s="782"/>
      <c r="J16" s="26">
        <f t="shared" ref="J16:K16" si="9">F16/B16</f>
        <v>0.99002914557447463</v>
      </c>
      <c r="K16" s="7">
        <f t="shared" si="9"/>
        <v>0.98957051933465257</v>
      </c>
      <c r="M16" s="14" t="str">
        <f t="shared" si="1"/>
        <v>H23 - POMANDERE</v>
      </c>
      <c r="N16" s="7">
        <f t="shared" si="2"/>
        <v>9.680220999100099E-2</v>
      </c>
    </row>
    <row r="17" spans="1:14" ht="14.25" customHeight="1" x14ac:dyDescent="0.45">
      <c r="A17" s="733" t="s">
        <v>3871</v>
      </c>
      <c r="B17" s="777">
        <f>'POST&amp;CO accessoires Seven'!M11</f>
        <v>1590</v>
      </c>
      <c r="C17" s="777">
        <f>'POST&amp;CO accessoires Seven'!N11</f>
        <v>4715</v>
      </c>
      <c r="D17" s="783">
        <f>'POST&amp;CO accessoires Seven'!P11</f>
        <v>108</v>
      </c>
      <c r="E17" s="779">
        <f>'POST&amp;CO accessoires Seven'!Q11</f>
        <v>290</v>
      </c>
      <c r="F17" s="781">
        <f>'POST&amp;CO accessoires Seven'!S11</f>
        <v>1482</v>
      </c>
      <c r="G17" s="781">
        <f>'POST&amp;CO accessoires Seven'!T11</f>
        <v>4425</v>
      </c>
      <c r="H17" s="782"/>
      <c r="J17" s="572"/>
      <c r="K17" s="7"/>
      <c r="M17" s="14" t="str">
        <f t="shared" si="1"/>
        <v>H23 - POST &amp; CO</v>
      </c>
      <c r="N17" s="7"/>
    </row>
    <row r="18" spans="1:14" ht="14.25" customHeight="1" x14ac:dyDescent="0.45">
      <c r="A18" s="733" t="s">
        <v>111</v>
      </c>
      <c r="B18" s="777">
        <f>'RIVECOUR '!L55</f>
        <v>1504</v>
      </c>
      <c r="C18" s="777">
        <f>'RIVECOUR '!M55</f>
        <v>4464</v>
      </c>
      <c r="D18" s="783">
        <f>'RIVECOUR '!O55</f>
        <v>0</v>
      </c>
      <c r="E18" s="779">
        <f>'RIVECOUR '!P55</f>
        <v>0</v>
      </c>
      <c r="F18" s="781">
        <f>'RIVECOUR '!R55</f>
        <v>1504</v>
      </c>
      <c r="G18" s="781">
        <f>'RIVECOUR '!S55</f>
        <v>4464</v>
      </c>
      <c r="H18" s="782"/>
      <c r="J18" s="7">
        <f t="shared" ref="J18:K18" si="10">F18/B18</f>
        <v>1</v>
      </c>
      <c r="K18" s="7">
        <f t="shared" si="10"/>
        <v>1</v>
      </c>
      <c r="M18" s="14" t="str">
        <f t="shared" si="1"/>
        <v>H23 - RIVECOUR</v>
      </c>
      <c r="N18" s="7">
        <f>G18/$G$22</f>
        <v>2.3355586714940459E-2</v>
      </c>
    </row>
    <row r="19" spans="1:14" ht="14.25" customHeight="1" x14ac:dyDescent="0.45">
      <c r="A19" s="733" t="s">
        <v>112</v>
      </c>
      <c r="B19" s="777">
        <f>'SEVEN '!O85</f>
        <v>10210</v>
      </c>
      <c r="C19" s="777">
        <f>'SEVEN '!P85</f>
        <v>29997</v>
      </c>
      <c r="D19" s="783">
        <f>'SEVEN '!R85</f>
        <v>249</v>
      </c>
      <c r="E19" s="779">
        <f>'SEVEN '!S85</f>
        <v>747</v>
      </c>
      <c r="F19" s="781">
        <f>'SEVEN '!U85</f>
        <v>9961</v>
      </c>
      <c r="G19" s="781">
        <f>'SEVEN '!V85</f>
        <v>29250</v>
      </c>
      <c r="H19" s="782"/>
      <c r="J19" s="7">
        <f t="shared" ref="J19:K19" si="11">F19/B19</f>
        <v>0.97561214495592552</v>
      </c>
      <c r="K19" s="7">
        <f t="shared" si="11"/>
        <v>0.97509750975097509</v>
      </c>
      <c r="M19" s="14" t="str">
        <f t="shared" si="1"/>
        <v>H23 - SEVEN</v>
      </c>
      <c r="N19" s="7">
        <f>G19/$G$22</f>
        <v>0.15303559843458972</v>
      </c>
    </row>
    <row r="20" spans="1:14" ht="14.25" customHeight="1" x14ac:dyDescent="0.45">
      <c r="A20" s="733" t="s">
        <v>113</v>
      </c>
      <c r="B20" s="777">
        <f>'V DE VINSTER'!O92</f>
        <v>3740</v>
      </c>
      <c r="C20" s="777">
        <f>'V DE VINSTER'!P92</f>
        <v>11449</v>
      </c>
      <c r="D20" s="783">
        <f>'V DE VINSTER'!R92</f>
        <v>65</v>
      </c>
      <c r="E20" s="779">
        <f>'V DE VINSTER'!S92</f>
        <v>189</v>
      </c>
      <c r="F20" s="781">
        <f>'V DE VINSTER'!U92</f>
        <v>3675</v>
      </c>
      <c r="G20" s="781">
        <f>'V DE VINSTER'!V92</f>
        <v>11260</v>
      </c>
      <c r="H20" s="782"/>
      <c r="J20" s="7">
        <f t="shared" ref="J20:K20" si="12">F20/B20</f>
        <v>0.98262032085561501</v>
      </c>
      <c r="K20" s="7">
        <f t="shared" si="12"/>
        <v>0.9834920080356363</v>
      </c>
      <c r="M20" s="14" t="str">
        <f t="shared" si="1"/>
        <v>H23 - V de VINSTER</v>
      </c>
      <c r="N20" s="7">
        <f>G20/$G$22</f>
        <v>5.8912165414477954E-2</v>
      </c>
    </row>
    <row r="21" spans="1:14" ht="14.25" customHeight="1" x14ac:dyDescent="0.45">
      <c r="A21" s="733"/>
      <c r="B21" s="743"/>
      <c r="C21" s="743"/>
      <c r="D21" s="743"/>
      <c r="E21" s="743"/>
      <c r="F21" s="743"/>
      <c r="G21" s="743"/>
      <c r="H21" s="733"/>
      <c r="J21" s="7"/>
      <c r="K21" s="7"/>
    </row>
    <row r="22" spans="1:14" ht="14.25" customHeight="1" x14ac:dyDescent="0.45">
      <c r="A22" s="733"/>
      <c r="B22" s="777">
        <f t="shared" ref="B22:G22" si="13">SUM(B9:B20)</f>
        <v>68628.399999999994</v>
      </c>
      <c r="C22" s="777">
        <f t="shared" si="13"/>
        <v>196489</v>
      </c>
      <c r="D22" s="783">
        <f t="shared" si="13"/>
        <v>1825.5</v>
      </c>
      <c r="E22" s="779">
        <f t="shared" si="13"/>
        <v>5357</v>
      </c>
      <c r="F22" s="781">
        <f t="shared" si="13"/>
        <v>66802.899999999994</v>
      </c>
      <c r="G22" s="781">
        <f t="shared" si="13"/>
        <v>191132</v>
      </c>
      <c r="H22" s="782"/>
      <c r="J22" s="7">
        <f t="shared" ref="J22:K22" si="14">F22/B22</f>
        <v>0.97340022497974599</v>
      </c>
      <c r="K22" s="7">
        <f t="shared" si="14"/>
        <v>0.97273638727867717</v>
      </c>
      <c r="N22" s="7">
        <f>SUM(N9:N20)</f>
        <v>0.97684846074963894</v>
      </c>
    </row>
    <row r="23" spans="1:14" ht="14.25" customHeight="1" x14ac:dyDescent="0.45">
      <c r="A23" s="733"/>
      <c r="B23" s="784">
        <f t="shared" ref="B23:C23" si="15">D22+F22</f>
        <v>68628.399999999994</v>
      </c>
      <c r="C23" s="784">
        <f t="shared" si="15"/>
        <v>196489</v>
      </c>
      <c r="D23" s="744">
        <f t="shared" ref="D23:E23" si="16">D22/B22</f>
        <v>2.6599775020254009E-2</v>
      </c>
      <c r="E23" s="744">
        <f t="shared" si="16"/>
        <v>2.726361272132282E-2</v>
      </c>
      <c r="F23" s="744">
        <f t="shared" ref="F23:G23" si="17">F22/B22</f>
        <v>0.97340022497974599</v>
      </c>
      <c r="G23" s="744">
        <f t="shared" si="17"/>
        <v>0.97273638727867717</v>
      </c>
      <c r="H23" s="733"/>
    </row>
    <row r="24" spans="1:14" ht="14.25" customHeight="1" x14ac:dyDescent="0.45"/>
    <row r="25" spans="1:14" ht="14.25" customHeight="1" x14ac:dyDescent="0.45">
      <c r="A25" s="27" t="str">
        <f t="shared" ref="A25:A33" si="18">A8</f>
        <v>COLLECTION / MARQUES</v>
      </c>
      <c r="B25" s="28" t="str">
        <f t="shared" ref="B25:B33" si="19">N8</f>
        <v>H23 - Marque / Ventes TTC totales</v>
      </c>
      <c r="K25" s="2" t="str">
        <f t="shared" ref="K25:K33" si="20">B8</f>
        <v>PA HT TOTAL</v>
      </c>
      <c r="L25" s="2" t="str">
        <f t="shared" ref="L25:L33" si="21">F8</f>
        <v>PA HT</v>
      </c>
      <c r="M25" s="2"/>
      <c r="N25" s="10" t="s">
        <v>114</v>
      </c>
    </row>
    <row r="26" spans="1:14" ht="14.25" customHeight="1" x14ac:dyDescent="0.45">
      <c r="A26" s="1" t="str">
        <f t="shared" si="18"/>
        <v>H23 - BASH</v>
      </c>
      <c r="B26" s="21">
        <f t="shared" si="19"/>
        <v>0.16232237406609046</v>
      </c>
      <c r="K26" s="22">
        <f t="shared" si="20"/>
        <v>12055</v>
      </c>
      <c r="L26" s="22">
        <f t="shared" si="21"/>
        <v>11878</v>
      </c>
      <c r="M26" s="14" t="str">
        <f t="shared" ref="M26:M33" si="22">A9</f>
        <v>H23 - BASH</v>
      </c>
      <c r="N26" s="7">
        <f t="shared" ref="N26:N36" si="23">L26/K26</f>
        <v>0.98531729572791371</v>
      </c>
    </row>
    <row r="27" spans="1:14" ht="14.25" customHeight="1" x14ac:dyDescent="0.45">
      <c r="A27" s="1" t="str">
        <f t="shared" si="18"/>
        <v>H23 - BELLEROSE</v>
      </c>
      <c r="B27" s="21">
        <f t="shared" si="19"/>
        <v>0.10529895569554025</v>
      </c>
      <c r="K27" s="22">
        <f t="shared" si="20"/>
        <v>7716.4000000000005</v>
      </c>
      <c r="L27" s="22">
        <f t="shared" si="21"/>
        <v>7662.9000000000005</v>
      </c>
      <c r="M27" s="14" t="str">
        <f t="shared" si="22"/>
        <v>H23 - BELLEROSE</v>
      </c>
      <c r="N27" s="7">
        <f t="shared" si="23"/>
        <v>0.99306671504846822</v>
      </c>
    </row>
    <row r="28" spans="1:14" ht="14.25" customHeight="1" x14ac:dyDescent="0.45">
      <c r="A28" s="1" t="str">
        <f t="shared" si="18"/>
        <v>H23 - CAMPOMAGGI</v>
      </c>
      <c r="B28" s="21">
        <f t="shared" si="19"/>
        <v>4.5748487955967601E-2</v>
      </c>
      <c r="K28" s="22">
        <f t="shared" si="20"/>
        <v>2961</v>
      </c>
      <c r="L28" s="22">
        <f t="shared" si="21"/>
        <v>2961</v>
      </c>
      <c r="M28" s="14" t="str">
        <f t="shared" si="22"/>
        <v>H23 - CAMPOMAGGI</v>
      </c>
      <c r="N28" s="7">
        <f t="shared" si="23"/>
        <v>1</v>
      </c>
    </row>
    <row r="29" spans="1:14" ht="14.25" customHeight="1" x14ac:dyDescent="0.45">
      <c r="A29" s="1" t="str">
        <f t="shared" si="18"/>
        <v>H23 - DIEGA</v>
      </c>
      <c r="B29" s="21">
        <f t="shared" si="19"/>
        <v>8.3052550070108616E-2</v>
      </c>
      <c r="K29" s="22">
        <f t="shared" si="20"/>
        <v>5621</v>
      </c>
      <c r="L29" s="22">
        <f t="shared" si="21"/>
        <v>5256</v>
      </c>
      <c r="M29" s="14" t="str">
        <f t="shared" si="22"/>
        <v>H23 - DIEGA</v>
      </c>
      <c r="N29" s="7">
        <f t="shared" si="23"/>
        <v>0.93506493506493504</v>
      </c>
    </row>
    <row r="30" spans="1:14" ht="14.25" customHeight="1" x14ac:dyDescent="0.45">
      <c r="A30" s="1" t="str">
        <f t="shared" si="18"/>
        <v>H23 - L BRAS</v>
      </c>
      <c r="B30" s="21">
        <f t="shared" si="19"/>
        <v>7.4733691898792462E-2</v>
      </c>
      <c r="K30" s="22">
        <f t="shared" si="20"/>
        <v>5362</v>
      </c>
      <c r="L30" s="22">
        <f t="shared" si="21"/>
        <v>4888</v>
      </c>
      <c r="M30" s="14" t="str">
        <f t="shared" si="22"/>
        <v>H23 - L BRAS</v>
      </c>
      <c r="N30" s="7">
        <f t="shared" si="23"/>
        <v>0.91160014919806043</v>
      </c>
    </row>
    <row r="31" spans="1:14" ht="14.25" customHeight="1" x14ac:dyDescent="0.45">
      <c r="A31" s="1" t="str">
        <f t="shared" si="18"/>
        <v>H23 - MALIPARMI</v>
      </c>
      <c r="B31" s="21">
        <f t="shared" si="19"/>
        <v>9.2114350291944827E-2</v>
      </c>
      <c r="K31" s="22">
        <f t="shared" si="20"/>
        <v>6009</v>
      </c>
      <c r="L31" s="22">
        <f t="shared" si="21"/>
        <v>6009</v>
      </c>
      <c r="M31" s="14" t="str">
        <f t="shared" si="22"/>
        <v>H23 - MALIPARMI</v>
      </c>
      <c r="N31" s="7">
        <f t="shared" si="23"/>
        <v>1</v>
      </c>
    </row>
    <row r="32" spans="1:14" ht="14.25" customHeight="1" x14ac:dyDescent="0.45">
      <c r="A32" s="1" t="str">
        <f t="shared" si="18"/>
        <v>H23 - OTTOD'AME</v>
      </c>
      <c r="B32" s="21">
        <f t="shared" si="19"/>
        <v>8.1472490216185675E-2</v>
      </c>
      <c r="K32" s="22">
        <f t="shared" si="20"/>
        <v>5341</v>
      </c>
      <c r="L32" s="22">
        <f t="shared" si="21"/>
        <v>5072</v>
      </c>
      <c r="M32" s="14" t="str">
        <f t="shared" si="22"/>
        <v>H23 - OTTOD'AME</v>
      </c>
      <c r="N32" s="7">
        <f t="shared" si="23"/>
        <v>0.94963489983149219</v>
      </c>
    </row>
    <row r="33" spans="1:14" ht="14.25" customHeight="1" x14ac:dyDescent="0.45">
      <c r="A33" s="1" t="str">
        <f t="shared" si="18"/>
        <v>H23 - POMANDERE</v>
      </c>
      <c r="B33" s="21">
        <f t="shared" si="19"/>
        <v>9.680220999100099E-2</v>
      </c>
      <c r="K33" s="22">
        <f t="shared" si="20"/>
        <v>6519</v>
      </c>
      <c r="L33" s="22">
        <f t="shared" si="21"/>
        <v>6454</v>
      </c>
      <c r="M33" s="14" t="str">
        <f t="shared" si="22"/>
        <v>H23 - POMANDERE</v>
      </c>
      <c r="N33" s="7">
        <f t="shared" si="23"/>
        <v>0.99002914557447463</v>
      </c>
    </row>
    <row r="34" spans="1:14" ht="14.25" customHeight="1" x14ac:dyDescent="0.45">
      <c r="A34" s="1" t="str">
        <f t="shared" ref="A34:A36" si="24">A18</f>
        <v>H23 - RIVECOUR</v>
      </c>
      <c r="B34" s="21">
        <f t="shared" ref="B34:B36" si="25">N18</f>
        <v>2.3355586714940459E-2</v>
      </c>
      <c r="K34" s="22">
        <f t="shared" ref="K34:K36" si="26">B18</f>
        <v>1504</v>
      </c>
      <c r="L34" s="22">
        <f t="shared" ref="L34:L36" si="27">F18</f>
        <v>1504</v>
      </c>
      <c r="M34" s="14" t="str">
        <f t="shared" ref="M34:M36" si="28">A18</f>
        <v>H23 - RIVECOUR</v>
      </c>
      <c r="N34" s="7">
        <f t="shared" si="23"/>
        <v>1</v>
      </c>
    </row>
    <row r="35" spans="1:14" ht="14.25" customHeight="1" x14ac:dyDescent="0.45">
      <c r="A35" s="1" t="str">
        <f t="shared" si="24"/>
        <v>H23 - SEVEN</v>
      </c>
      <c r="B35" s="21">
        <f t="shared" si="25"/>
        <v>0.15303559843458972</v>
      </c>
      <c r="K35" s="22">
        <f t="shared" si="26"/>
        <v>10210</v>
      </c>
      <c r="L35" s="22">
        <f t="shared" si="27"/>
        <v>9961</v>
      </c>
      <c r="M35" s="14" t="str">
        <f t="shared" si="28"/>
        <v>H23 - SEVEN</v>
      </c>
      <c r="N35" s="7">
        <f t="shared" si="23"/>
        <v>0.97561214495592552</v>
      </c>
    </row>
    <row r="36" spans="1:14" ht="14.25" customHeight="1" x14ac:dyDescent="0.45">
      <c r="A36" s="1" t="str">
        <f t="shared" si="24"/>
        <v>H23 - V de VINSTER</v>
      </c>
      <c r="B36" s="21">
        <f t="shared" si="25"/>
        <v>5.8912165414477954E-2</v>
      </c>
      <c r="K36" s="22">
        <f t="shared" si="26"/>
        <v>3740</v>
      </c>
      <c r="L36" s="22">
        <f t="shared" si="27"/>
        <v>3675</v>
      </c>
      <c r="M36" s="14" t="str">
        <f t="shared" si="28"/>
        <v>H23 - V de VINSTER</v>
      </c>
      <c r="N36" s="7">
        <f t="shared" si="23"/>
        <v>0.98262032085561501</v>
      </c>
    </row>
    <row r="37" spans="1:14" ht="14.25" customHeight="1" x14ac:dyDescent="0.45">
      <c r="B37" s="7">
        <f>SUM(B26:B36)</f>
        <v>0.97684846074963894</v>
      </c>
      <c r="M37" s="14"/>
    </row>
    <row r="38" spans="1:14" ht="14.25" customHeight="1" x14ac:dyDescent="0.45"/>
    <row r="39" spans="1:14" ht="14.25" customHeight="1" x14ac:dyDescent="0.45"/>
    <row r="40" spans="1:14" ht="14.25" customHeight="1" x14ac:dyDescent="0.45"/>
    <row r="41" spans="1:14" ht="14.25" customHeight="1" x14ac:dyDescent="0.45"/>
    <row r="42" spans="1:14" ht="14.25" customHeight="1" x14ac:dyDescent="0.45"/>
    <row r="43" spans="1:14" ht="14.25" customHeight="1" x14ac:dyDescent="0.45"/>
    <row r="44" spans="1:14" ht="14.25" customHeight="1" x14ac:dyDescent="0.45"/>
    <row r="45" spans="1:14" ht="14.25" customHeight="1" x14ac:dyDescent="0.45"/>
    <row r="46" spans="1:14" ht="14.25" customHeight="1" x14ac:dyDescent="0.45"/>
    <row r="47" spans="1:14" ht="14.25" customHeight="1" x14ac:dyDescent="0.45"/>
    <row r="48" spans="1:14" ht="14.25" customHeight="1" x14ac:dyDescent="0.45"/>
    <row r="49" ht="14.25" customHeight="1" x14ac:dyDescent="0.45"/>
    <row r="50" ht="14.25" customHeight="1" x14ac:dyDescent="0.45"/>
    <row r="51" ht="14.25" customHeight="1" x14ac:dyDescent="0.45"/>
    <row r="52" ht="14.25" customHeight="1" x14ac:dyDescent="0.45"/>
    <row r="53" ht="14.25" customHeight="1" x14ac:dyDescent="0.45"/>
    <row r="54" ht="14.25" customHeight="1" x14ac:dyDescent="0.45"/>
    <row r="55" ht="14.25" customHeight="1" x14ac:dyDescent="0.45"/>
    <row r="56" ht="14.25" customHeight="1" x14ac:dyDescent="0.45"/>
    <row r="57" ht="14.25" customHeight="1" x14ac:dyDescent="0.45"/>
    <row r="58" ht="14.25" customHeight="1" x14ac:dyDescent="0.45"/>
    <row r="59" ht="14.25" customHeight="1" x14ac:dyDescent="0.45"/>
    <row r="60" ht="14.25" customHeight="1" x14ac:dyDescent="0.45"/>
    <row r="61" ht="14.25" customHeight="1" x14ac:dyDescent="0.45"/>
    <row r="62" ht="14.25" customHeight="1" x14ac:dyDescent="0.45"/>
    <row r="63" ht="14.25" customHeight="1" x14ac:dyDescent="0.45"/>
    <row r="64" ht="14.25" customHeight="1" x14ac:dyDescent="0.45"/>
    <row r="65" ht="14.25" customHeight="1" x14ac:dyDescent="0.45"/>
    <row r="66" ht="14.25" customHeight="1" x14ac:dyDescent="0.45"/>
    <row r="67" ht="14.25" customHeight="1" x14ac:dyDescent="0.45"/>
    <row r="68" ht="14.25" customHeight="1" x14ac:dyDescent="0.45"/>
    <row r="69" ht="14.25" customHeight="1" x14ac:dyDescent="0.45"/>
    <row r="70" ht="14.25" customHeight="1" x14ac:dyDescent="0.45"/>
    <row r="71" ht="14.25" customHeight="1" x14ac:dyDescent="0.45"/>
    <row r="72" ht="14.25" customHeight="1" x14ac:dyDescent="0.45"/>
    <row r="73" ht="14.25" customHeight="1" x14ac:dyDescent="0.45"/>
    <row r="74" ht="14.25" customHeight="1" x14ac:dyDescent="0.45"/>
    <row r="75" ht="14.25" customHeight="1" x14ac:dyDescent="0.45"/>
    <row r="76" ht="14.25" customHeight="1" x14ac:dyDescent="0.45"/>
    <row r="77" ht="14.25" customHeight="1" x14ac:dyDescent="0.45"/>
    <row r="78" ht="14.25" customHeight="1" x14ac:dyDescent="0.45"/>
    <row r="79" ht="14.25" customHeight="1" x14ac:dyDescent="0.45"/>
    <row r="80" ht="14.25" customHeight="1" x14ac:dyDescent="0.45"/>
    <row r="81" ht="14.25" customHeight="1" x14ac:dyDescent="0.45"/>
    <row r="82" ht="14.25" customHeight="1" x14ac:dyDescent="0.45"/>
    <row r="83" ht="14.25" customHeight="1" x14ac:dyDescent="0.45"/>
    <row r="84" ht="14.25" customHeight="1" x14ac:dyDescent="0.45"/>
    <row r="85" ht="14.25" customHeight="1" x14ac:dyDescent="0.45"/>
    <row r="86" ht="14.25" customHeight="1" x14ac:dyDescent="0.45"/>
    <row r="87" ht="14.25" customHeight="1" x14ac:dyDescent="0.45"/>
    <row r="88" ht="14.25" customHeight="1" x14ac:dyDescent="0.45"/>
    <row r="89" ht="14.25" customHeight="1" x14ac:dyDescent="0.45"/>
    <row r="90" ht="14.25" customHeight="1" x14ac:dyDescent="0.45"/>
    <row r="91" ht="14.25" customHeight="1" x14ac:dyDescent="0.45"/>
    <row r="92" ht="14.25" customHeight="1" x14ac:dyDescent="0.45"/>
    <row r="93" ht="14.25" customHeight="1" x14ac:dyDescent="0.45"/>
    <row r="94" ht="14.25" customHeight="1" x14ac:dyDescent="0.45"/>
    <row r="95" ht="14.25" customHeight="1" x14ac:dyDescent="0.45"/>
    <row r="96" ht="14.25" customHeight="1" x14ac:dyDescent="0.45"/>
    <row r="97" ht="14.25" customHeight="1" x14ac:dyDescent="0.45"/>
    <row r="98" ht="14.25" customHeight="1" x14ac:dyDescent="0.45"/>
    <row r="99" ht="14.25" customHeight="1" x14ac:dyDescent="0.45"/>
    <row r="100" ht="14.25" customHeight="1" x14ac:dyDescent="0.45"/>
    <row r="101" ht="14.25" customHeight="1" x14ac:dyDescent="0.45"/>
    <row r="102" ht="14.25" customHeight="1" x14ac:dyDescent="0.45"/>
    <row r="103" ht="14.25" customHeight="1" x14ac:dyDescent="0.45"/>
    <row r="104" ht="14.25" customHeight="1" x14ac:dyDescent="0.45"/>
    <row r="105" ht="14.25" customHeight="1" x14ac:dyDescent="0.45"/>
    <row r="106" ht="14.25" customHeight="1" x14ac:dyDescent="0.45"/>
    <row r="107" ht="14.25" customHeight="1" x14ac:dyDescent="0.45"/>
    <row r="108" ht="14.25" customHeight="1" x14ac:dyDescent="0.45"/>
    <row r="109" ht="14.25" customHeight="1" x14ac:dyDescent="0.45"/>
    <row r="110" ht="14.25" customHeight="1" x14ac:dyDescent="0.45"/>
    <row r="111" ht="14.25" customHeight="1" x14ac:dyDescent="0.45"/>
    <row r="11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  <row r="997" ht="14.25" customHeight="1" x14ac:dyDescent="0.45"/>
    <row r="998" ht="14.25" customHeight="1" x14ac:dyDescent="0.45"/>
    <row r="999" ht="14.25" customHeight="1" x14ac:dyDescent="0.45"/>
    <row r="1000" ht="14.25" customHeight="1" x14ac:dyDescent="0.45"/>
    <row r="1001" ht="14.25" customHeight="1" x14ac:dyDescent="0.45"/>
  </sheetData>
  <mergeCells count="3">
    <mergeCell ref="B7:C7"/>
    <mergeCell ref="D7:E7"/>
    <mergeCell ref="F7:H7"/>
  </mergeCells>
  <pageMargins left="0.23622047244094491" right="0.23622047244094491" top="0.74803149606299213" bottom="0.74803149606299213" header="0" footer="0"/>
  <pageSetup paperSize="9" scale="85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000"/>
  <sheetViews>
    <sheetView workbookViewId="0">
      <selection activeCell="E36" sqref="E36"/>
    </sheetView>
  </sheetViews>
  <sheetFormatPr baseColWidth="10" defaultColWidth="14.3984375" defaultRowHeight="15" customHeight="1" x14ac:dyDescent="0.45"/>
  <cols>
    <col min="1" max="1" width="24" customWidth="1"/>
    <col min="2" max="3" width="10.73046875" customWidth="1"/>
    <col min="4" max="4" width="12" customWidth="1"/>
    <col min="5" max="5" width="10.73046875" customWidth="1"/>
    <col min="6" max="6" width="12" customWidth="1"/>
    <col min="7" max="8" width="10.73046875" customWidth="1"/>
    <col min="9" max="9" width="3.86328125" customWidth="1"/>
    <col min="10" max="12" width="10.73046875" customWidth="1"/>
    <col min="13" max="13" width="19.73046875" customWidth="1"/>
    <col min="14" max="26" width="10.73046875" customWidth="1"/>
  </cols>
  <sheetData>
    <row r="1" spans="1:14" ht="14.25" customHeight="1" x14ac:dyDescent="0.45">
      <c r="A1" s="733"/>
      <c r="B1" s="733"/>
      <c r="C1" s="733"/>
      <c r="D1" s="789" t="s">
        <v>101</v>
      </c>
      <c r="E1" s="733"/>
      <c r="F1" s="733"/>
      <c r="G1" s="733"/>
      <c r="H1" s="733"/>
    </row>
    <row r="2" spans="1:14" ht="14.25" customHeight="1" x14ac:dyDescent="0.45">
      <c r="A2" s="735"/>
      <c r="B2" s="733" t="s">
        <v>12</v>
      </c>
      <c r="C2" s="771">
        <f>'ANALYSE TOTALE'!D1</f>
        <v>46070</v>
      </c>
      <c r="D2" s="733"/>
      <c r="E2" s="733"/>
      <c r="F2" s="733"/>
      <c r="G2" s="733"/>
      <c r="H2" s="733"/>
    </row>
    <row r="3" spans="1:14" ht="14.25" customHeight="1" x14ac:dyDescent="0.45">
      <c r="A3" s="733" t="s">
        <v>13</v>
      </c>
      <c r="B3" s="733"/>
      <c r="C3" s="733"/>
      <c r="D3" s="734"/>
      <c r="E3" s="733"/>
      <c r="F3" s="733"/>
      <c r="G3" s="733"/>
      <c r="H3" s="733"/>
    </row>
    <row r="4" spans="1:14" ht="14.25" customHeight="1" x14ac:dyDescent="0.45">
      <c r="A4" s="733"/>
      <c r="B4" s="733"/>
      <c r="C4" s="733"/>
      <c r="D4" s="733"/>
      <c r="E4" s="733"/>
      <c r="F4" s="733"/>
      <c r="G4" s="733"/>
      <c r="H4" s="733"/>
    </row>
    <row r="5" spans="1:14" ht="14.25" customHeight="1" x14ac:dyDescent="0.45">
      <c r="A5" s="733" t="s">
        <v>14</v>
      </c>
      <c r="B5" s="733"/>
      <c r="C5" s="733"/>
      <c r="D5" s="733"/>
      <c r="E5" s="734">
        <v>45755</v>
      </c>
      <c r="F5" s="733"/>
      <c r="G5" s="733"/>
      <c r="H5" s="733"/>
    </row>
    <row r="6" spans="1:14" ht="14.25" customHeight="1" x14ac:dyDescent="0.45">
      <c r="A6" s="733"/>
      <c r="B6" s="733"/>
      <c r="C6" s="733"/>
      <c r="D6" s="733"/>
      <c r="E6" s="733"/>
      <c r="F6" s="733"/>
      <c r="G6" s="733"/>
      <c r="H6" s="733"/>
    </row>
    <row r="7" spans="1:14" ht="14.25" customHeight="1" x14ac:dyDescent="0.45">
      <c r="A7" s="733"/>
      <c r="B7" s="823" t="s">
        <v>15</v>
      </c>
      <c r="C7" s="817"/>
      <c r="D7" s="824" t="s">
        <v>17</v>
      </c>
      <c r="E7" s="817"/>
      <c r="F7" s="825" t="s">
        <v>18</v>
      </c>
      <c r="G7" s="821"/>
      <c r="H7" s="817"/>
    </row>
    <row r="8" spans="1:14" ht="14.25" customHeight="1" x14ac:dyDescent="0.45">
      <c r="A8" s="736" t="s">
        <v>21</v>
      </c>
      <c r="B8" s="773" t="s">
        <v>22</v>
      </c>
      <c r="C8" s="773" t="s">
        <v>23</v>
      </c>
      <c r="D8" s="774" t="s">
        <v>24</v>
      </c>
      <c r="E8" s="774" t="s">
        <v>26</v>
      </c>
      <c r="F8" s="776" t="s">
        <v>24</v>
      </c>
      <c r="G8" s="776" t="s">
        <v>26</v>
      </c>
      <c r="H8" s="776" t="s">
        <v>27</v>
      </c>
      <c r="I8" s="2"/>
      <c r="J8" s="10" t="s">
        <v>28</v>
      </c>
      <c r="K8" s="10" t="s">
        <v>29</v>
      </c>
      <c r="N8" s="11" t="s">
        <v>115</v>
      </c>
    </row>
    <row r="9" spans="1:14" ht="14.25" customHeight="1" x14ac:dyDescent="0.45">
      <c r="A9" s="733" t="s">
        <v>69</v>
      </c>
      <c r="B9" s="777">
        <f>'ATTIC &amp; BARN - NYKY'!N34</f>
        <v>5008</v>
      </c>
      <c r="C9" s="777">
        <f>'ATTIC &amp; BARN - NYKY'!O34</f>
        <v>13872</v>
      </c>
      <c r="D9" s="783">
        <f>'ATTIC &amp; BARN - NYKY'!Q34</f>
        <v>514</v>
      </c>
      <c r="E9" s="779">
        <f>'ATTIC &amp; BARN - NYKY'!R34</f>
        <v>1405</v>
      </c>
      <c r="F9" s="781">
        <f>'ATTIC &amp; BARN - NYKY'!T34</f>
        <v>4494</v>
      </c>
      <c r="G9" s="781">
        <f>'ATTIC &amp; BARN - NYKY'!U34</f>
        <v>12467</v>
      </c>
      <c r="H9" s="782"/>
      <c r="J9" s="7">
        <f t="shared" ref="J9:K9" si="0">F9/B9</f>
        <v>0.89736421725239612</v>
      </c>
      <c r="K9" s="7">
        <f t="shared" si="0"/>
        <v>0.8987168396770473</v>
      </c>
      <c r="M9" s="14" t="str">
        <f t="shared" ref="M9:M26" si="1">A9</f>
        <v>PE23 - ATTIC &amp; BARN</v>
      </c>
      <c r="N9" s="7">
        <f t="shared" ref="N9:N26" si="2">G9/$G$28</f>
        <v>4.4788612979249298E-2</v>
      </c>
    </row>
    <row r="10" spans="1:14" ht="14.25" customHeight="1" x14ac:dyDescent="0.45">
      <c r="A10" s="733" t="s">
        <v>66</v>
      </c>
      <c r="B10" s="777">
        <f>'BASH '!M134</f>
        <v>16698</v>
      </c>
      <c r="C10" s="777">
        <f>'BASH '!N134</f>
        <v>36605</v>
      </c>
      <c r="D10" s="783">
        <f>'BASH '!P134</f>
        <v>343</v>
      </c>
      <c r="E10" s="779">
        <f>'BASH '!Q134</f>
        <v>890</v>
      </c>
      <c r="F10" s="781">
        <f>'BASH '!S134</f>
        <v>16355</v>
      </c>
      <c r="G10" s="781">
        <f>'BASH '!T134</f>
        <v>35715</v>
      </c>
      <c r="H10" s="782"/>
      <c r="J10" s="7">
        <f t="shared" ref="J10:K10" si="3">F10/B10</f>
        <v>0.97945861779853871</v>
      </c>
      <c r="K10" s="7">
        <f t="shared" si="3"/>
        <v>0.97568638164185217</v>
      </c>
      <c r="M10" s="14" t="str">
        <f t="shared" si="1"/>
        <v>PE23 - BASH</v>
      </c>
      <c r="N10" s="7">
        <f t="shared" si="2"/>
        <v>0.12830876013105708</v>
      </c>
    </row>
    <row r="11" spans="1:14" ht="14.25" customHeight="1" x14ac:dyDescent="0.45">
      <c r="A11" s="733" t="s">
        <v>67</v>
      </c>
      <c r="B11" s="777">
        <f>BELLEROSE!M100</f>
        <v>9541.3000000000011</v>
      </c>
      <c r="C11" s="777">
        <f>BELLEROSE!N100</f>
        <v>24627</v>
      </c>
      <c r="D11" s="783">
        <f>BELLEROSE!P100</f>
        <v>271.39999999999998</v>
      </c>
      <c r="E11" s="779">
        <f>BELLEROSE!Q100</f>
        <v>706</v>
      </c>
      <c r="F11" s="781">
        <f>BELLEROSE!S100</f>
        <v>9269.9000000000015</v>
      </c>
      <c r="G11" s="781">
        <f>BELLEROSE!T100</f>
        <v>23921</v>
      </c>
      <c r="H11" s="782"/>
      <c r="J11" s="7">
        <f t="shared" ref="J11:K11" si="4">F11/B11</f>
        <v>0.97155523880393657</v>
      </c>
      <c r="K11" s="7">
        <f t="shared" si="4"/>
        <v>0.97133227758151619</v>
      </c>
      <c r="M11" s="14" t="str">
        <f t="shared" si="1"/>
        <v>PE23 - BELLEROSE</v>
      </c>
      <c r="N11" s="7">
        <f t="shared" si="2"/>
        <v>8.5937949071679023E-2</v>
      </c>
    </row>
    <row r="12" spans="1:14" ht="14.25" customHeight="1" x14ac:dyDescent="0.45">
      <c r="A12" s="733" t="s">
        <v>74</v>
      </c>
      <c r="B12" s="777">
        <f>'CAMPOMAGGI '!M46</f>
        <v>2903</v>
      </c>
      <c r="C12" s="777">
        <f>'CAMPOMAGGI '!N46</f>
        <v>7981</v>
      </c>
      <c r="D12" s="783">
        <f>'CAMPOMAGGI '!P46</f>
        <v>183</v>
      </c>
      <c r="E12" s="779">
        <f>'CAMPOMAGGI '!Q46</f>
        <v>495</v>
      </c>
      <c r="F12" s="781">
        <f>'CAMPOMAGGI '!S46</f>
        <v>2720</v>
      </c>
      <c r="G12" s="781">
        <f>'CAMPOMAGGI '!T46</f>
        <v>7486</v>
      </c>
      <c r="H12" s="782"/>
      <c r="J12" s="7">
        <f t="shared" ref="J12:K12" si="5">F12/B12</f>
        <v>0.93696176369273165</v>
      </c>
      <c r="K12" s="7">
        <f t="shared" si="5"/>
        <v>0.93797769703044731</v>
      </c>
      <c r="M12" s="14" t="str">
        <f t="shared" si="1"/>
        <v>PE23 - CAMPOMAGGI</v>
      </c>
      <c r="N12" s="7">
        <f t="shared" si="2"/>
        <v>2.6894004713456342E-2</v>
      </c>
    </row>
    <row r="13" spans="1:14" ht="14.25" customHeight="1" x14ac:dyDescent="0.45">
      <c r="A13" s="733" t="s">
        <v>65</v>
      </c>
      <c r="B13" s="777">
        <f>DIEGA!N82</f>
        <v>9182</v>
      </c>
      <c r="C13" s="777">
        <f>DIEGA!O82</f>
        <v>26650</v>
      </c>
      <c r="D13" s="783">
        <f>DIEGA!Q82</f>
        <v>429</v>
      </c>
      <c r="E13" s="779">
        <f>DIEGA!R82</f>
        <v>1266</v>
      </c>
      <c r="F13" s="781">
        <f>DIEGA!T82</f>
        <v>8753</v>
      </c>
      <c r="G13" s="781">
        <f>DIEGA!U82</f>
        <v>25384</v>
      </c>
      <c r="H13" s="782"/>
      <c r="J13" s="7">
        <f t="shared" ref="J13:K13" si="6">F13/B13</f>
        <v>0.95327815290786322</v>
      </c>
      <c r="K13" s="7">
        <f t="shared" si="6"/>
        <v>0.95249530956848028</v>
      </c>
      <c r="M13" s="14" t="str">
        <f t="shared" si="1"/>
        <v>PE23 - DIEGA</v>
      </c>
      <c r="N13" s="7">
        <f t="shared" si="2"/>
        <v>9.1193884002989015E-2</v>
      </c>
    </row>
    <row r="14" spans="1:14" ht="14.25" customHeight="1" x14ac:dyDescent="0.45">
      <c r="A14" s="733" t="s">
        <v>78</v>
      </c>
      <c r="B14" s="777"/>
      <c r="C14" s="777"/>
      <c r="D14" s="779"/>
      <c r="E14" s="779"/>
      <c r="F14" s="781"/>
      <c r="G14" s="781"/>
      <c r="H14" s="782"/>
      <c r="J14" s="7"/>
      <c r="K14" s="7"/>
      <c r="M14" s="14" t="str">
        <f t="shared" si="1"/>
        <v>PE23 - FAUNE</v>
      </c>
      <c r="N14" s="7">
        <f t="shared" si="2"/>
        <v>0</v>
      </c>
    </row>
    <row r="15" spans="1:14" ht="14.25" customHeight="1" x14ac:dyDescent="0.45">
      <c r="A15" s="733" t="s">
        <v>62</v>
      </c>
      <c r="B15" s="777">
        <f>'L BRAS'!O52</f>
        <v>6529</v>
      </c>
      <c r="C15" s="777">
        <f>'L BRAS'!P52</f>
        <v>18572</v>
      </c>
      <c r="D15" s="783">
        <f>'L BRAS'!R52</f>
        <v>0</v>
      </c>
      <c r="E15" s="779">
        <f>'L BRAS'!S52</f>
        <v>0</v>
      </c>
      <c r="F15" s="781">
        <f>'L BRAS'!U52</f>
        <v>6529</v>
      </c>
      <c r="G15" s="781">
        <f>'L BRAS'!V52</f>
        <v>18572</v>
      </c>
      <c r="H15" s="782"/>
      <c r="J15" s="7">
        <f t="shared" ref="J15:K15" si="7">F15/B15</f>
        <v>1</v>
      </c>
      <c r="K15" s="7">
        <f t="shared" si="7"/>
        <v>1</v>
      </c>
      <c r="M15" s="14" t="str">
        <f t="shared" si="1"/>
        <v>PE23 - L BRAS</v>
      </c>
      <c r="N15" s="7">
        <f t="shared" si="2"/>
        <v>6.6721273782836127E-2</v>
      </c>
    </row>
    <row r="16" spans="1:14" ht="14.25" customHeight="1" x14ac:dyDescent="0.45">
      <c r="A16" s="733" t="s">
        <v>64</v>
      </c>
      <c r="B16" s="777">
        <f>'MALIPARMI '!N89</f>
        <v>19672</v>
      </c>
      <c r="C16" s="777">
        <f>'MALIPARMI '!O89</f>
        <v>55836</v>
      </c>
      <c r="D16" s="783">
        <f>'MALIPARMI '!Q89</f>
        <v>460</v>
      </c>
      <c r="E16" s="779">
        <f>'MALIPARMI '!R89</f>
        <v>1331</v>
      </c>
      <c r="F16" s="781">
        <f>'MALIPARMI '!T89</f>
        <v>19212</v>
      </c>
      <c r="G16" s="781">
        <f>'MALIPARMI '!U89</f>
        <v>54505</v>
      </c>
      <c r="H16" s="782"/>
      <c r="J16" s="7">
        <f t="shared" ref="J16:K16" si="8">F16/B16</f>
        <v>0.9766165107767385</v>
      </c>
      <c r="K16" s="7">
        <f t="shared" si="8"/>
        <v>0.97616233254531126</v>
      </c>
      <c r="M16" s="14" t="str">
        <f t="shared" si="1"/>
        <v>PE23 - MALIPARMI</v>
      </c>
      <c r="N16" s="7">
        <f t="shared" si="2"/>
        <v>0.19581321492211301</v>
      </c>
    </row>
    <row r="17" spans="1:14" ht="14.25" customHeight="1" x14ac:dyDescent="0.45">
      <c r="A17" s="733" t="s">
        <v>63</v>
      </c>
      <c r="B17" s="777">
        <f>MKT!L46</f>
        <v>2987</v>
      </c>
      <c r="C17" s="777">
        <f>MKT!M46</f>
        <v>8387</v>
      </c>
      <c r="D17" s="783">
        <f>MKT!O46</f>
        <v>0</v>
      </c>
      <c r="E17" s="779">
        <f>MKT!P46</f>
        <v>0</v>
      </c>
      <c r="F17" s="781">
        <f>MKT!R46</f>
        <v>2987</v>
      </c>
      <c r="G17" s="781">
        <f>MKT!S46</f>
        <v>8387</v>
      </c>
      <c r="H17" s="782"/>
      <c r="J17" s="7">
        <f t="shared" ref="J17:K17" si="9">F17/B17</f>
        <v>1</v>
      </c>
      <c r="K17" s="7">
        <f t="shared" si="9"/>
        <v>1</v>
      </c>
      <c r="M17" s="14" t="str">
        <f t="shared" si="1"/>
        <v>PE23 - MKT</v>
      </c>
      <c r="N17" s="7">
        <f t="shared" si="2"/>
        <v>3.0130913375869404E-2</v>
      </c>
    </row>
    <row r="18" spans="1:14" ht="14.25" customHeight="1" x14ac:dyDescent="0.45">
      <c r="A18" s="733" t="s">
        <v>73</v>
      </c>
      <c r="B18" s="777">
        <f>'OTTODAME '!N62</f>
        <v>9621</v>
      </c>
      <c r="C18" s="777">
        <f>'OTTODAME '!O62</f>
        <v>31981</v>
      </c>
      <c r="D18" s="783">
        <f>'OTTODAME '!Q62</f>
        <v>450</v>
      </c>
      <c r="E18" s="779">
        <f>'OTTODAME '!R62</f>
        <v>1550</v>
      </c>
      <c r="F18" s="781">
        <f>'OTTODAME '!T62</f>
        <v>9171</v>
      </c>
      <c r="G18" s="781">
        <f>'OTTODAME '!U62</f>
        <v>30431</v>
      </c>
      <c r="H18" s="782"/>
      <c r="J18" s="7">
        <f t="shared" ref="J18:K18" si="10">F18/B18</f>
        <v>0.95322731524789528</v>
      </c>
      <c r="K18" s="7">
        <f t="shared" si="10"/>
        <v>0.95153372314811924</v>
      </c>
      <c r="M18" s="14" t="str">
        <f t="shared" si="1"/>
        <v>PE23 - OTTOD'AME</v>
      </c>
      <c r="N18" s="7">
        <f t="shared" si="2"/>
        <v>0.10932560211530724</v>
      </c>
    </row>
    <row r="19" spans="1:14" ht="14.25" customHeight="1" x14ac:dyDescent="0.45">
      <c r="A19" s="733" t="s">
        <v>70</v>
      </c>
      <c r="B19" s="777">
        <f>'POMANDERE '!O55</f>
        <v>5416</v>
      </c>
      <c r="C19" s="777">
        <f>'POMANDERE '!P55</f>
        <v>14413</v>
      </c>
      <c r="D19" s="783">
        <f>'POMANDERE '!R55</f>
        <v>320</v>
      </c>
      <c r="E19" s="779">
        <f>'POMANDERE '!S55</f>
        <v>859</v>
      </c>
      <c r="F19" s="781">
        <f>'POMANDERE '!U55</f>
        <v>5096</v>
      </c>
      <c r="G19" s="781">
        <f>'POMANDERE '!V55</f>
        <v>13554</v>
      </c>
      <c r="H19" s="782"/>
      <c r="J19" s="7">
        <f t="shared" ref="J19:K19" si="11">F19/B19</f>
        <v>0.94091580502215655</v>
      </c>
      <c r="K19" s="7">
        <f t="shared" si="11"/>
        <v>0.94040102685075977</v>
      </c>
      <c r="M19" s="14" t="str">
        <f t="shared" si="1"/>
        <v>PE23 - POMANDERE</v>
      </c>
      <c r="N19" s="7">
        <f t="shared" si="2"/>
        <v>4.8693740300051733E-2</v>
      </c>
    </row>
    <row r="20" spans="1:14" ht="14.25" customHeight="1" x14ac:dyDescent="0.45">
      <c r="A20" s="733" t="s">
        <v>79</v>
      </c>
      <c r="B20" s="777"/>
      <c r="C20" s="777"/>
      <c r="D20" s="779"/>
      <c r="E20" s="779"/>
      <c r="F20" s="781"/>
      <c r="G20" s="781"/>
      <c r="H20" s="782"/>
      <c r="J20" s="7"/>
      <c r="K20" s="7"/>
      <c r="M20" s="14" t="str">
        <f t="shared" si="1"/>
        <v>PE23 - POST &amp; CO</v>
      </c>
      <c r="N20" s="7">
        <f t="shared" si="2"/>
        <v>0</v>
      </c>
    </row>
    <row r="21" spans="1:14" ht="14.25" customHeight="1" x14ac:dyDescent="0.45">
      <c r="A21" s="733" t="s">
        <v>77</v>
      </c>
      <c r="B21" s="777">
        <f>'PREMIATA tennis Seven'!L7</f>
        <v>1672</v>
      </c>
      <c r="C21" s="777">
        <f>'PREMIATA tennis Seven'!M7</f>
        <v>4784</v>
      </c>
      <c r="D21" s="779">
        <f>'PREMIATA tennis Seven'!O7</f>
        <v>0</v>
      </c>
      <c r="E21" s="779">
        <f>'PREMIATA tennis Seven'!P7</f>
        <v>0</v>
      </c>
      <c r="F21" s="781">
        <f>'PREMIATA tennis Seven'!R7</f>
        <v>1672</v>
      </c>
      <c r="G21" s="781">
        <f>'PREMIATA tennis Seven'!S7</f>
        <v>4784</v>
      </c>
      <c r="H21" s="782"/>
      <c r="J21" s="7">
        <f t="shared" ref="J21:K21" si="12">F21/B21</f>
        <v>1</v>
      </c>
      <c r="K21" s="7">
        <f t="shared" si="12"/>
        <v>1</v>
      </c>
      <c r="M21" s="14" t="str">
        <f t="shared" si="1"/>
        <v>PE23 - PREMIATA</v>
      </c>
      <c r="N21" s="7">
        <f t="shared" si="2"/>
        <v>1.7186871299649364E-2</v>
      </c>
    </row>
    <row r="22" spans="1:14" ht="14.25" customHeight="1" x14ac:dyDescent="0.45">
      <c r="A22" s="733" t="s">
        <v>68</v>
      </c>
      <c r="B22" s="777">
        <f>'RIVECOUR '!L36</f>
        <v>5132</v>
      </c>
      <c r="C22" s="777">
        <f>'RIVECOUR '!M36</f>
        <v>15005</v>
      </c>
      <c r="D22" s="779">
        <f>'RIVECOUR '!O36</f>
        <v>0</v>
      </c>
      <c r="E22" s="779">
        <f>'RIVECOUR '!P36</f>
        <v>0</v>
      </c>
      <c r="F22" s="781">
        <f>'RIVECOUR '!R36</f>
        <v>5132</v>
      </c>
      <c r="G22" s="781">
        <f>'RIVECOUR '!S36</f>
        <v>15005</v>
      </c>
      <c r="H22" s="782"/>
      <c r="J22" s="7">
        <f t="shared" ref="J22:K22" si="13">F22/B22</f>
        <v>1</v>
      </c>
      <c r="K22" s="7">
        <f t="shared" si="13"/>
        <v>1</v>
      </c>
      <c r="M22" s="14" t="str">
        <f t="shared" si="1"/>
        <v>PE23 - RIVECOUR</v>
      </c>
      <c r="N22" s="7">
        <f t="shared" si="2"/>
        <v>5.3906564350175316E-2</v>
      </c>
    </row>
    <row r="23" spans="1:14" ht="14.25" customHeight="1" x14ac:dyDescent="0.45">
      <c r="A23" s="733" t="s">
        <v>76</v>
      </c>
      <c r="B23" s="777">
        <f>'SEVEN '!O46</f>
        <v>1020</v>
      </c>
      <c r="C23" s="777">
        <f>'SEVEN '!P46</f>
        <v>2868</v>
      </c>
      <c r="D23" s="783">
        <f>'SEVEN '!R46</f>
        <v>486</v>
      </c>
      <c r="E23" s="779">
        <f>'SEVEN '!S46</f>
        <v>1324</v>
      </c>
      <c r="F23" s="781">
        <f>'SEVEN '!U46</f>
        <v>534</v>
      </c>
      <c r="G23" s="781">
        <f>'SEVEN '!V46</f>
        <v>1544</v>
      </c>
      <c r="H23" s="782"/>
      <c r="J23" s="7">
        <f t="shared" ref="J23:K23" si="14">F23/B23</f>
        <v>0.52352941176470591</v>
      </c>
      <c r="K23" s="7">
        <f t="shared" si="14"/>
        <v>0.53835425383542534</v>
      </c>
      <c r="M23" s="14" t="str">
        <f t="shared" si="1"/>
        <v>PE23 - SEVEN</v>
      </c>
      <c r="N23" s="7">
        <f t="shared" si="2"/>
        <v>5.5469333793182734E-3</v>
      </c>
    </row>
    <row r="24" spans="1:14" ht="14.25" customHeight="1" x14ac:dyDescent="0.45">
      <c r="A24" s="733" t="s">
        <v>75</v>
      </c>
      <c r="B24" s="777">
        <f>'TRUE NY - VENTO DEL SUD'!M25</f>
        <v>3504</v>
      </c>
      <c r="C24" s="777">
        <f>'TRUE NY - VENTO DEL SUD'!N25</f>
        <v>10057</v>
      </c>
      <c r="D24" s="783">
        <f>'TRUE NY - VENTO DEL SUD'!P25</f>
        <v>1096</v>
      </c>
      <c r="E24" s="779">
        <f>'TRUE NY - VENTO DEL SUD'!Q25</f>
        <v>1414</v>
      </c>
      <c r="F24" s="781">
        <f>'TRUE NY - VENTO DEL SUD'!S25</f>
        <v>3014</v>
      </c>
      <c r="G24" s="781">
        <f>'TRUE NY - VENTO DEL SUD'!T25</f>
        <v>8643</v>
      </c>
      <c r="H24" s="782"/>
      <c r="J24" s="7">
        <f t="shared" ref="J24:K24" si="15">F24/B24</f>
        <v>0.86015981735159819</v>
      </c>
      <c r="K24" s="7">
        <f t="shared" si="15"/>
        <v>0.85940141195187436</v>
      </c>
      <c r="M24" s="14" t="str">
        <f t="shared" si="1"/>
        <v>PE23 - TRUE NY</v>
      </c>
      <c r="N24" s="7">
        <f t="shared" si="2"/>
        <v>3.1050612174512847E-2</v>
      </c>
    </row>
    <row r="25" spans="1:14" ht="14.25" customHeight="1" x14ac:dyDescent="0.45">
      <c r="A25" s="733" t="s">
        <v>71</v>
      </c>
      <c r="B25" s="777">
        <f>'VANNERIE DAILLEURS'!L24</f>
        <v>519.5</v>
      </c>
      <c r="C25" s="777">
        <f>'VANNERIE DAILLEURS'!M24</f>
        <v>1890</v>
      </c>
      <c r="D25" s="783">
        <f>'VANNERIE DAILLEURS'!O24</f>
        <v>29</v>
      </c>
      <c r="E25" s="779">
        <f>'VANNERIE DAILLEURS'!P24</f>
        <v>118</v>
      </c>
      <c r="F25" s="781">
        <f>'VANNERIE DAILLEURS'!R24</f>
        <v>490.5</v>
      </c>
      <c r="G25" s="781">
        <f>'VANNERIE DAILLEURS'!S24</f>
        <v>1772</v>
      </c>
      <c r="H25" s="782"/>
      <c r="J25" s="7">
        <f t="shared" ref="J25:K25" si="16">F25/B25</f>
        <v>0.94417709335899902</v>
      </c>
      <c r="K25" s="7">
        <f t="shared" si="16"/>
        <v>0.9375661375661376</v>
      </c>
      <c r="M25" s="14" t="str">
        <f t="shared" si="1"/>
        <v>PE23 - VANNERIE D'AILLEURS</v>
      </c>
      <c r="N25" s="7">
        <f t="shared" si="2"/>
        <v>6.3660401218600905E-3</v>
      </c>
    </row>
    <row r="26" spans="1:14" ht="14.25" customHeight="1" x14ac:dyDescent="0.45">
      <c r="A26" s="733" t="s">
        <v>72</v>
      </c>
      <c r="B26" s="777">
        <f>'V DE VINSTER'!O47</f>
        <v>5610</v>
      </c>
      <c r="C26" s="777">
        <f>'V DE VINSTER'!P47</f>
        <v>16532</v>
      </c>
      <c r="D26" s="783">
        <f>'V DE VINSTER'!R47</f>
        <v>120</v>
      </c>
      <c r="E26" s="779">
        <f>'V DE VINSTER'!S47</f>
        <v>350</v>
      </c>
      <c r="F26" s="781">
        <f>'V DE VINSTER'!U47</f>
        <v>5490</v>
      </c>
      <c r="G26" s="781">
        <f>'V DE VINSTER'!V47</f>
        <v>16182</v>
      </c>
      <c r="H26" s="782"/>
      <c r="J26" s="7">
        <f t="shared" ref="J26:K26" si="17">F26/B26</f>
        <v>0.97860962566844922</v>
      </c>
      <c r="K26" s="7">
        <f t="shared" si="17"/>
        <v>0.97882893781756597</v>
      </c>
      <c r="M26" s="14" t="str">
        <f t="shared" si="1"/>
        <v>PE23 - V de VINSTER</v>
      </c>
      <c r="N26" s="7">
        <f t="shared" si="2"/>
        <v>5.8135023279875839E-2</v>
      </c>
    </row>
    <row r="27" spans="1:14" ht="14.25" customHeight="1" x14ac:dyDescent="0.45">
      <c r="A27" s="733"/>
      <c r="B27" s="743"/>
      <c r="C27" s="743"/>
      <c r="D27" s="743"/>
      <c r="E27" s="743"/>
      <c r="F27" s="743"/>
      <c r="G27" s="743"/>
      <c r="H27" s="733"/>
      <c r="J27" s="7"/>
      <c r="K27" s="7"/>
    </row>
    <row r="28" spans="1:14" ht="14.25" customHeight="1" x14ac:dyDescent="0.45">
      <c r="A28" s="733"/>
      <c r="B28" s="777">
        <f t="shared" ref="B28:G28" si="18">SUM(B9:B26)</f>
        <v>105014.8</v>
      </c>
      <c r="C28" s="777">
        <f t="shared" si="18"/>
        <v>290060</v>
      </c>
      <c r="D28" s="783">
        <f t="shared" si="18"/>
        <v>4701.3999999999996</v>
      </c>
      <c r="E28" s="779">
        <f t="shared" si="18"/>
        <v>11708</v>
      </c>
      <c r="F28" s="781">
        <f t="shared" si="18"/>
        <v>100919.4</v>
      </c>
      <c r="G28" s="781">
        <f t="shared" si="18"/>
        <v>278352</v>
      </c>
      <c r="H28" s="782"/>
      <c r="J28" s="7">
        <f t="shared" ref="J28:K28" si="19">F28/B28</f>
        <v>0.96100168738120717</v>
      </c>
      <c r="K28" s="7">
        <f t="shared" si="19"/>
        <v>0.95963593739226372</v>
      </c>
      <c r="N28" s="7">
        <f>SUM(N9:N26)</f>
        <v>0.99999999999999978</v>
      </c>
    </row>
    <row r="29" spans="1:14" ht="14.25" customHeight="1" x14ac:dyDescent="0.45">
      <c r="A29" s="733"/>
      <c r="B29" s="784">
        <f t="shared" ref="B29:C29" si="20">D28+F28</f>
        <v>105620.79999999999</v>
      </c>
      <c r="C29" s="784">
        <f t="shared" si="20"/>
        <v>290060</v>
      </c>
      <c r="D29" s="744">
        <f t="shared" ref="D29:E29" si="21">D28/B28</f>
        <v>4.4768927808270832E-2</v>
      </c>
      <c r="E29" s="744">
        <f t="shared" si="21"/>
        <v>4.0364062607736333E-2</v>
      </c>
      <c r="F29" s="744">
        <f t="shared" ref="F29:G29" si="22">F28/B28</f>
        <v>0.96100168738120717</v>
      </c>
      <c r="G29" s="744">
        <f t="shared" si="22"/>
        <v>0.95963593739226372</v>
      </c>
      <c r="H29" s="733"/>
    </row>
    <row r="30" spans="1:14" ht="14.25" customHeight="1" x14ac:dyDescent="0.45"/>
    <row r="31" spans="1:14" ht="14.25" customHeight="1" x14ac:dyDescent="0.45">
      <c r="A31" s="10" t="str">
        <f t="shared" ref="A31:A49" si="23">A8</f>
        <v>COLLECTION / MARQUES</v>
      </c>
      <c r="B31" s="20" t="str">
        <f t="shared" ref="B31:B49" si="24">N8</f>
        <v>PE23 - Marque / Ventes TTC totales</v>
      </c>
      <c r="K31" s="2" t="str">
        <f t="shared" ref="K31:K49" si="25">B8</f>
        <v>PA HT TOTAL</v>
      </c>
      <c r="L31" s="2" t="str">
        <f t="shared" ref="L31:L49" si="26">F8</f>
        <v>PA HT</v>
      </c>
      <c r="M31" s="2"/>
      <c r="N31" s="10" t="s">
        <v>116</v>
      </c>
    </row>
    <row r="32" spans="1:14" ht="14.25" customHeight="1" x14ac:dyDescent="0.45">
      <c r="A32" s="1" t="str">
        <f t="shared" si="23"/>
        <v>PE23 - ATTIC &amp; BARN</v>
      </c>
      <c r="B32" s="21">
        <f t="shared" si="24"/>
        <v>4.4788612979249298E-2</v>
      </c>
      <c r="K32" s="22">
        <f t="shared" si="25"/>
        <v>5008</v>
      </c>
      <c r="L32" s="22">
        <f t="shared" si="26"/>
        <v>4494</v>
      </c>
      <c r="M32" s="14" t="str">
        <f t="shared" ref="M32:M49" si="27">A9</f>
        <v>PE23 - ATTIC &amp; BARN</v>
      </c>
      <c r="N32" s="7">
        <f t="shared" ref="N32:N36" si="28">L32/K32</f>
        <v>0.89736421725239612</v>
      </c>
    </row>
    <row r="33" spans="1:14" ht="14.25" customHeight="1" x14ac:dyDescent="0.45">
      <c r="A33" s="1" t="str">
        <f t="shared" si="23"/>
        <v>PE23 - BASH</v>
      </c>
      <c r="B33" s="21">
        <f t="shared" si="24"/>
        <v>0.12830876013105708</v>
      </c>
      <c r="K33" s="22">
        <f t="shared" si="25"/>
        <v>16698</v>
      </c>
      <c r="L33" s="22">
        <f t="shared" si="26"/>
        <v>16355</v>
      </c>
      <c r="M33" s="14" t="str">
        <f t="shared" si="27"/>
        <v>PE23 - BASH</v>
      </c>
      <c r="N33" s="7">
        <f t="shared" si="28"/>
        <v>0.97945861779853871</v>
      </c>
    </row>
    <row r="34" spans="1:14" ht="14.25" customHeight="1" x14ac:dyDescent="0.45">
      <c r="A34" s="1" t="str">
        <f t="shared" si="23"/>
        <v>PE23 - BELLEROSE</v>
      </c>
      <c r="B34" s="21">
        <f t="shared" si="24"/>
        <v>8.5937949071679023E-2</v>
      </c>
      <c r="K34" s="22">
        <f t="shared" si="25"/>
        <v>9541.3000000000011</v>
      </c>
      <c r="L34" s="22">
        <f t="shared" si="26"/>
        <v>9269.9000000000015</v>
      </c>
      <c r="M34" s="14" t="str">
        <f t="shared" si="27"/>
        <v>PE23 - BELLEROSE</v>
      </c>
      <c r="N34" s="7">
        <f t="shared" si="28"/>
        <v>0.97155523880393657</v>
      </c>
    </row>
    <row r="35" spans="1:14" ht="14.25" customHeight="1" x14ac:dyDescent="0.45">
      <c r="A35" s="1" t="str">
        <f t="shared" si="23"/>
        <v>PE23 - CAMPOMAGGI</v>
      </c>
      <c r="B35" s="21">
        <f t="shared" si="24"/>
        <v>2.6894004713456342E-2</v>
      </c>
      <c r="K35" s="22">
        <f t="shared" si="25"/>
        <v>2903</v>
      </c>
      <c r="L35" s="22">
        <f t="shared" si="26"/>
        <v>2720</v>
      </c>
      <c r="M35" s="14" t="str">
        <f t="shared" si="27"/>
        <v>PE23 - CAMPOMAGGI</v>
      </c>
      <c r="N35" s="7">
        <f t="shared" si="28"/>
        <v>0.93696176369273165</v>
      </c>
    </row>
    <row r="36" spans="1:14" ht="14.25" customHeight="1" x14ac:dyDescent="0.45">
      <c r="A36" s="1" t="str">
        <f t="shared" si="23"/>
        <v>PE23 - DIEGA</v>
      </c>
      <c r="B36" s="21">
        <f t="shared" si="24"/>
        <v>9.1193884002989015E-2</v>
      </c>
      <c r="K36" s="22">
        <f t="shared" si="25"/>
        <v>9182</v>
      </c>
      <c r="L36" s="22">
        <f t="shared" si="26"/>
        <v>8753</v>
      </c>
      <c r="M36" s="14" t="str">
        <f t="shared" si="27"/>
        <v>PE23 - DIEGA</v>
      </c>
      <c r="N36" s="7">
        <f t="shared" si="28"/>
        <v>0.95327815290786322</v>
      </c>
    </row>
    <row r="37" spans="1:14" ht="14.25" customHeight="1" x14ac:dyDescent="0.45">
      <c r="A37" s="1" t="str">
        <f t="shared" si="23"/>
        <v>PE23 - FAUNE</v>
      </c>
      <c r="B37" s="21">
        <f t="shared" si="24"/>
        <v>0</v>
      </c>
      <c r="K37" s="22">
        <f t="shared" si="25"/>
        <v>0</v>
      </c>
      <c r="L37" s="22">
        <f t="shared" si="26"/>
        <v>0</v>
      </c>
      <c r="M37" s="14" t="str">
        <f t="shared" si="27"/>
        <v>PE23 - FAUNE</v>
      </c>
      <c r="N37" s="7"/>
    </row>
    <row r="38" spans="1:14" ht="14.25" customHeight="1" x14ac:dyDescent="0.45">
      <c r="A38" s="1" t="str">
        <f t="shared" si="23"/>
        <v>PE23 - L BRAS</v>
      </c>
      <c r="B38" s="21">
        <f t="shared" si="24"/>
        <v>6.6721273782836127E-2</v>
      </c>
      <c r="K38" s="22">
        <f t="shared" si="25"/>
        <v>6529</v>
      </c>
      <c r="L38" s="22">
        <f t="shared" si="26"/>
        <v>6529</v>
      </c>
      <c r="M38" s="14" t="str">
        <f t="shared" si="27"/>
        <v>PE23 - L BRAS</v>
      </c>
      <c r="N38" s="7">
        <f t="shared" ref="N38:N42" si="29">L38/K38</f>
        <v>1</v>
      </c>
    </row>
    <row r="39" spans="1:14" ht="14.25" customHeight="1" x14ac:dyDescent="0.45">
      <c r="A39" s="1" t="str">
        <f t="shared" si="23"/>
        <v>PE23 - MALIPARMI</v>
      </c>
      <c r="B39" s="21">
        <f t="shared" si="24"/>
        <v>0.19581321492211301</v>
      </c>
      <c r="K39" s="22">
        <f t="shared" si="25"/>
        <v>19672</v>
      </c>
      <c r="L39" s="22">
        <f t="shared" si="26"/>
        <v>19212</v>
      </c>
      <c r="M39" s="14" t="str">
        <f t="shared" si="27"/>
        <v>PE23 - MALIPARMI</v>
      </c>
      <c r="N39" s="7">
        <f t="shared" si="29"/>
        <v>0.9766165107767385</v>
      </c>
    </row>
    <row r="40" spans="1:14" ht="14.25" customHeight="1" x14ac:dyDescent="0.45">
      <c r="A40" s="1" t="str">
        <f t="shared" si="23"/>
        <v>PE23 - MKT</v>
      </c>
      <c r="B40" s="21">
        <f t="shared" si="24"/>
        <v>3.0130913375869404E-2</v>
      </c>
      <c r="K40" s="22">
        <f t="shared" si="25"/>
        <v>2987</v>
      </c>
      <c r="L40" s="22">
        <f t="shared" si="26"/>
        <v>2987</v>
      </c>
      <c r="M40" s="14" t="str">
        <f t="shared" si="27"/>
        <v>PE23 - MKT</v>
      </c>
      <c r="N40" s="7">
        <f t="shared" si="29"/>
        <v>1</v>
      </c>
    </row>
    <row r="41" spans="1:14" ht="14.25" customHeight="1" x14ac:dyDescent="0.45">
      <c r="A41" s="1" t="str">
        <f t="shared" si="23"/>
        <v>PE23 - OTTOD'AME</v>
      </c>
      <c r="B41" s="21">
        <f t="shared" si="24"/>
        <v>0.10932560211530724</v>
      </c>
      <c r="K41" s="22">
        <f t="shared" si="25"/>
        <v>9621</v>
      </c>
      <c r="L41" s="22">
        <f t="shared" si="26"/>
        <v>9171</v>
      </c>
      <c r="M41" s="14" t="str">
        <f t="shared" si="27"/>
        <v>PE23 - OTTOD'AME</v>
      </c>
      <c r="N41" s="7">
        <f t="shared" si="29"/>
        <v>0.95322731524789528</v>
      </c>
    </row>
    <row r="42" spans="1:14" ht="14.25" customHeight="1" x14ac:dyDescent="0.45">
      <c r="A42" s="1" t="str">
        <f t="shared" si="23"/>
        <v>PE23 - POMANDERE</v>
      </c>
      <c r="B42" s="21">
        <f t="shared" si="24"/>
        <v>4.8693740300051733E-2</v>
      </c>
      <c r="K42" s="22">
        <f t="shared" si="25"/>
        <v>5416</v>
      </c>
      <c r="L42" s="22">
        <f t="shared" si="26"/>
        <v>5096</v>
      </c>
      <c r="M42" s="14" t="str">
        <f t="shared" si="27"/>
        <v>PE23 - POMANDERE</v>
      </c>
      <c r="N42" s="7">
        <f t="shared" si="29"/>
        <v>0.94091580502215655</v>
      </c>
    </row>
    <row r="43" spans="1:14" ht="14.25" customHeight="1" x14ac:dyDescent="0.45">
      <c r="A43" s="1" t="str">
        <f t="shared" si="23"/>
        <v>PE23 - POST &amp; CO</v>
      </c>
      <c r="B43" s="21">
        <f t="shared" si="24"/>
        <v>0</v>
      </c>
      <c r="K43" s="22">
        <f t="shared" si="25"/>
        <v>0</v>
      </c>
      <c r="L43" s="22">
        <f t="shared" si="26"/>
        <v>0</v>
      </c>
      <c r="M43" s="14" t="str">
        <f t="shared" si="27"/>
        <v>PE23 - POST &amp; CO</v>
      </c>
      <c r="N43" s="7"/>
    </row>
    <row r="44" spans="1:14" ht="14.25" customHeight="1" x14ac:dyDescent="0.45">
      <c r="A44" s="1" t="str">
        <f t="shared" si="23"/>
        <v>PE23 - PREMIATA</v>
      </c>
      <c r="B44" s="21">
        <f t="shared" si="24"/>
        <v>1.7186871299649364E-2</v>
      </c>
      <c r="K44" s="22">
        <f t="shared" si="25"/>
        <v>1672</v>
      </c>
      <c r="L44" s="22">
        <f t="shared" si="26"/>
        <v>1672</v>
      </c>
      <c r="M44" s="14" t="str">
        <f t="shared" si="27"/>
        <v>PE23 - PREMIATA</v>
      </c>
      <c r="N44" s="7">
        <f t="shared" ref="N44:N49" si="30">L44/K44</f>
        <v>1</v>
      </c>
    </row>
    <row r="45" spans="1:14" ht="14.25" customHeight="1" x14ac:dyDescent="0.45">
      <c r="A45" s="1" t="str">
        <f t="shared" si="23"/>
        <v>PE23 - RIVECOUR</v>
      </c>
      <c r="B45" s="21">
        <f t="shared" si="24"/>
        <v>5.3906564350175316E-2</v>
      </c>
      <c r="K45" s="22">
        <f t="shared" si="25"/>
        <v>5132</v>
      </c>
      <c r="L45" s="22">
        <f t="shared" si="26"/>
        <v>5132</v>
      </c>
      <c r="M45" s="14" t="str">
        <f t="shared" si="27"/>
        <v>PE23 - RIVECOUR</v>
      </c>
      <c r="N45" s="7">
        <f t="shared" si="30"/>
        <v>1</v>
      </c>
    </row>
    <row r="46" spans="1:14" ht="14.25" customHeight="1" x14ac:dyDescent="0.45">
      <c r="A46" s="1" t="str">
        <f t="shared" si="23"/>
        <v>PE23 - SEVEN</v>
      </c>
      <c r="B46" s="21">
        <f t="shared" si="24"/>
        <v>5.5469333793182734E-3</v>
      </c>
      <c r="K46" s="22">
        <f t="shared" si="25"/>
        <v>1020</v>
      </c>
      <c r="L46" s="22">
        <f t="shared" si="26"/>
        <v>534</v>
      </c>
      <c r="M46" s="14" t="str">
        <f t="shared" si="27"/>
        <v>PE23 - SEVEN</v>
      </c>
      <c r="N46" s="7">
        <f t="shared" si="30"/>
        <v>0.52352941176470591</v>
      </c>
    </row>
    <row r="47" spans="1:14" ht="14.25" customHeight="1" x14ac:dyDescent="0.45">
      <c r="A47" s="1" t="str">
        <f t="shared" si="23"/>
        <v>PE23 - TRUE NY</v>
      </c>
      <c r="B47" s="21">
        <f t="shared" si="24"/>
        <v>3.1050612174512847E-2</v>
      </c>
      <c r="K47" s="22">
        <f t="shared" si="25"/>
        <v>3504</v>
      </c>
      <c r="L47" s="22">
        <f t="shared" si="26"/>
        <v>3014</v>
      </c>
      <c r="M47" s="14" t="str">
        <f t="shared" si="27"/>
        <v>PE23 - TRUE NY</v>
      </c>
      <c r="N47" s="7">
        <f t="shared" si="30"/>
        <v>0.86015981735159819</v>
      </c>
    </row>
    <row r="48" spans="1:14" ht="14.25" customHeight="1" x14ac:dyDescent="0.45">
      <c r="A48" s="1" t="str">
        <f t="shared" si="23"/>
        <v>PE23 - VANNERIE D'AILLEURS</v>
      </c>
      <c r="B48" s="21">
        <f t="shared" si="24"/>
        <v>6.3660401218600905E-3</v>
      </c>
      <c r="K48" s="22">
        <f t="shared" si="25"/>
        <v>519.5</v>
      </c>
      <c r="L48" s="22">
        <f t="shared" si="26"/>
        <v>490.5</v>
      </c>
      <c r="M48" s="14" t="str">
        <f t="shared" si="27"/>
        <v>PE23 - VANNERIE D'AILLEURS</v>
      </c>
      <c r="N48" s="7">
        <f t="shared" si="30"/>
        <v>0.94417709335899902</v>
      </c>
    </row>
    <row r="49" spans="1:14" ht="14.25" customHeight="1" x14ac:dyDescent="0.45">
      <c r="A49" s="1" t="str">
        <f t="shared" si="23"/>
        <v>PE23 - V de VINSTER</v>
      </c>
      <c r="B49" s="21">
        <f t="shared" si="24"/>
        <v>5.8135023279875839E-2</v>
      </c>
      <c r="K49" s="22">
        <f t="shared" si="25"/>
        <v>5610</v>
      </c>
      <c r="L49" s="22">
        <f t="shared" si="26"/>
        <v>5490</v>
      </c>
      <c r="M49" s="14" t="str">
        <f t="shared" si="27"/>
        <v>PE23 - V de VINSTER</v>
      </c>
      <c r="N49" s="7">
        <f t="shared" si="30"/>
        <v>0.97860962566844922</v>
      </c>
    </row>
    <row r="50" spans="1:14" ht="14.25" customHeight="1" x14ac:dyDescent="0.45">
      <c r="B50" s="7">
        <f>SUM(B32:B49)</f>
        <v>0.99999999999999978</v>
      </c>
      <c r="M50" s="14"/>
    </row>
    <row r="51" spans="1:14" ht="14.25" customHeight="1" x14ac:dyDescent="0.45">
      <c r="M51" s="14"/>
    </row>
    <row r="52" spans="1:14" ht="14.25" customHeight="1" x14ac:dyDescent="0.45">
      <c r="M52" s="14"/>
    </row>
    <row r="53" spans="1:14" ht="14.25" customHeight="1" x14ac:dyDescent="0.45">
      <c r="A53" s="1" t="s">
        <v>21</v>
      </c>
      <c r="B53" s="1" t="s">
        <v>115</v>
      </c>
      <c r="M53" s="14"/>
    </row>
    <row r="54" spans="1:14" ht="14.25" customHeight="1" x14ac:dyDescent="0.45">
      <c r="A54" s="1" t="s">
        <v>64</v>
      </c>
      <c r="B54" s="7">
        <v>0.20871353009909643</v>
      </c>
      <c r="M54" s="14"/>
    </row>
    <row r="55" spans="1:14" ht="14.25" customHeight="1" x14ac:dyDescent="0.45">
      <c r="A55" s="1" t="s">
        <v>66</v>
      </c>
      <c r="B55" s="7">
        <v>0.12904391105402585</v>
      </c>
      <c r="M55" s="14"/>
    </row>
    <row r="56" spans="1:14" ht="14.25" customHeight="1" x14ac:dyDescent="0.45">
      <c r="A56" s="1" t="s">
        <v>65</v>
      </c>
      <c r="B56" s="7">
        <v>9.8423019631978456E-2</v>
      </c>
      <c r="M56" s="14"/>
    </row>
    <row r="57" spans="1:14" ht="14.25" customHeight="1" x14ac:dyDescent="0.45">
      <c r="A57" s="1" t="s">
        <v>73</v>
      </c>
      <c r="B57" s="7">
        <v>9.2754631487873843E-2</v>
      </c>
      <c r="M57" s="14"/>
    </row>
    <row r="58" spans="1:14" ht="14.25" customHeight="1" x14ac:dyDescent="0.45">
      <c r="A58" s="1" t="s">
        <v>67</v>
      </c>
      <c r="B58" s="7">
        <v>9.0065380464352932E-2</v>
      </c>
      <c r="M58" s="14"/>
    </row>
    <row r="59" spans="1:14" ht="14.25" customHeight="1" x14ac:dyDescent="0.45">
      <c r="A59" s="1" t="s">
        <v>62</v>
      </c>
      <c r="B59" s="7">
        <v>7.5624593044517588E-2</v>
      </c>
      <c r="M59" s="14"/>
    </row>
    <row r="60" spans="1:14" ht="14.25" customHeight="1" x14ac:dyDescent="0.45">
      <c r="A60" s="1" t="s">
        <v>68</v>
      </c>
      <c r="B60" s="7">
        <v>5.1510529555002543E-2</v>
      </c>
      <c r="M60" s="14"/>
    </row>
    <row r="61" spans="1:14" ht="14.25" customHeight="1" x14ac:dyDescent="0.45">
      <c r="A61" s="1" t="s">
        <v>72</v>
      </c>
      <c r="B61" s="7">
        <v>4.6488810396653375E-2</v>
      </c>
      <c r="M61" s="14"/>
    </row>
    <row r="62" spans="1:14" ht="14.25" customHeight="1" x14ac:dyDescent="0.45">
      <c r="A62" s="1" t="s">
        <v>70</v>
      </c>
      <c r="B62" s="7">
        <v>4.5512117238857223E-2</v>
      </c>
      <c r="M62" s="14"/>
    </row>
    <row r="63" spans="1:14" ht="14.25" customHeight="1" x14ac:dyDescent="0.45">
      <c r="A63" s="1" t="s">
        <v>69</v>
      </c>
      <c r="B63" s="7">
        <v>4.3870915950870996E-2</v>
      </c>
      <c r="M63" s="14"/>
    </row>
    <row r="64" spans="1:14" ht="14.25" customHeight="1" x14ac:dyDescent="0.45">
      <c r="A64" s="1" t="s">
        <v>63</v>
      </c>
      <c r="B64" s="7">
        <v>3.8670805348175505E-2</v>
      </c>
      <c r="M64" s="14"/>
    </row>
    <row r="65" spans="1:2" ht="14.25" customHeight="1" x14ac:dyDescent="0.45">
      <c r="A65" s="1" t="s">
        <v>76</v>
      </c>
      <c r="B65" s="7">
        <v>3.3457315387154032E-2</v>
      </c>
    </row>
    <row r="66" spans="1:2" ht="14.25" customHeight="1" x14ac:dyDescent="0.45">
      <c r="A66" s="1" t="s">
        <v>75</v>
      </c>
      <c r="B66" s="7">
        <v>1.8829216950755043E-2</v>
      </c>
    </row>
    <row r="67" spans="1:2" ht="14.25" customHeight="1" x14ac:dyDescent="0.45">
      <c r="A67" s="1" t="s">
        <v>74</v>
      </c>
      <c r="B67" s="7">
        <v>1.8454594917627749E-2</v>
      </c>
    </row>
    <row r="68" spans="1:2" ht="14.25" customHeight="1" x14ac:dyDescent="0.45">
      <c r="A68" s="1" t="s">
        <v>71</v>
      </c>
      <c r="B68" s="7">
        <v>5.9136763800808111E-3</v>
      </c>
    </row>
    <row r="69" spans="1:2" ht="14.25" customHeight="1" x14ac:dyDescent="0.45">
      <c r="A69" s="1" t="s">
        <v>77</v>
      </c>
      <c r="B69" s="7">
        <v>2.6669520929776206E-3</v>
      </c>
    </row>
    <row r="70" spans="1:2" ht="14.25" customHeight="1" x14ac:dyDescent="0.45">
      <c r="A70" s="1" t="s">
        <v>78</v>
      </c>
      <c r="B70" s="7">
        <v>0</v>
      </c>
    </row>
    <row r="71" spans="1:2" ht="14.25" customHeight="1" x14ac:dyDescent="0.45">
      <c r="A71" s="1" t="s">
        <v>79</v>
      </c>
      <c r="B71" s="7">
        <v>0</v>
      </c>
    </row>
    <row r="72" spans="1:2" ht="14.25" customHeight="1" x14ac:dyDescent="0.45"/>
    <row r="73" spans="1:2" ht="14.25" customHeight="1" x14ac:dyDescent="0.45"/>
    <row r="74" spans="1:2" ht="14.25" customHeight="1" x14ac:dyDescent="0.45">
      <c r="A74" s="2" t="s">
        <v>21</v>
      </c>
      <c r="B74" s="1" t="s">
        <v>28</v>
      </c>
    </row>
    <row r="75" spans="1:2" ht="14.25" customHeight="1" x14ac:dyDescent="0.45">
      <c r="A75" s="1" t="s">
        <v>62</v>
      </c>
      <c r="B75" s="7">
        <v>0.91468831367743908</v>
      </c>
    </row>
    <row r="76" spans="1:2" ht="14.25" customHeight="1" x14ac:dyDescent="0.45">
      <c r="A76" s="1" t="s">
        <v>63</v>
      </c>
      <c r="B76" s="7">
        <v>0.89947704822777452</v>
      </c>
    </row>
    <row r="77" spans="1:2" ht="14.25" customHeight="1" x14ac:dyDescent="0.45">
      <c r="A77" s="1" t="s">
        <v>64</v>
      </c>
      <c r="B77" s="7">
        <v>0.83626974483596594</v>
      </c>
    </row>
    <row r="78" spans="1:2" ht="14.25" customHeight="1" x14ac:dyDescent="0.45">
      <c r="A78" s="1" t="s">
        <v>65</v>
      </c>
      <c r="B78" s="7">
        <v>0.82966673927248968</v>
      </c>
    </row>
    <row r="79" spans="1:2" ht="14.25" customHeight="1" x14ac:dyDescent="0.45">
      <c r="A79" s="1" t="s">
        <v>66</v>
      </c>
      <c r="B79" s="7">
        <v>0.82105074412766721</v>
      </c>
    </row>
    <row r="80" spans="1:2" ht="14.25" customHeight="1" x14ac:dyDescent="0.45">
      <c r="A80" s="1" t="s">
        <v>67</v>
      </c>
      <c r="B80" s="7">
        <v>0.81490991793571099</v>
      </c>
    </row>
    <row r="81" spans="1:2" ht="14.25" customHeight="1" x14ac:dyDescent="0.45">
      <c r="A81" s="1" t="s">
        <v>68</v>
      </c>
      <c r="B81" s="7">
        <v>0.76461418550272797</v>
      </c>
    </row>
    <row r="82" spans="1:2" ht="14.25" customHeight="1" x14ac:dyDescent="0.45">
      <c r="A82" s="1" t="s">
        <v>69</v>
      </c>
      <c r="B82" s="7">
        <v>0.72184504792332271</v>
      </c>
    </row>
    <row r="83" spans="1:2" ht="14.25" customHeight="1" x14ac:dyDescent="0.45">
      <c r="A83" s="1" t="s">
        <v>70</v>
      </c>
      <c r="B83" s="7">
        <v>0.71676514032496308</v>
      </c>
    </row>
    <row r="84" spans="1:2" ht="14.25" customHeight="1" x14ac:dyDescent="0.45">
      <c r="A84" s="1" t="s">
        <v>71</v>
      </c>
      <c r="B84" s="7">
        <v>0.69874879692011549</v>
      </c>
    </row>
    <row r="85" spans="1:2" ht="14.25" customHeight="1" x14ac:dyDescent="0.45">
      <c r="A85" s="1" t="s">
        <v>72</v>
      </c>
      <c r="B85" s="7">
        <v>0.69358288770053478</v>
      </c>
    </row>
    <row r="86" spans="1:2" ht="14.25" customHeight="1" x14ac:dyDescent="0.45">
      <c r="A86" s="1" t="s">
        <v>73</v>
      </c>
      <c r="B86" s="7">
        <v>0.66817378650867898</v>
      </c>
    </row>
    <row r="87" spans="1:2" ht="14.25" customHeight="1" x14ac:dyDescent="0.45">
      <c r="A87" s="1" t="s">
        <v>74</v>
      </c>
      <c r="B87" s="7">
        <v>0.52635204960385806</v>
      </c>
    </row>
    <row r="88" spans="1:2" ht="14.25" customHeight="1" x14ac:dyDescent="0.45">
      <c r="A88" s="1" t="s">
        <v>75</v>
      </c>
      <c r="B88" s="7">
        <v>0.42004703115814229</v>
      </c>
    </row>
    <row r="89" spans="1:2" ht="14.25" customHeight="1" x14ac:dyDescent="0.45">
      <c r="A89" s="1" t="s">
        <v>76</v>
      </c>
      <c r="B89" s="7">
        <v>0.37365328109696377</v>
      </c>
    </row>
    <row r="90" spans="1:2" ht="14.25" customHeight="1" x14ac:dyDescent="0.45">
      <c r="A90" s="1" t="s">
        <v>77</v>
      </c>
      <c r="B90" s="7">
        <v>0.125</v>
      </c>
    </row>
    <row r="91" spans="1:2" ht="14.25" customHeight="1" x14ac:dyDescent="0.45">
      <c r="A91" s="1" t="s">
        <v>78</v>
      </c>
      <c r="B91" s="7"/>
    </row>
    <row r="92" spans="1:2" ht="14.25" customHeight="1" x14ac:dyDescent="0.45">
      <c r="A92" s="1" t="s">
        <v>79</v>
      </c>
      <c r="B92" s="7"/>
    </row>
    <row r="93" spans="1:2" ht="14.25" customHeight="1" x14ac:dyDescent="0.45"/>
    <row r="94" spans="1:2" ht="14.25" customHeight="1" x14ac:dyDescent="0.45"/>
    <row r="95" spans="1:2" ht="14.25" customHeight="1" x14ac:dyDescent="0.45"/>
    <row r="96" spans="1:2" ht="14.25" customHeight="1" x14ac:dyDescent="0.45"/>
    <row r="97" ht="14.25" customHeight="1" x14ac:dyDescent="0.45"/>
    <row r="98" ht="14.25" customHeight="1" x14ac:dyDescent="0.45"/>
    <row r="99" ht="14.25" customHeight="1" x14ac:dyDescent="0.45"/>
    <row r="100" ht="14.25" customHeight="1" x14ac:dyDescent="0.45"/>
    <row r="101" ht="14.25" customHeight="1" x14ac:dyDescent="0.45"/>
    <row r="102" ht="14.25" customHeight="1" x14ac:dyDescent="0.45"/>
    <row r="103" ht="14.25" customHeight="1" x14ac:dyDescent="0.45"/>
    <row r="104" ht="14.25" customHeight="1" x14ac:dyDescent="0.45"/>
    <row r="105" ht="14.25" customHeight="1" x14ac:dyDescent="0.45"/>
    <row r="106" ht="14.25" customHeight="1" x14ac:dyDescent="0.45"/>
    <row r="107" ht="14.25" customHeight="1" x14ac:dyDescent="0.45"/>
    <row r="108" ht="14.25" customHeight="1" x14ac:dyDescent="0.45"/>
    <row r="109" ht="14.25" customHeight="1" x14ac:dyDescent="0.45"/>
    <row r="110" ht="14.25" customHeight="1" x14ac:dyDescent="0.45"/>
    <row r="111" ht="14.25" customHeight="1" x14ac:dyDescent="0.45"/>
    <row r="11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  <row r="994" ht="14.25" customHeight="1" x14ac:dyDescent="0.45"/>
    <row r="995" ht="14.25" customHeight="1" x14ac:dyDescent="0.45"/>
    <row r="996" ht="14.25" customHeight="1" x14ac:dyDescent="0.45"/>
    <row r="997" ht="14.25" customHeight="1" x14ac:dyDescent="0.45"/>
    <row r="998" ht="14.25" customHeight="1" x14ac:dyDescent="0.45"/>
    <row r="999" ht="14.25" customHeight="1" x14ac:dyDescent="0.45"/>
    <row r="1000" ht="14.25" customHeight="1" x14ac:dyDescent="0.45"/>
  </sheetData>
  <mergeCells count="3">
    <mergeCell ref="B7:C7"/>
    <mergeCell ref="D7:E7"/>
    <mergeCell ref="F7:H7"/>
  </mergeCells>
  <pageMargins left="0.23622047244094491" right="0.23622047244094491" top="0.74803149606299213" bottom="0.74803149606299213" header="0" footer="0"/>
  <pageSetup paperSize="9" scale="85" orientation="portrait" horizont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M709"/>
  <sheetViews>
    <sheetView zoomScale="85" zoomScaleNormal="85" workbookViewId="0"/>
  </sheetViews>
  <sheetFormatPr baseColWidth="10" defaultColWidth="14.3984375" defaultRowHeight="15" customHeight="1" x14ac:dyDescent="0.45"/>
  <cols>
    <col min="1" max="1" width="20.265625" customWidth="1"/>
    <col min="2" max="2" width="11.1328125" customWidth="1"/>
    <col min="3" max="3" width="14.3984375" customWidth="1"/>
    <col min="4" max="4" width="23.73046875" customWidth="1"/>
    <col min="5" max="7" width="17.1328125" customWidth="1"/>
    <col min="8" max="8" width="19.265625" customWidth="1"/>
    <col min="9" max="13" width="9" customWidth="1"/>
    <col min="14" max="17" width="10.265625" customWidth="1"/>
    <col min="18" max="39" width="9" customWidth="1"/>
  </cols>
  <sheetData>
    <row r="1" spans="1:35" ht="52.5" customHeight="1" x14ac:dyDescent="0.45">
      <c r="A1" s="32" t="s">
        <v>117</v>
      </c>
      <c r="B1" s="32" t="s">
        <v>118</v>
      </c>
      <c r="C1" s="33" t="s">
        <v>119</v>
      </c>
      <c r="D1" s="32" t="s">
        <v>120</v>
      </c>
      <c r="E1" s="32" t="s">
        <v>121</v>
      </c>
      <c r="F1" s="32" t="s">
        <v>122</v>
      </c>
      <c r="G1" s="32" t="s">
        <v>123</v>
      </c>
      <c r="H1" s="32" t="s">
        <v>124</v>
      </c>
      <c r="I1" s="32" t="s">
        <v>125</v>
      </c>
      <c r="J1" s="32" t="s">
        <v>126</v>
      </c>
      <c r="K1" s="32" t="s">
        <v>127</v>
      </c>
      <c r="L1" s="34" t="s">
        <v>128</v>
      </c>
      <c r="M1" s="33" t="s">
        <v>129</v>
      </c>
      <c r="N1" s="33" t="s">
        <v>130</v>
      </c>
      <c r="O1" s="35" t="s">
        <v>131</v>
      </c>
      <c r="P1" s="829" t="s">
        <v>132</v>
      </c>
      <c r="Q1" s="828"/>
      <c r="R1" s="33" t="s">
        <v>133</v>
      </c>
      <c r="S1" s="830" t="s">
        <v>134</v>
      </c>
      <c r="T1" s="827"/>
      <c r="U1" s="828"/>
      <c r="V1" s="32" t="s">
        <v>135</v>
      </c>
      <c r="W1" s="32" t="s">
        <v>136</v>
      </c>
      <c r="X1" s="32" t="s">
        <v>137</v>
      </c>
      <c r="Y1" s="32" t="s">
        <v>138</v>
      </c>
      <c r="Z1" s="32" t="s">
        <v>139</v>
      </c>
      <c r="AA1" s="32" t="s">
        <v>140</v>
      </c>
      <c r="AB1" s="32" t="s">
        <v>141</v>
      </c>
      <c r="AC1" s="32" t="s">
        <v>142</v>
      </c>
      <c r="AD1" s="32" t="s">
        <v>143</v>
      </c>
      <c r="AE1" s="32" t="s">
        <v>144</v>
      </c>
      <c r="AF1" s="32" t="s">
        <v>145</v>
      </c>
      <c r="AG1" s="32" t="s">
        <v>146</v>
      </c>
      <c r="AH1" s="32" t="s">
        <v>147</v>
      </c>
      <c r="AI1" s="32" t="s">
        <v>148</v>
      </c>
    </row>
    <row r="2" spans="1:35" ht="15" customHeight="1" x14ac:dyDescent="0.45">
      <c r="A2" s="36" t="s">
        <v>149</v>
      </c>
      <c r="B2" s="36" t="s">
        <v>150</v>
      </c>
      <c r="C2" s="36"/>
      <c r="D2" s="844" t="s">
        <v>151</v>
      </c>
      <c r="E2" s="36" t="s">
        <v>152</v>
      </c>
      <c r="F2" s="37" t="s">
        <v>153</v>
      </c>
      <c r="G2" s="36" t="s">
        <v>154</v>
      </c>
      <c r="H2" s="36"/>
      <c r="I2" s="38">
        <v>95</v>
      </c>
      <c r="J2" s="38">
        <v>229</v>
      </c>
      <c r="K2" s="845"/>
      <c r="L2" s="38"/>
      <c r="M2" s="38"/>
      <c r="N2" s="38"/>
      <c r="O2" s="687">
        <f t="shared" ref="O2:O16" si="0">SUM(V2:AK2)</f>
        <v>3</v>
      </c>
      <c r="P2" s="668">
        <f>O2*I2</f>
        <v>285</v>
      </c>
      <c r="Q2" s="41"/>
      <c r="R2" s="38"/>
      <c r="S2" s="38"/>
      <c r="T2" s="38"/>
      <c r="U2" s="38"/>
      <c r="V2" s="675">
        <v>1</v>
      </c>
      <c r="W2" s="675">
        <v>1</v>
      </c>
      <c r="X2" s="42">
        <v>0</v>
      </c>
      <c r="Y2" s="675">
        <v>1</v>
      </c>
      <c r="Z2" s="38"/>
      <c r="AA2" s="41"/>
      <c r="AB2" s="41"/>
      <c r="AC2" s="41"/>
      <c r="AD2" s="41"/>
      <c r="AE2" s="41"/>
      <c r="AF2" s="41"/>
      <c r="AG2" s="41"/>
      <c r="AH2" s="41"/>
      <c r="AI2" s="41"/>
    </row>
    <row r="3" spans="1:35" ht="15" customHeight="1" x14ac:dyDescent="0.45">
      <c r="A3" s="36" t="s">
        <v>149</v>
      </c>
      <c r="B3" s="36" t="s">
        <v>150</v>
      </c>
      <c r="C3" s="36"/>
      <c r="D3" s="36" t="s">
        <v>156</v>
      </c>
      <c r="E3" s="36" t="s">
        <v>157</v>
      </c>
      <c r="F3" s="36" t="s">
        <v>158</v>
      </c>
      <c r="G3" s="36" t="s">
        <v>159</v>
      </c>
      <c r="H3" s="36" t="s">
        <v>160</v>
      </c>
      <c r="I3" s="38"/>
      <c r="J3" s="38">
        <v>149</v>
      </c>
      <c r="K3" s="845"/>
      <c r="L3" s="38"/>
      <c r="M3" s="38"/>
      <c r="N3" s="38"/>
      <c r="O3" s="43">
        <f t="shared" si="0"/>
        <v>0</v>
      </c>
      <c r="P3" s="41"/>
      <c r="Q3" s="41"/>
      <c r="R3" s="38"/>
      <c r="S3" s="38"/>
      <c r="T3" s="38"/>
      <c r="U3" s="38"/>
      <c r="V3" s="38"/>
      <c r="W3" s="38"/>
      <c r="X3" s="38"/>
      <c r="Y3" s="38"/>
      <c r="Z3" s="38"/>
      <c r="AA3" s="41"/>
      <c r="AB3" s="41"/>
      <c r="AC3" s="41"/>
      <c r="AD3" s="41"/>
      <c r="AE3" s="41"/>
      <c r="AF3" s="41"/>
      <c r="AG3" s="41"/>
      <c r="AH3" s="41"/>
      <c r="AI3" s="41"/>
    </row>
    <row r="4" spans="1:35" ht="15" customHeight="1" x14ac:dyDescent="0.45">
      <c r="A4" s="36" t="s">
        <v>149</v>
      </c>
      <c r="B4" s="36" t="s">
        <v>150</v>
      </c>
      <c r="C4" s="36"/>
      <c r="D4" s="36" t="s">
        <v>161</v>
      </c>
      <c r="E4" s="36" t="s">
        <v>157</v>
      </c>
      <c r="F4" s="36" t="s">
        <v>158</v>
      </c>
      <c r="G4" s="36" t="s">
        <v>159</v>
      </c>
      <c r="H4" s="36" t="s">
        <v>162</v>
      </c>
      <c r="I4" s="38"/>
      <c r="J4" s="38">
        <v>149</v>
      </c>
      <c r="K4" s="845"/>
      <c r="L4" s="38"/>
      <c r="M4" s="38"/>
      <c r="N4" s="38"/>
      <c r="O4" s="43">
        <f t="shared" si="0"/>
        <v>0</v>
      </c>
      <c r="P4" s="41"/>
      <c r="Q4" s="41"/>
      <c r="R4" s="38"/>
      <c r="S4" s="38"/>
      <c r="T4" s="38"/>
      <c r="U4" s="38"/>
      <c r="V4" s="38"/>
      <c r="W4" s="38"/>
      <c r="X4" s="38"/>
      <c r="Y4" s="38"/>
      <c r="Z4" s="38"/>
      <c r="AA4" s="41"/>
      <c r="AB4" s="41"/>
      <c r="AC4" s="41"/>
      <c r="AD4" s="41"/>
      <c r="AE4" s="41"/>
      <c r="AF4" s="41"/>
      <c r="AG4" s="41"/>
      <c r="AH4" s="41"/>
      <c r="AI4" s="41"/>
    </row>
    <row r="5" spans="1:35" ht="15" customHeight="1" x14ac:dyDescent="0.45">
      <c r="A5" s="36" t="s">
        <v>149</v>
      </c>
      <c r="B5" s="36" t="s">
        <v>150</v>
      </c>
      <c r="C5" s="36"/>
      <c r="D5" s="44" t="s">
        <v>163</v>
      </c>
      <c r="E5" s="36" t="s">
        <v>164</v>
      </c>
      <c r="F5" s="36" t="s">
        <v>165</v>
      </c>
      <c r="G5" s="36" t="s">
        <v>166</v>
      </c>
      <c r="H5" s="36"/>
      <c r="I5" s="38"/>
      <c r="J5" s="38">
        <v>119</v>
      </c>
      <c r="K5" s="845"/>
      <c r="L5" s="38"/>
      <c r="M5" s="38"/>
      <c r="N5" s="38"/>
      <c r="O5" s="43">
        <f t="shared" si="0"/>
        <v>0</v>
      </c>
      <c r="P5" s="41"/>
      <c r="Q5" s="41"/>
      <c r="R5" s="38"/>
      <c r="S5" s="38"/>
      <c r="T5" s="38"/>
      <c r="U5" s="38"/>
      <c r="V5" s="38"/>
      <c r="W5" s="38"/>
      <c r="X5" s="38"/>
      <c r="Y5" s="38"/>
      <c r="Z5" s="38"/>
      <c r="AA5" s="41"/>
      <c r="AB5" s="41"/>
      <c r="AC5" s="41"/>
      <c r="AD5" s="41"/>
      <c r="AE5" s="41"/>
      <c r="AF5" s="41"/>
      <c r="AG5" s="41"/>
      <c r="AH5" s="41"/>
      <c r="AI5" s="41"/>
    </row>
    <row r="6" spans="1:35" ht="15" customHeight="1" x14ac:dyDescent="0.45">
      <c r="A6" s="36" t="s">
        <v>149</v>
      </c>
      <c r="B6" s="36" t="s">
        <v>150</v>
      </c>
      <c r="C6" s="36"/>
      <c r="D6" s="44" t="s">
        <v>167</v>
      </c>
      <c r="E6" s="36" t="s">
        <v>164</v>
      </c>
      <c r="F6" s="36" t="s">
        <v>168</v>
      </c>
      <c r="G6" s="36" t="s">
        <v>166</v>
      </c>
      <c r="H6" s="36" t="s">
        <v>169</v>
      </c>
      <c r="I6" s="38">
        <v>58</v>
      </c>
      <c r="J6" s="41">
        <v>129</v>
      </c>
      <c r="K6" s="846"/>
      <c r="L6" s="41"/>
      <c r="M6" s="38"/>
      <c r="N6" s="38"/>
      <c r="O6" s="43">
        <f t="shared" si="0"/>
        <v>0</v>
      </c>
      <c r="P6" s="41"/>
      <c r="Q6" s="41"/>
      <c r="R6" s="38"/>
      <c r="S6" s="38"/>
      <c r="T6" s="38"/>
      <c r="U6" s="38"/>
      <c r="V6" s="38">
        <v>0</v>
      </c>
      <c r="W6" s="38"/>
      <c r="X6" s="38"/>
      <c r="Y6" s="38"/>
      <c r="Z6" s="38"/>
      <c r="AA6" s="41"/>
      <c r="AB6" s="41"/>
      <c r="AC6" s="41"/>
      <c r="AD6" s="41"/>
      <c r="AE6" s="41"/>
      <c r="AF6" s="41"/>
      <c r="AG6" s="41"/>
      <c r="AH6" s="41"/>
      <c r="AI6" s="41"/>
    </row>
    <row r="7" spans="1:35" ht="15" customHeight="1" x14ac:dyDescent="0.45">
      <c r="A7" s="36" t="s">
        <v>149</v>
      </c>
      <c r="B7" s="36" t="s">
        <v>150</v>
      </c>
      <c r="C7" s="36"/>
      <c r="D7" s="44" t="s">
        <v>170</v>
      </c>
      <c r="E7" s="36" t="s">
        <v>164</v>
      </c>
      <c r="F7" s="36" t="s">
        <v>165</v>
      </c>
      <c r="G7" s="36" t="s">
        <v>166</v>
      </c>
      <c r="H7" s="36" t="s">
        <v>169</v>
      </c>
      <c r="I7" s="38"/>
      <c r="J7" s="38">
        <v>129</v>
      </c>
      <c r="K7" s="845"/>
      <c r="L7" s="38"/>
      <c r="M7" s="38"/>
      <c r="N7" s="38"/>
      <c r="O7" s="43">
        <f t="shared" si="0"/>
        <v>0</v>
      </c>
      <c r="P7" s="41"/>
      <c r="Q7" s="41"/>
      <c r="R7" s="38"/>
      <c r="S7" s="38"/>
      <c r="T7" s="38"/>
      <c r="U7" s="38"/>
      <c r="V7" s="38"/>
      <c r="W7" s="38"/>
      <c r="X7" s="38"/>
      <c r="Y7" s="38"/>
      <c r="Z7" s="38"/>
      <c r="AA7" s="41"/>
      <c r="AB7" s="41"/>
      <c r="AC7" s="41"/>
      <c r="AD7" s="41"/>
      <c r="AE7" s="41"/>
      <c r="AF7" s="41"/>
      <c r="AG7" s="41"/>
      <c r="AH7" s="41"/>
      <c r="AI7" s="41"/>
    </row>
    <row r="8" spans="1:35" ht="15" customHeight="1" x14ac:dyDescent="0.45">
      <c r="A8" s="36" t="s">
        <v>149</v>
      </c>
      <c r="B8" s="36" t="s">
        <v>150</v>
      </c>
      <c r="C8" s="36"/>
      <c r="D8" s="44" t="s">
        <v>171</v>
      </c>
      <c r="E8" s="36" t="s">
        <v>164</v>
      </c>
      <c r="F8" s="36" t="s">
        <v>172</v>
      </c>
      <c r="G8" s="36" t="s">
        <v>173</v>
      </c>
      <c r="H8" s="36"/>
      <c r="I8" s="38"/>
      <c r="J8" s="38">
        <v>149</v>
      </c>
      <c r="K8" s="845"/>
      <c r="L8" s="38"/>
      <c r="M8" s="38"/>
      <c r="N8" s="38"/>
      <c r="O8" s="43">
        <f t="shared" si="0"/>
        <v>0</v>
      </c>
      <c r="P8" s="41"/>
      <c r="Q8" s="41"/>
      <c r="R8" s="38"/>
      <c r="S8" s="38"/>
      <c r="T8" s="38"/>
      <c r="U8" s="38"/>
      <c r="V8" s="38"/>
      <c r="W8" s="38"/>
      <c r="X8" s="38"/>
      <c r="Y8" s="38"/>
      <c r="Z8" s="38"/>
      <c r="AA8" s="41"/>
      <c r="AB8" s="41"/>
      <c r="AC8" s="41"/>
      <c r="AD8" s="41"/>
      <c r="AE8" s="41"/>
      <c r="AF8" s="41"/>
      <c r="AG8" s="41"/>
      <c r="AH8" s="41"/>
      <c r="AI8" s="41"/>
    </row>
    <row r="9" spans="1:35" ht="15" customHeight="1" x14ac:dyDescent="0.45">
      <c r="A9" s="36" t="s">
        <v>149</v>
      </c>
      <c r="B9" s="36" t="s">
        <v>150</v>
      </c>
      <c r="C9" s="36"/>
      <c r="D9" s="45" t="s">
        <v>174</v>
      </c>
      <c r="E9" s="45" t="s">
        <v>175</v>
      </c>
      <c r="F9" s="45" t="s">
        <v>176</v>
      </c>
      <c r="G9" s="45" t="s">
        <v>166</v>
      </c>
      <c r="H9" s="45" t="s">
        <v>177</v>
      </c>
      <c r="I9" s="32"/>
      <c r="J9" s="41">
        <v>329</v>
      </c>
      <c r="K9" s="846"/>
      <c r="L9" s="41"/>
      <c r="M9" s="38"/>
      <c r="N9" s="38"/>
      <c r="O9" s="43">
        <f t="shared" si="0"/>
        <v>0</v>
      </c>
      <c r="P9" s="41"/>
      <c r="Q9" s="41"/>
      <c r="R9" s="38"/>
      <c r="S9" s="38"/>
      <c r="T9" s="38"/>
      <c r="U9" s="38"/>
      <c r="V9" s="38"/>
      <c r="W9" s="38"/>
      <c r="X9" s="38"/>
      <c r="Y9" s="38"/>
      <c r="Z9" s="38"/>
      <c r="AA9" s="41"/>
      <c r="AB9" s="41"/>
      <c r="AC9" s="41"/>
      <c r="AD9" s="41"/>
      <c r="AE9" s="41"/>
      <c r="AF9" s="41"/>
      <c r="AG9" s="41"/>
      <c r="AH9" s="41"/>
      <c r="AI9" s="41"/>
    </row>
    <row r="10" spans="1:35" ht="15" customHeight="1" x14ac:dyDescent="0.45">
      <c r="A10" s="36" t="s">
        <v>149</v>
      </c>
      <c r="B10" s="36" t="s">
        <v>150</v>
      </c>
      <c r="C10" s="36"/>
      <c r="D10" s="36" t="s">
        <v>174</v>
      </c>
      <c r="E10" s="36" t="s">
        <v>175</v>
      </c>
      <c r="F10" s="36" t="s">
        <v>178</v>
      </c>
      <c r="G10" s="36" t="s">
        <v>166</v>
      </c>
      <c r="H10" s="36" t="s">
        <v>177</v>
      </c>
      <c r="I10" s="38"/>
      <c r="J10" s="38">
        <v>329</v>
      </c>
      <c r="K10" s="845"/>
      <c r="L10" s="38"/>
      <c r="M10" s="38"/>
      <c r="N10" s="38"/>
      <c r="O10" s="43">
        <f t="shared" si="0"/>
        <v>0</v>
      </c>
      <c r="P10" s="41"/>
      <c r="Q10" s="41"/>
      <c r="R10" s="38"/>
      <c r="S10" s="38"/>
      <c r="T10" s="38"/>
      <c r="U10" s="38"/>
      <c r="V10" s="38"/>
      <c r="W10" s="38"/>
      <c r="X10" s="38"/>
      <c r="Y10" s="38"/>
      <c r="Z10" s="38"/>
      <c r="AA10" s="41"/>
      <c r="AB10" s="41"/>
      <c r="AC10" s="41"/>
      <c r="AD10" s="41"/>
      <c r="AE10" s="41"/>
      <c r="AF10" s="41"/>
      <c r="AG10" s="41"/>
      <c r="AH10" s="41"/>
      <c r="AI10" s="41"/>
    </row>
    <row r="11" spans="1:35" ht="15" customHeight="1" x14ac:dyDescent="0.45">
      <c r="A11" s="36" t="s">
        <v>149</v>
      </c>
      <c r="B11" s="36" t="s">
        <v>150</v>
      </c>
      <c r="C11" s="36"/>
      <c r="D11" s="36" t="s">
        <v>179</v>
      </c>
      <c r="E11" s="36" t="s">
        <v>180</v>
      </c>
      <c r="F11" s="36" t="s">
        <v>176</v>
      </c>
      <c r="G11" s="36" t="s">
        <v>181</v>
      </c>
      <c r="H11" s="36" t="s">
        <v>182</v>
      </c>
      <c r="I11" s="38">
        <v>69.33</v>
      </c>
      <c r="J11" s="38">
        <v>159</v>
      </c>
      <c r="K11" s="845"/>
      <c r="L11" s="38"/>
      <c r="M11" s="38"/>
      <c r="N11" s="38"/>
      <c r="O11" s="43">
        <f t="shared" si="0"/>
        <v>0</v>
      </c>
      <c r="P11" s="41"/>
      <c r="Q11" s="41"/>
      <c r="R11" s="38"/>
      <c r="S11" s="38"/>
      <c r="T11" s="38"/>
      <c r="U11" s="38"/>
      <c r="V11" s="38"/>
      <c r="W11" s="38"/>
      <c r="X11" s="38">
        <v>0</v>
      </c>
      <c r="Y11" s="38">
        <v>0</v>
      </c>
      <c r="Z11" s="38"/>
      <c r="AA11" s="41"/>
      <c r="AB11" s="41"/>
      <c r="AC11" s="41"/>
      <c r="AD11" s="41"/>
      <c r="AE11" s="41"/>
      <c r="AF11" s="41"/>
      <c r="AG11" s="41"/>
      <c r="AH11" s="41"/>
      <c r="AI11" s="41"/>
    </row>
    <row r="12" spans="1:35" ht="15" customHeight="1" x14ac:dyDescent="0.45">
      <c r="A12" s="36" t="s">
        <v>149</v>
      </c>
      <c r="B12" s="36" t="s">
        <v>150</v>
      </c>
      <c r="C12" s="36"/>
      <c r="D12" s="36" t="s">
        <v>183</v>
      </c>
      <c r="E12" s="36" t="s">
        <v>184</v>
      </c>
      <c r="F12" s="36" t="s">
        <v>185</v>
      </c>
      <c r="G12" s="36" t="s">
        <v>186</v>
      </c>
      <c r="H12" s="36"/>
      <c r="I12" s="38"/>
      <c r="J12" s="38">
        <v>139</v>
      </c>
      <c r="K12" s="845"/>
      <c r="L12" s="38"/>
      <c r="M12" s="38"/>
      <c r="N12" s="38"/>
      <c r="O12" s="43">
        <f t="shared" si="0"/>
        <v>0</v>
      </c>
      <c r="P12" s="41"/>
      <c r="Q12" s="41"/>
      <c r="R12" s="38"/>
      <c r="S12" s="38"/>
      <c r="T12" s="38"/>
      <c r="U12" s="38"/>
      <c r="V12" s="38"/>
      <c r="W12" s="38"/>
      <c r="X12" s="38"/>
      <c r="Y12" s="38"/>
      <c r="Z12" s="38"/>
      <c r="AA12" s="41"/>
      <c r="AB12" s="41"/>
      <c r="AC12" s="41"/>
      <c r="AD12" s="41"/>
      <c r="AE12" s="41"/>
      <c r="AF12" s="41"/>
      <c r="AG12" s="41"/>
      <c r="AH12" s="41"/>
      <c r="AI12" s="41"/>
    </row>
    <row r="13" spans="1:35" ht="15" customHeight="1" x14ac:dyDescent="0.45">
      <c r="A13" s="36" t="s">
        <v>149</v>
      </c>
      <c r="B13" s="36" t="s">
        <v>150</v>
      </c>
      <c r="C13" s="36"/>
      <c r="D13" s="44" t="s">
        <v>187</v>
      </c>
      <c r="E13" s="36" t="s">
        <v>180</v>
      </c>
      <c r="F13" s="36" t="s">
        <v>188</v>
      </c>
      <c r="G13" s="36" t="s">
        <v>166</v>
      </c>
      <c r="H13" s="36" t="s">
        <v>189</v>
      </c>
      <c r="I13" s="38"/>
      <c r="J13" s="38">
        <v>119</v>
      </c>
      <c r="K13" s="845"/>
      <c r="L13" s="38"/>
      <c r="M13" s="38"/>
      <c r="N13" s="38"/>
      <c r="O13" s="43">
        <f t="shared" si="0"/>
        <v>0</v>
      </c>
      <c r="P13" s="41"/>
      <c r="Q13" s="41"/>
      <c r="R13" s="38"/>
      <c r="S13" s="38"/>
      <c r="T13" s="38"/>
      <c r="U13" s="38"/>
      <c r="V13" s="38"/>
      <c r="W13" s="38"/>
      <c r="X13" s="38"/>
      <c r="Y13" s="38"/>
      <c r="Z13" s="38"/>
      <c r="AA13" s="41"/>
      <c r="AB13" s="41"/>
      <c r="AC13" s="41"/>
      <c r="AD13" s="41"/>
      <c r="AE13" s="41"/>
      <c r="AF13" s="41"/>
      <c r="AG13" s="41"/>
      <c r="AH13" s="41"/>
      <c r="AI13" s="41"/>
    </row>
    <row r="14" spans="1:35" ht="15" customHeight="1" x14ac:dyDescent="0.45">
      <c r="A14" s="36" t="s">
        <v>149</v>
      </c>
      <c r="B14" s="36" t="s">
        <v>150</v>
      </c>
      <c r="C14" s="643"/>
      <c r="D14" s="36" t="s">
        <v>190</v>
      </c>
      <c r="E14" s="36" t="s">
        <v>180</v>
      </c>
      <c r="F14" s="36" t="s">
        <v>168</v>
      </c>
      <c r="G14" s="36" t="s">
        <v>191</v>
      </c>
      <c r="H14" s="36" t="s">
        <v>192</v>
      </c>
      <c r="I14" s="38">
        <v>47.77</v>
      </c>
      <c r="J14" s="38">
        <v>129</v>
      </c>
      <c r="K14" s="845"/>
      <c r="L14" s="38"/>
      <c r="M14" s="38"/>
      <c r="N14" s="38"/>
      <c r="O14" s="47">
        <f t="shared" si="0"/>
        <v>0</v>
      </c>
      <c r="P14" s="41">
        <f>O14*I14</f>
        <v>0</v>
      </c>
      <c r="Q14" s="41">
        <f>O14*K14</f>
        <v>0</v>
      </c>
      <c r="R14" s="38"/>
      <c r="S14" s="38"/>
      <c r="T14" s="38"/>
      <c r="U14" s="38"/>
      <c r="V14" s="38"/>
      <c r="W14" s="38"/>
      <c r="X14" s="38"/>
      <c r="Y14" s="38"/>
      <c r="Z14" s="38"/>
      <c r="AA14" s="41"/>
      <c r="AB14" s="41"/>
      <c r="AC14" s="41"/>
      <c r="AD14" s="41"/>
      <c r="AE14" s="47">
        <v>0</v>
      </c>
      <c r="AF14" s="47">
        <v>0</v>
      </c>
      <c r="AG14" s="41"/>
      <c r="AH14" s="41"/>
      <c r="AI14" s="43">
        <v>0</v>
      </c>
    </row>
    <row r="15" spans="1:35" ht="15" customHeight="1" x14ac:dyDescent="0.45">
      <c r="A15" s="45" t="s">
        <v>149</v>
      </c>
      <c r="B15" s="36" t="s">
        <v>150</v>
      </c>
      <c r="C15" s="36"/>
      <c r="D15" s="36" t="s">
        <v>193</v>
      </c>
      <c r="E15" s="36" t="s">
        <v>194</v>
      </c>
      <c r="F15" s="36" t="s">
        <v>195</v>
      </c>
      <c r="G15" s="36" t="s">
        <v>196</v>
      </c>
      <c r="H15" s="36"/>
      <c r="I15" s="38"/>
      <c r="J15" s="38">
        <v>209</v>
      </c>
      <c r="K15" s="845"/>
      <c r="L15" s="38"/>
      <c r="M15" s="38"/>
      <c r="N15" s="38"/>
      <c r="O15" s="43">
        <f t="shared" si="0"/>
        <v>0</v>
      </c>
      <c r="P15" s="41"/>
      <c r="Q15" s="41"/>
      <c r="R15" s="38"/>
      <c r="S15" s="38"/>
      <c r="T15" s="38"/>
      <c r="U15" s="38"/>
      <c r="V15" s="32"/>
      <c r="W15" s="32"/>
      <c r="X15" s="32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ht="15" customHeight="1" x14ac:dyDescent="0.45">
      <c r="A16" s="36" t="s">
        <v>149</v>
      </c>
      <c r="B16" s="36" t="s">
        <v>150</v>
      </c>
      <c r="C16" s="36"/>
      <c r="D16" s="36" t="s">
        <v>197</v>
      </c>
      <c r="E16" s="36" t="s">
        <v>198</v>
      </c>
      <c r="F16" s="37" t="s">
        <v>199</v>
      </c>
      <c r="G16" s="36" t="s">
        <v>166</v>
      </c>
      <c r="H16" s="36"/>
      <c r="I16" s="48">
        <v>53</v>
      </c>
      <c r="J16" s="38">
        <v>169</v>
      </c>
      <c r="K16" s="845"/>
      <c r="L16" s="38"/>
      <c r="M16" s="38"/>
      <c r="N16" s="38"/>
      <c r="O16" s="43">
        <f t="shared" si="0"/>
        <v>0</v>
      </c>
      <c r="P16" s="41"/>
      <c r="Q16" s="41"/>
      <c r="R16" s="38"/>
      <c r="S16" s="38"/>
      <c r="T16" s="38"/>
      <c r="U16" s="38"/>
      <c r="V16" s="38">
        <v>0</v>
      </c>
      <c r="W16" s="38"/>
      <c r="X16" s="38"/>
      <c r="Y16" s="38"/>
      <c r="Z16" s="38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ht="15" customHeight="1" x14ac:dyDescent="0.45">
      <c r="A17" s="36"/>
      <c r="B17" s="36"/>
      <c r="C17" s="36"/>
      <c r="D17" s="36"/>
      <c r="E17" s="36"/>
      <c r="F17" s="37"/>
      <c r="G17" s="36"/>
      <c r="H17" s="36"/>
      <c r="I17" s="48"/>
      <c r="J17" s="38"/>
      <c r="K17" s="38"/>
      <c r="L17" s="38"/>
      <c r="M17" s="49">
        <f t="shared" ref="M17:U17" si="1">SUM(M2:M16)</f>
        <v>0</v>
      </c>
      <c r="N17" s="49">
        <f t="shared" si="1"/>
        <v>0</v>
      </c>
      <c r="O17" s="708">
        <f t="shared" si="1"/>
        <v>3</v>
      </c>
      <c r="P17" s="708">
        <f t="shared" si="1"/>
        <v>285</v>
      </c>
      <c r="Q17" s="49">
        <f t="shared" si="1"/>
        <v>0</v>
      </c>
      <c r="R17" s="49">
        <f t="shared" si="1"/>
        <v>0</v>
      </c>
      <c r="S17" s="49">
        <f t="shared" si="1"/>
        <v>0</v>
      </c>
      <c r="T17" s="49">
        <f t="shared" si="1"/>
        <v>0</v>
      </c>
      <c r="U17" s="49">
        <f t="shared" si="1"/>
        <v>0</v>
      </c>
      <c r="V17" s="38"/>
      <c r="W17" s="38"/>
      <c r="X17" s="38"/>
      <c r="Y17" s="38"/>
      <c r="Z17" s="38"/>
      <c r="AA17" s="41"/>
      <c r="AB17" s="41"/>
      <c r="AC17" s="41"/>
      <c r="AD17" s="41"/>
      <c r="AE17" s="41"/>
      <c r="AF17" s="41"/>
      <c r="AG17" s="41"/>
      <c r="AH17" s="41"/>
      <c r="AI17" s="41"/>
    </row>
    <row r="18" spans="1:35" ht="15" customHeight="1" x14ac:dyDescent="0.45">
      <c r="A18" s="36"/>
      <c r="B18" s="36"/>
      <c r="C18" s="36"/>
      <c r="D18" s="36"/>
      <c r="E18" s="36"/>
      <c r="F18" s="37"/>
      <c r="G18" s="36"/>
      <c r="H18" s="36"/>
      <c r="I18" s="48"/>
      <c r="J18" s="38"/>
      <c r="K18" s="38"/>
      <c r="L18" s="38"/>
      <c r="M18" s="845"/>
      <c r="N18" s="845"/>
      <c r="O18" s="847"/>
      <c r="P18" s="41"/>
      <c r="Q18" s="41"/>
      <c r="R18" s="38"/>
      <c r="S18" s="38"/>
      <c r="T18" s="38"/>
      <c r="U18" s="38"/>
      <c r="V18" s="38"/>
      <c r="W18" s="38"/>
      <c r="X18" s="38"/>
      <c r="Y18" s="38"/>
      <c r="Z18" s="38"/>
      <c r="AA18" s="41"/>
      <c r="AB18" s="41"/>
      <c r="AC18" s="41"/>
      <c r="AD18" s="41"/>
      <c r="AE18" s="41"/>
      <c r="AF18" s="41"/>
      <c r="AG18" s="41"/>
      <c r="AH18" s="41"/>
      <c r="AI18" s="41"/>
    </row>
    <row r="19" spans="1:35" ht="15" customHeight="1" x14ac:dyDescent="0.45">
      <c r="A19" s="36"/>
      <c r="B19" s="36"/>
      <c r="C19" s="36"/>
      <c r="D19" s="36"/>
      <c r="E19" s="36"/>
      <c r="F19" s="37"/>
      <c r="G19" s="36"/>
      <c r="H19" s="36"/>
      <c r="I19" s="48"/>
      <c r="J19" s="38"/>
      <c r="K19" s="38"/>
      <c r="L19" s="38"/>
      <c r="M19" s="845"/>
      <c r="N19" s="845"/>
      <c r="O19" s="846"/>
      <c r="P19" s="41"/>
      <c r="Q19" s="41"/>
      <c r="R19" s="38"/>
      <c r="S19" s="38"/>
      <c r="T19" s="38"/>
      <c r="U19" s="38"/>
      <c r="V19" s="38"/>
      <c r="W19" s="38"/>
      <c r="X19" s="38"/>
      <c r="Y19" s="38"/>
      <c r="Z19" s="38"/>
      <c r="AA19" s="41"/>
      <c r="AB19" s="41"/>
      <c r="AC19" s="41"/>
      <c r="AD19" s="41"/>
      <c r="AE19" s="41"/>
      <c r="AF19" s="41"/>
      <c r="AG19" s="41"/>
      <c r="AH19" s="41"/>
      <c r="AI19" s="41"/>
    </row>
    <row r="20" spans="1:35" ht="15" customHeight="1" x14ac:dyDescent="0.45">
      <c r="A20" s="36"/>
      <c r="B20" s="36"/>
      <c r="C20" s="36"/>
      <c r="D20" s="36"/>
      <c r="E20" s="36"/>
      <c r="F20" s="37"/>
      <c r="G20" s="36"/>
      <c r="H20" s="36"/>
      <c r="I20" s="48"/>
      <c r="J20" s="38"/>
      <c r="K20" s="38"/>
      <c r="L20" s="38"/>
      <c r="M20" s="38"/>
      <c r="N20" s="38"/>
      <c r="O20" s="41"/>
      <c r="P20" s="41"/>
      <c r="Q20" s="41"/>
      <c r="R20" s="38"/>
      <c r="S20" s="38"/>
      <c r="T20" s="38"/>
      <c r="U20" s="38"/>
      <c r="V20" s="38"/>
      <c r="W20" s="38"/>
      <c r="X20" s="38"/>
      <c r="Y20" s="38"/>
      <c r="Z20" s="38"/>
      <c r="AA20" s="41"/>
      <c r="AB20" s="41"/>
      <c r="AC20" s="41"/>
      <c r="AD20" s="41"/>
      <c r="AE20" s="41"/>
      <c r="AF20" s="41"/>
      <c r="AG20" s="41"/>
      <c r="AH20" s="41"/>
      <c r="AI20" s="41"/>
    </row>
    <row r="21" spans="1:35" ht="15" customHeight="1" x14ac:dyDescent="0.45">
      <c r="A21" s="36"/>
      <c r="B21" s="36"/>
      <c r="C21" s="36"/>
      <c r="D21" s="36"/>
      <c r="E21" s="36"/>
      <c r="F21" s="37"/>
      <c r="G21" s="36"/>
      <c r="H21" s="36"/>
      <c r="I21" s="48"/>
      <c r="J21" s="38"/>
      <c r="K21" s="38"/>
      <c r="L21" s="38"/>
      <c r="M21" s="38"/>
      <c r="N21" s="38"/>
      <c r="O21" s="41"/>
      <c r="P21" s="41"/>
      <c r="Q21" s="41"/>
      <c r="R21" s="38"/>
      <c r="S21" s="38"/>
      <c r="T21" s="38"/>
      <c r="U21" s="38"/>
      <c r="V21" s="38"/>
      <c r="W21" s="38"/>
      <c r="X21" s="38"/>
      <c r="Y21" s="38"/>
      <c r="Z21" s="38"/>
      <c r="AA21" s="41"/>
      <c r="AB21" s="41"/>
      <c r="AC21" s="41"/>
      <c r="AD21" s="41"/>
      <c r="AE21" s="41"/>
      <c r="AF21" s="41"/>
      <c r="AG21" s="41"/>
      <c r="AH21" s="41"/>
      <c r="AI21" s="41"/>
    </row>
    <row r="22" spans="1:35" ht="43.5" customHeight="1" x14ac:dyDescent="0.45">
      <c r="A22" s="32" t="s">
        <v>117</v>
      </c>
      <c r="B22" s="32" t="s">
        <v>118</v>
      </c>
      <c r="C22" s="32"/>
      <c r="D22" s="32" t="s">
        <v>120</v>
      </c>
      <c r="E22" s="32" t="s">
        <v>121</v>
      </c>
      <c r="F22" s="32" t="s">
        <v>122</v>
      </c>
      <c r="G22" s="32" t="s">
        <v>123</v>
      </c>
      <c r="H22" s="32" t="s">
        <v>124</v>
      </c>
      <c r="I22" s="32" t="s">
        <v>125</v>
      </c>
      <c r="J22" s="32" t="s">
        <v>126</v>
      </c>
      <c r="K22" s="32" t="s">
        <v>127</v>
      </c>
      <c r="L22" s="34" t="s">
        <v>128</v>
      </c>
      <c r="M22" s="33" t="s">
        <v>129</v>
      </c>
      <c r="N22" s="33" t="s">
        <v>130</v>
      </c>
      <c r="O22" s="52" t="s">
        <v>131</v>
      </c>
      <c r="P22" s="829" t="s">
        <v>132</v>
      </c>
      <c r="Q22" s="828"/>
      <c r="R22" s="33" t="s">
        <v>133</v>
      </c>
      <c r="S22" s="830" t="s">
        <v>201</v>
      </c>
      <c r="T22" s="828"/>
      <c r="U22" s="53"/>
      <c r="V22" s="32" t="s">
        <v>135</v>
      </c>
      <c r="W22" s="32" t="s">
        <v>136</v>
      </c>
      <c r="X22" s="32" t="s">
        <v>137</v>
      </c>
      <c r="Y22" s="32" t="s">
        <v>138</v>
      </c>
      <c r="Z22" s="32"/>
      <c r="AA22" s="32" t="s">
        <v>140</v>
      </c>
      <c r="AB22" s="32" t="s">
        <v>141</v>
      </c>
      <c r="AC22" s="32" t="s">
        <v>142</v>
      </c>
      <c r="AD22" s="32" t="s">
        <v>143</v>
      </c>
      <c r="AE22" s="32" t="s">
        <v>144</v>
      </c>
      <c r="AF22" s="32" t="s">
        <v>145</v>
      </c>
      <c r="AG22" s="32" t="s">
        <v>146</v>
      </c>
      <c r="AH22" s="32" t="s">
        <v>147</v>
      </c>
      <c r="AI22" s="32" t="s">
        <v>148</v>
      </c>
    </row>
    <row r="23" spans="1:35" ht="15" customHeight="1" x14ac:dyDescent="0.45">
      <c r="A23" s="54" t="s">
        <v>202</v>
      </c>
      <c r="B23" s="54" t="s">
        <v>203</v>
      </c>
      <c r="C23" s="54"/>
      <c r="D23" s="54" t="s">
        <v>204</v>
      </c>
      <c r="E23" s="54" t="s">
        <v>205</v>
      </c>
      <c r="F23" s="54" t="s">
        <v>206</v>
      </c>
      <c r="G23" s="54" t="s">
        <v>207</v>
      </c>
      <c r="H23" s="54" t="s">
        <v>208</v>
      </c>
      <c r="I23" s="55">
        <v>57.3</v>
      </c>
      <c r="J23" s="56">
        <v>149</v>
      </c>
      <c r="K23" s="56"/>
      <c r="L23" s="56">
        <f>SUM(V23:AI23)</f>
        <v>4</v>
      </c>
      <c r="M23" s="56">
        <f>L23*I23</f>
        <v>229.2</v>
      </c>
      <c r="N23" s="56"/>
      <c r="O23" s="51"/>
      <c r="P23" s="41">
        <f>O24*I23</f>
        <v>0</v>
      </c>
      <c r="Q23" s="41"/>
      <c r="R23" s="56"/>
      <c r="S23" s="56">
        <f>R24*I23</f>
        <v>229.2</v>
      </c>
      <c r="T23" s="56"/>
      <c r="U23" s="56"/>
      <c r="V23" s="56">
        <v>1</v>
      </c>
      <c r="W23" s="56">
        <v>2</v>
      </c>
      <c r="X23" s="56">
        <v>1</v>
      </c>
      <c r="Y23" s="56"/>
      <c r="Z23" s="56"/>
      <c r="AA23" s="57"/>
      <c r="AB23" s="57"/>
      <c r="AC23" s="57"/>
      <c r="AD23" s="57"/>
      <c r="AE23" s="57"/>
      <c r="AF23" s="57"/>
      <c r="AG23" s="57"/>
      <c r="AH23" s="57"/>
      <c r="AI23" s="57"/>
    </row>
    <row r="24" spans="1:35" ht="15" customHeight="1" x14ac:dyDescent="0.45">
      <c r="A24" s="36"/>
      <c r="B24" s="36"/>
      <c r="C24" s="36"/>
      <c r="D24" s="36"/>
      <c r="E24" s="36"/>
      <c r="F24" s="36"/>
      <c r="G24" s="36"/>
      <c r="H24" s="36"/>
      <c r="I24" s="48"/>
      <c r="J24" s="38"/>
      <c r="K24" s="38"/>
      <c r="L24" s="38"/>
      <c r="M24" s="38"/>
      <c r="N24" s="38">
        <f>L23*J23</f>
        <v>596</v>
      </c>
      <c r="O24" s="43">
        <f>SUM(V24:AI24)</f>
        <v>0</v>
      </c>
      <c r="P24" s="41"/>
      <c r="Q24" s="41">
        <f>O24*J23</f>
        <v>0</v>
      </c>
      <c r="R24" s="38">
        <f>L23-O24</f>
        <v>4</v>
      </c>
      <c r="S24" s="38"/>
      <c r="T24" s="38">
        <f>R24*J23</f>
        <v>596</v>
      </c>
      <c r="U24" s="38"/>
      <c r="V24" s="58">
        <v>0</v>
      </c>
      <c r="W24" s="58">
        <v>0</v>
      </c>
      <c r="X24" s="58">
        <v>0</v>
      </c>
      <c r="Y24" s="38"/>
      <c r="Z24" s="38"/>
      <c r="AA24" s="41"/>
      <c r="AB24" s="41"/>
      <c r="AC24" s="41"/>
      <c r="AD24" s="41"/>
      <c r="AE24" s="41"/>
      <c r="AF24" s="41"/>
      <c r="AG24" s="41"/>
      <c r="AH24" s="41"/>
      <c r="AI24" s="41"/>
    </row>
    <row r="25" spans="1:35" ht="15" customHeight="1" x14ac:dyDescent="0.45">
      <c r="A25" s="54" t="s">
        <v>202</v>
      </c>
      <c r="B25" s="54" t="s">
        <v>203</v>
      </c>
      <c r="C25" s="54"/>
      <c r="D25" s="661" t="s">
        <v>209</v>
      </c>
      <c r="E25" s="54" t="s">
        <v>210</v>
      </c>
      <c r="F25" s="59" t="s">
        <v>211</v>
      </c>
      <c r="G25" s="54" t="s">
        <v>166</v>
      </c>
      <c r="H25" s="54" t="s">
        <v>212</v>
      </c>
      <c r="I25" s="55">
        <v>65</v>
      </c>
      <c r="J25" s="56">
        <v>169</v>
      </c>
      <c r="K25" s="39">
        <v>101</v>
      </c>
      <c r="L25" s="56">
        <f>SUM(V25:AI25)</f>
        <v>4</v>
      </c>
      <c r="M25" s="56">
        <f>L25*I25</f>
        <v>260</v>
      </c>
      <c r="N25" s="56"/>
      <c r="O25" s="51"/>
      <c r="P25" s="41">
        <f>O26*I25</f>
        <v>65</v>
      </c>
      <c r="Q25" s="41"/>
      <c r="R25" s="56"/>
      <c r="S25" s="56">
        <f>R26*I25</f>
        <v>195</v>
      </c>
      <c r="T25" s="56"/>
      <c r="U25" s="56"/>
      <c r="V25" s="56">
        <v>1</v>
      </c>
      <c r="W25" s="56">
        <v>2</v>
      </c>
      <c r="X25" s="56">
        <v>1</v>
      </c>
      <c r="Y25" s="56"/>
      <c r="Z25" s="56"/>
      <c r="AA25" s="57"/>
      <c r="AB25" s="57"/>
      <c r="AC25" s="57"/>
      <c r="AD25" s="57"/>
      <c r="AE25" s="57"/>
      <c r="AF25" s="57"/>
      <c r="AG25" s="57"/>
      <c r="AH25" s="57"/>
      <c r="AI25" s="57"/>
    </row>
    <row r="26" spans="1:35" ht="15" customHeight="1" x14ac:dyDescent="0.45">
      <c r="A26" s="36"/>
      <c r="B26" s="36"/>
      <c r="C26" s="36"/>
      <c r="D26" s="36"/>
      <c r="E26" s="36"/>
      <c r="F26" s="36"/>
      <c r="G26" s="36"/>
      <c r="H26" s="36"/>
      <c r="I26" s="48"/>
      <c r="J26" s="38"/>
      <c r="K26" s="38"/>
      <c r="L26" s="38"/>
      <c r="M26" s="38"/>
      <c r="N26" s="38">
        <f>L25*J25</f>
        <v>676</v>
      </c>
      <c r="O26" s="687">
        <f>SUM(V26:AI26)</f>
        <v>1</v>
      </c>
      <c r="P26" s="41"/>
      <c r="Q26" s="41">
        <f>O26*J25</f>
        <v>169</v>
      </c>
      <c r="R26" s="38">
        <f>L25-O26</f>
        <v>3</v>
      </c>
      <c r="S26" s="38"/>
      <c r="T26" s="38">
        <f>R26*J25</f>
        <v>507</v>
      </c>
      <c r="U26" s="38"/>
      <c r="V26" s="42">
        <v>0</v>
      </c>
      <c r="W26" s="675">
        <v>1</v>
      </c>
      <c r="X26" s="42">
        <v>0</v>
      </c>
      <c r="Y26" s="38"/>
      <c r="Z26" s="38"/>
      <c r="AA26" s="41"/>
      <c r="AB26" s="41"/>
      <c r="AC26" s="41"/>
      <c r="AD26" s="41"/>
      <c r="AE26" s="41"/>
      <c r="AF26" s="41"/>
      <c r="AG26" s="41"/>
      <c r="AH26" s="41"/>
      <c r="AI26" s="41"/>
    </row>
    <row r="27" spans="1:35" ht="15" customHeight="1" x14ac:dyDescent="0.45">
      <c r="A27" s="54" t="s">
        <v>202</v>
      </c>
      <c r="B27" s="54" t="s">
        <v>203</v>
      </c>
      <c r="C27" s="54"/>
      <c r="D27" s="54" t="s">
        <v>213</v>
      </c>
      <c r="E27" s="54" t="s">
        <v>214</v>
      </c>
      <c r="F27" s="54" t="s">
        <v>215</v>
      </c>
      <c r="G27" s="54" t="s">
        <v>166</v>
      </c>
      <c r="H27" s="60" t="s">
        <v>216</v>
      </c>
      <c r="I27" s="55">
        <v>61.2</v>
      </c>
      <c r="J27" s="56">
        <v>159</v>
      </c>
      <c r="K27" s="56"/>
      <c r="L27" s="56">
        <f>SUM(V27:AI27)</f>
        <v>3</v>
      </c>
      <c r="M27" s="56">
        <f>L27*I27</f>
        <v>183.60000000000002</v>
      </c>
      <c r="N27" s="56"/>
      <c r="O27" s="51"/>
      <c r="P27" s="41">
        <f>O28*I27</f>
        <v>0</v>
      </c>
      <c r="Q27" s="41"/>
      <c r="R27" s="56"/>
      <c r="S27" s="56">
        <f>R28*I27</f>
        <v>183.60000000000002</v>
      </c>
      <c r="T27" s="56"/>
      <c r="U27" s="56"/>
      <c r="V27" s="56">
        <v>3</v>
      </c>
      <c r="W27" s="56"/>
      <c r="X27" s="56"/>
      <c r="Y27" s="56"/>
      <c r="Z27" s="56"/>
      <c r="AA27" s="57"/>
      <c r="AB27" s="57"/>
      <c r="AC27" s="57"/>
      <c r="AD27" s="57"/>
      <c r="AE27" s="57"/>
      <c r="AF27" s="57"/>
      <c r="AG27" s="57"/>
      <c r="AH27" s="57"/>
      <c r="AI27" s="57"/>
    </row>
    <row r="28" spans="1:35" ht="15" customHeight="1" x14ac:dyDescent="0.45">
      <c r="A28" s="36"/>
      <c r="B28" s="36"/>
      <c r="C28" s="36"/>
      <c r="D28" s="36"/>
      <c r="E28" s="36"/>
      <c r="F28" s="36"/>
      <c r="G28" s="36"/>
      <c r="H28" s="36"/>
      <c r="I28" s="48"/>
      <c r="J28" s="38"/>
      <c r="K28" s="38"/>
      <c r="L28" s="38"/>
      <c r="M28" s="38"/>
      <c r="N28" s="38">
        <f>L27*J27</f>
        <v>477</v>
      </c>
      <c r="O28" s="43">
        <f>SUM(V28:AI28)</f>
        <v>0</v>
      </c>
      <c r="P28" s="41"/>
      <c r="Q28" s="41">
        <f>O28*J27</f>
        <v>0</v>
      </c>
      <c r="R28" s="38">
        <f>L27-O28</f>
        <v>3</v>
      </c>
      <c r="S28" s="38"/>
      <c r="T28" s="38">
        <f>R28*J27</f>
        <v>477</v>
      </c>
      <c r="U28" s="38"/>
      <c r="V28" s="58">
        <v>0</v>
      </c>
      <c r="W28" s="845"/>
      <c r="X28" s="38"/>
      <c r="Y28" s="38"/>
      <c r="Z28" s="38"/>
      <c r="AA28" s="41"/>
      <c r="AB28" s="41"/>
      <c r="AC28" s="41"/>
      <c r="AD28" s="41"/>
      <c r="AE28" s="41"/>
      <c r="AF28" s="41"/>
      <c r="AG28" s="41"/>
      <c r="AH28" s="41"/>
      <c r="AI28" s="41"/>
    </row>
    <row r="29" spans="1:35" ht="15" customHeight="1" x14ac:dyDescent="0.45">
      <c r="A29" s="54" t="s">
        <v>202</v>
      </c>
      <c r="B29" s="54" t="s">
        <v>203</v>
      </c>
      <c r="C29" s="54"/>
      <c r="D29" s="54" t="s">
        <v>217</v>
      </c>
      <c r="E29" s="54" t="s">
        <v>157</v>
      </c>
      <c r="F29" s="54" t="s">
        <v>218</v>
      </c>
      <c r="G29" s="54" t="s">
        <v>207</v>
      </c>
      <c r="H29" s="54" t="s">
        <v>219</v>
      </c>
      <c r="I29" s="55">
        <v>61.2</v>
      </c>
      <c r="J29" s="56">
        <v>159</v>
      </c>
      <c r="K29" s="39">
        <v>127</v>
      </c>
      <c r="L29" s="56">
        <f>SUM(V29:AI29)</f>
        <v>5</v>
      </c>
      <c r="M29" s="56">
        <f>L29*I29</f>
        <v>306</v>
      </c>
      <c r="N29" s="56"/>
      <c r="O29" s="51"/>
      <c r="P29" s="41">
        <f>O30*I29</f>
        <v>0</v>
      </c>
      <c r="Q29" s="41"/>
      <c r="R29" s="56"/>
      <c r="S29" s="56">
        <f>R30*I29</f>
        <v>306</v>
      </c>
      <c r="T29" s="56"/>
      <c r="U29" s="56"/>
      <c r="V29" s="56">
        <v>2</v>
      </c>
      <c r="W29" s="56">
        <v>2</v>
      </c>
      <c r="X29" s="56">
        <v>1</v>
      </c>
      <c r="Y29" s="56"/>
      <c r="Z29" s="56"/>
      <c r="AA29" s="57"/>
    </row>
    <row r="30" spans="1:35" ht="15" customHeight="1" x14ac:dyDescent="0.45">
      <c r="A30" s="36"/>
      <c r="B30" s="36"/>
      <c r="C30" s="36"/>
      <c r="D30" s="36"/>
      <c r="E30" s="36"/>
      <c r="F30" s="36"/>
      <c r="G30" s="36"/>
      <c r="H30" s="36"/>
      <c r="I30" s="48"/>
      <c r="J30" s="38"/>
      <c r="K30" s="38"/>
      <c r="L30" s="38"/>
      <c r="M30" s="38"/>
      <c r="N30" s="38">
        <f>L29*J29</f>
        <v>795</v>
      </c>
      <c r="O30" s="43">
        <f>SUM(V30:AI30)</f>
        <v>0</v>
      </c>
      <c r="P30" s="41"/>
      <c r="Q30" s="41">
        <f>O30*J29</f>
        <v>0</v>
      </c>
      <c r="R30" s="38">
        <f>L29-O30</f>
        <v>5</v>
      </c>
      <c r="S30" s="38"/>
      <c r="T30" s="38">
        <f>R30*J29</f>
        <v>795</v>
      </c>
      <c r="U30" s="38"/>
      <c r="V30" s="58">
        <v>0</v>
      </c>
      <c r="W30" s="58">
        <v>0</v>
      </c>
      <c r="X30" s="58">
        <v>0</v>
      </c>
      <c r="Y30" s="38"/>
      <c r="Z30" s="38"/>
      <c r="AA30" s="41"/>
    </row>
    <row r="31" spans="1:35" ht="15" customHeight="1" x14ac:dyDescent="0.45">
      <c r="A31" s="54" t="s">
        <v>202</v>
      </c>
      <c r="B31" s="54" t="s">
        <v>203</v>
      </c>
      <c r="C31" s="54"/>
      <c r="D31" s="54" t="s">
        <v>220</v>
      </c>
      <c r="E31" s="54" t="s">
        <v>221</v>
      </c>
      <c r="F31" s="54" t="s">
        <v>215</v>
      </c>
      <c r="G31" s="54" t="s">
        <v>166</v>
      </c>
      <c r="H31" s="54"/>
      <c r="I31" s="55">
        <v>26.5</v>
      </c>
      <c r="J31" s="56">
        <v>69</v>
      </c>
      <c r="K31" s="56"/>
      <c r="L31" s="56">
        <f>SUM(V31:AI31)</f>
        <v>2</v>
      </c>
      <c r="M31" s="56">
        <f>L31*I31</f>
        <v>53</v>
      </c>
      <c r="N31" s="56"/>
      <c r="O31" s="51"/>
      <c r="P31" s="41">
        <f>O32*I31</f>
        <v>0</v>
      </c>
      <c r="Q31" s="41"/>
      <c r="R31" s="56"/>
      <c r="S31" s="56">
        <f>R32*I31</f>
        <v>53</v>
      </c>
      <c r="T31" s="56"/>
      <c r="U31" s="56"/>
      <c r="V31" s="56"/>
      <c r="W31" s="56"/>
      <c r="X31" s="56"/>
      <c r="Y31" s="56"/>
      <c r="Z31" s="56"/>
      <c r="AA31" s="57">
        <v>2</v>
      </c>
    </row>
    <row r="32" spans="1:35" ht="15" customHeight="1" x14ac:dyDescent="0.45">
      <c r="A32" s="36"/>
      <c r="B32" s="36"/>
      <c r="C32" s="36"/>
      <c r="D32" s="36"/>
      <c r="E32" s="36"/>
      <c r="F32" s="36"/>
      <c r="G32" s="36"/>
      <c r="H32" s="36"/>
      <c r="I32" s="48"/>
      <c r="J32" s="38"/>
      <c r="K32" s="38"/>
      <c r="L32" s="38"/>
      <c r="M32" s="38"/>
      <c r="N32" s="38">
        <f>L31*J31</f>
        <v>138</v>
      </c>
      <c r="O32" s="43">
        <f>SUM(V32:AI32)</f>
        <v>0</v>
      </c>
      <c r="P32" s="41"/>
      <c r="Q32" s="41">
        <f>O32*J31</f>
        <v>0</v>
      </c>
      <c r="R32" s="38">
        <f>L31-O32</f>
        <v>2</v>
      </c>
      <c r="S32" s="38"/>
      <c r="T32" s="38">
        <f>R32*J31</f>
        <v>138</v>
      </c>
      <c r="U32" s="38"/>
      <c r="V32" s="38"/>
      <c r="W32" s="38"/>
      <c r="X32" s="38"/>
      <c r="Y32" s="38"/>
      <c r="Z32" s="38"/>
      <c r="AA32" s="43">
        <v>0</v>
      </c>
    </row>
    <row r="33" spans="1:27" ht="15" customHeight="1" x14ac:dyDescent="0.45">
      <c r="A33" s="54" t="s">
        <v>202</v>
      </c>
      <c r="B33" s="54" t="s">
        <v>203</v>
      </c>
      <c r="C33" s="54"/>
      <c r="D33" s="54" t="s">
        <v>222</v>
      </c>
      <c r="E33" s="54" t="s">
        <v>157</v>
      </c>
      <c r="F33" s="54" t="s">
        <v>223</v>
      </c>
      <c r="G33" s="54" t="s">
        <v>159</v>
      </c>
      <c r="H33" s="62" t="s">
        <v>224</v>
      </c>
      <c r="I33" s="55">
        <v>61.2</v>
      </c>
      <c r="J33" s="56">
        <v>159</v>
      </c>
      <c r="K33" s="56"/>
      <c r="L33" s="56">
        <f>SUM(V33:AI33)</f>
        <v>4</v>
      </c>
      <c r="M33" s="56">
        <f>L33*I33</f>
        <v>244.8</v>
      </c>
      <c r="N33" s="56"/>
      <c r="O33" s="51"/>
      <c r="P33" s="41">
        <f>O34*I33</f>
        <v>0</v>
      </c>
      <c r="Q33" s="41"/>
      <c r="R33" s="56"/>
      <c r="S33" s="56">
        <f>R34*I33</f>
        <v>244.8</v>
      </c>
      <c r="T33" s="56"/>
      <c r="U33" s="56"/>
      <c r="V33" s="56">
        <v>1</v>
      </c>
      <c r="W33" s="56">
        <v>2</v>
      </c>
      <c r="X33" s="56">
        <v>1</v>
      </c>
      <c r="Y33" s="56"/>
      <c r="Z33" s="56"/>
      <c r="AA33" s="57"/>
    </row>
    <row r="34" spans="1:27" ht="15" customHeight="1" x14ac:dyDescent="0.45">
      <c r="A34" s="36"/>
      <c r="B34" s="36"/>
      <c r="C34" s="36"/>
      <c r="D34" s="36"/>
      <c r="E34" s="36"/>
      <c r="F34" s="36"/>
      <c r="G34" s="36"/>
      <c r="H34" s="36"/>
      <c r="I34" s="48"/>
      <c r="J34" s="38"/>
      <c r="K34" s="38"/>
      <c r="L34" s="38"/>
      <c r="M34" s="38"/>
      <c r="N34" s="38">
        <f>L33*J33</f>
        <v>636</v>
      </c>
      <c r="O34" s="43">
        <f>SUM(V34:AI34)</f>
        <v>0</v>
      </c>
      <c r="P34" s="41"/>
      <c r="Q34" s="41">
        <f>O34*J33</f>
        <v>0</v>
      </c>
      <c r="R34" s="38">
        <f>L33-O34</f>
        <v>4</v>
      </c>
      <c r="S34" s="38"/>
      <c r="T34" s="38">
        <f>R34*J33</f>
        <v>636</v>
      </c>
      <c r="U34" s="38"/>
      <c r="V34" s="58">
        <v>0</v>
      </c>
      <c r="W34" s="58">
        <v>0</v>
      </c>
      <c r="X34" s="58">
        <v>0</v>
      </c>
      <c r="Y34" s="38"/>
      <c r="Z34" s="38"/>
      <c r="AA34" s="41"/>
    </row>
    <row r="35" spans="1:27" ht="15" customHeight="1" x14ac:dyDescent="0.45">
      <c r="A35" s="54" t="s">
        <v>202</v>
      </c>
      <c r="B35" s="54" t="s">
        <v>203</v>
      </c>
      <c r="C35" s="54"/>
      <c r="D35" s="54" t="s">
        <v>225</v>
      </c>
      <c r="E35" s="54" t="s">
        <v>157</v>
      </c>
      <c r="F35" s="54" t="s">
        <v>226</v>
      </c>
      <c r="G35" s="54" t="s">
        <v>159</v>
      </c>
      <c r="H35" s="54" t="s">
        <v>227</v>
      </c>
      <c r="I35" s="55">
        <v>65</v>
      </c>
      <c r="J35" s="56">
        <v>169</v>
      </c>
      <c r="K35" s="56"/>
      <c r="L35" s="56">
        <f>SUM(V35:AI35)</f>
        <v>4</v>
      </c>
      <c r="M35" s="56">
        <f>L35*I35</f>
        <v>260</v>
      </c>
      <c r="N35" s="56"/>
      <c r="O35" s="51"/>
      <c r="P35" s="41">
        <f>O36*I35</f>
        <v>0</v>
      </c>
      <c r="Q35" s="41"/>
      <c r="R35" s="56"/>
      <c r="S35" s="56">
        <f>R36*I35</f>
        <v>260</v>
      </c>
      <c r="T35" s="56"/>
      <c r="U35" s="56"/>
      <c r="V35" s="56">
        <v>1</v>
      </c>
      <c r="W35" s="56">
        <v>2</v>
      </c>
      <c r="X35" s="56">
        <v>1</v>
      </c>
      <c r="Y35" s="56"/>
      <c r="Z35" s="56"/>
      <c r="AA35" s="57"/>
    </row>
    <row r="36" spans="1:27" ht="15" customHeight="1" x14ac:dyDescent="0.45">
      <c r="A36" s="36"/>
      <c r="B36" s="36"/>
      <c r="C36" s="36"/>
      <c r="D36" s="46"/>
      <c r="E36" s="36"/>
      <c r="F36" s="36"/>
      <c r="G36" s="36"/>
      <c r="H36" s="36"/>
      <c r="I36" s="48"/>
      <c r="J36" s="38"/>
      <c r="K36" s="38"/>
      <c r="L36" s="38"/>
      <c r="M36" s="38"/>
      <c r="N36" s="38">
        <f>L35*J35</f>
        <v>676</v>
      </c>
      <c r="O36" s="43">
        <f>SUM(V36:AI36)</f>
        <v>0</v>
      </c>
      <c r="P36" s="41"/>
      <c r="Q36" s="41">
        <f>O36*J35</f>
        <v>0</v>
      </c>
      <c r="R36" s="38">
        <f>L35-O36</f>
        <v>4</v>
      </c>
      <c r="S36" s="38"/>
      <c r="T36" s="38">
        <f>R36*J35</f>
        <v>676</v>
      </c>
      <c r="U36" s="38"/>
      <c r="V36" s="58">
        <v>0</v>
      </c>
      <c r="W36" s="58">
        <v>0</v>
      </c>
      <c r="X36" s="58">
        <v>0</v>
      </c>
      <c r="Y36" s="38"/>
      <c r="Z36" s="38"/>
      <c r="AA36" s="41"/>
    </row>
    <row r="37" spans="1:27" ht="15" customHeight="1" x14ac:dyDescent="0.45">
      <c r="A37" s="54" t="s">
        <v>202</v>
      </c>
      <c r="B37" s="54" t="s">
        <v>203</v>
      </c>
      <c r="C37" s="54"/>
      <c r="D37" s="54" t="s">
        <v>228</v>
      </c>
      <c r="E37" s="54" t="s">
        <v>157</v>
      </c>
      <c r="F37" s="54" t="s">
        <v>229</v>
      </c>
      <c r="G37" s="54" t="s">
        <v>159</v>
      </c>
      <c r="H37" s="60" t="s">
        <v>230</v>
      </c>
      <c r="I37" s="55">
        <v>68.8</v>
      </c>
      <c r="J37" s="56">
        <v>179</v>
      </c>
      <c r="K37" s="56"/>
      <c r="L37" s="56">
        <f>SUM(V37:AI37)</f>
        <v>4</v>
      </c>
      <c r="M37" s="56">
        <f>L37*I37</f>
        <v>275.2</v>
      </c>
      <c r="N37" s="56"/>
      <c r="O37" s="51"/>
      <c r="P37" s="41">
        <f>O38*I37</f>
        <v>0</v>
      </c>
      <c r="Q37" s="41"/>
      <c r="R37" s="56"/>
      <c r="S37" s="56">
        <f>R38*I37</f>
        <v>275.2</v>
      </c>
      <c r="T37" s="56"/>
      <c r="U37" s="56"/>
      <c r="V37" s="56">
        <v>1</v>
      </c>
      <c r="W37" s="56">
        <v>2</v>
      </c>
      <c r="X37" s="56">
        <v>1</v>
      </c>
      <c r="Y37" s="56"/>
      <c r="Z37" s="56"/>
      <c r="AA37" s="57"/>
    </row>
    <row r="38" spans="1:27" ht="15" customHeight="1" x14ac:dyDescent="0.45">
      <c r="A38" s="36"/>
      <c r="B38" s="36"/>
      <c r="C38" s="36"/>
      <c r="D38" s="36"/>
      <c r="E38" s="36"/>
      <c r="F38" s="36"/>
      <c r="G38" s="36"/>
      <c r="H38" s="36"/>
      <c r="I38" s="48"/>
      <c r="J38" s="38"/>
      <c r="K38" s="38"/>
      <c r="L38" s="38"/>
      <c r="M38" s="38"/>
      <c r="N38" s="38">
        <f>L37*J37</f>
        <v>716</v>
      </c>
      <c r="O38" s="43">
        <f>SUM(V38:AI38)</f>
        <v>0</v>
      </c>
      <c r="P38" s="41"/>
      <c r="Q38" s="41">
        <f>O38*J37</f>
        <v>0</v>
      </c>
      <c r="R38" s="38">
        <f>L37-O38</f>
        <v>4</v>
      </c>
      <c r="S38" s="38"/>
      <c r="T38" s="38">
        <f>R38*J37</f>
        <v>716</v>
      </c>
      <c r="U38" s="38"/>
      <c r="V38" s="58">
        <v>0</v>
      </c>
      <c r="W38" s="58">
        <v>0</v>
      </c>
      <c r="X38" s="58">
        <v>0</v>
      </c>
      <c r="Y38" s="38"/>
      <c r="Z38" s="38"/>
      <c r="AA38" s="41"/>
    </row>
    <row r="39" spans="1:27" ht="15" customHeight="1" x14ac:dyDescent="0.45">
      <c r="A39" s="54" t="s">
        <v>202</v>
      </c>
      <c r="B39" s="54" t="s">
        <v>203</v>
      </c>
      <c r="C39" s="54"/>
      <c r="D39" s="36" t="s">
        <v>231</v>
      </c>
      <c r="E39" s="36" t="s">
        <v>164</v>
      </c>
      <c r="F39" s="36" t="s">
        <v>232</v>
      </c>
      <c r="G39" s="36" t="s">
        <v>166</v>
      </c>
      <c r="H39" s="36"/>
      <c r="I39" s="55">
        <v>61.2</v>
      </c>
      <c r="J39" s="38">
        <v>159</v>
      </c>
      <c r="K39" s="56"/>
      <c r="L39" s="56">
        <f>SUM(V39:AI39)</f>
        <v>5</v>
      </c>
      <c r="M39" s="56">
        <f>L39*I39</f>
        <v>306</v>
      </c>
      <c r="N39" s="56"/>
      <c r="O39" s="51"/>
      <c r="P39" s="41">
        <f>O40*I39</f>
        <v>0</v>
      </c>
      <c r="Q39" s="41"/>
      <c r="R39" s="56"/>
      <c r="S39" s="56">
        <f>R40*I39</f>
        <v>306</v>
      </c>
      <c r="T39" s="56"/>
      <c r="U39" s="56"/>
      <c r="V39" s="56">
        <v>2</v>
      </c>
      <c r="W39" s="56">
        <v>2</v>
      </c>
      <c r="X39" s="56">
        <v>1</v>
      </c>
      <c r="Y39" s="56"/>
      <c r="Z39" s="56"/>
      <c r="AA39" s="57"/>
    </row>
    <row r="40" spans="1:27" ht="15" customHeight="1" x14ac:dyDescent="0.45">
      <c r="A40" s="36"/>
      <c r="B40" s="36"/>
      <c r="C40" s="36"/>
      <c r="D40" s="36"/>
      <c r="E40" s="36"/>
      <c r="F40" s="36"/>
      <c r="G40" s="36"/>
      <c r="H40" s="36"/>
      <c r="I40" s="48"/>
      <c r="J40" s="38"/>
      <c r="K40" s="38"/>
      <c r="L40" s="38"/>
      <c r="M40" s="38"/>
      <c r="N40" s="38">
        <f>L39*J39</f>
        <v>795</v>
      </c>
      <c r="O40" s="848">
        <f>SUM(V40:AI40)</f>
        <v>0</v>
      </c>
      <c r="P40" s="849"/>
      <c r="Q40" s="849">
        <f>O40*J39</f>
        <v>0</v>
      </c>
      <c r="R40" s="644">
        <f>L39-O40</f>
        <v>5</v>
      </c>
      <c r="S40" s="644"/>
      <c r="T40" s="644">
        <f>R40*J39</f>
        <v>795</v>
      </c>
      <c r="U40" s="644"/>
      <c r="V40" s="850">
        <v>0</v>
      </c>
      <c r="W40" s="850">
        <v>0</v>
      </c>
      <c r="X40" s="850">
        <v>0</v>
      </c>
      <c r="Y40" s="38"/>
      <c r="Z40" s="38"/>
      <c r="AA40" s="41"/>
    </row>
    <row r="41" spans="1:27" ht="15" customHeight="1" x14ac:dyDescent="0.45">
      <c r="A41" s="54" t="s">
        <v>202</v>
      </c>
      <c r="B41" s="54" t="s">
        <v>203</v>
      </c>
      <c r="C41" s="54"/>
      <c r="D41" s="54" t="s">
        <v>233</v>
      </c>
      <c r="E41" s="54" t="s">
        <v>157</v>
      </c>
      <c r="F41" s="54" t="s">
        <v>234</v>
      </c>
      <c r="G41" s="54" t="s">
        <v>207</v>
      </c>
      <c r="H41" s="65" t="s">
        <v>235</v>
      </c>
      <c r="I41" s="55">
        <v>45.8</v>
      </c>
      <c r="J41" s="56">
        <v>119</v>
      </c>
      <c r="K41" s="56"/>
      <c r="L41" s="56">
        <f>SUM(V41:AI41)</f>
        <v>4</v>
      </c>
      <c r="M41" s="56">
        <f>L41*I41</f>
        <v>183.2</v>
      </c>
      <c r="N41" s="56"/>
      <c r="O41" s="851"/>
      <c r="P41" s="849">
        <f>O42*I41</f>
        <v>0</v>
      </c>
      <c r="Q41" s="849"/>
      <c r="R41" s="852"/>
      <c r="S41" s="852">
        <f>R42*I41</f>
        <v>183.2</v>
      </c>
      <c r="T41" s="852"/>
      <c r="U41" s="852"/>
      <c r="V41" s="852">
        <v>1</v>
      </c>
      <c r="W41" s="852">
        <v>1</v>
      </c>
      <c r="X41" s="852">
        <v>1</v>
      </c>
      <c r="Y41" s="56">
        <v>1</v>
      </c>
      <c r="Z41" s="56"/>
      <c r="AA41" s="57"/>
    </row>
    <row r="42" spans="1:27" ht="15" customHeight="1" x14ac:dyDescent="0.45">
      <c r="A42" s="36"/>
      <c r="B42" s="36"/>
      <c r="C42" s="36"/>
      <c r="D42" s="36"/>
      <c r="E42" s="36"/>
      <c r="F42" s="36"/>
      <c r="G42" s="36"/>
      <c r="H42" s="36"/>
      <c r="I42" s="48"/>
      <c r="J42" s="38"/>
      <c r="K42" s="38"/>
      <c r="L42" s="38"/>
      <c r="M42" s="38"/>
      <c r="N42" s="38">
        <f>L41*J41</f>
        <v>476</v>
      </c>
      <c r="O42" s="848">
        <f>SUM(V42:AI42)</f>
        <v>0</v>
      </c>
      <c r="P42" s="849"/>
      <c r="Q42" s="849">
        <f>O42*J41</f>
        <v>0</v>
      </c>
      <c r="R42" s="644">
        <f>L41-O42</f>
        <v>4</v>
      </c>
      <c r="S42" s="644"/>
      <c r="T42" s="644">
        <f>R42*J41</f>
        <v>476</v>
      </c>
      <c r="U42" s="644"/>
      <c r="V42" s="850">
        <v>0</v>
      </c>
      <c r="W42" s="850">
        <v>0</v>
      </c>
      <c r="X42" s="850">
        <v>0</v>
      </c>
      <c r="Y42" s="58">
        <v>0</v>
      </c>
      <c r="Z42" s="58"/>
      <c r="AA42" s="41"/>
    </row>
    <row r="43" spans="1:27" ht="15" customHeight="1" x14ac:dyDescent="0.45">
      <c r="A43" s="54" t="s">
        <v>202</v>
      </c>
      <c r="B43" s="54" t="s">
        <v>203</v>
      </c>
      <c r="C43" s="54"/>
      <c r="D43" s="54" t="s">
        <v>236</v>
      </c>
      <c r="E43" s="54" t="s">
        <v>214</v>
      </c>
      <c r="F43" s="54" t="s">
        <v>237</v>
      </c>
      <c r="G43" s="54" t="s">
        <v>166</v>
      </c>
      <c r="H43" s="54" t="s">
        <v>169</v>
      </c>
      <c r="I43" s="55">
        <v>68.8</v>
      </c>
      <c r="J43" s="38">
        <v>179</v>
      </c>
      <c r="K43" s="39">
        <v>89.5</v>
      </c>
      <c r="L43" s="56">
        <f>SUM(V43:AI43)</f>
        <v>5</v>
      </c>
      <c r="M43" s="56">
        <f>L43*I43</f>
        <v>344</v>
      </c>
      <c r="N43" s="56"/>
      <c r="O43" s="851"/>
      <c r="P43" s="849">
        <f>O44*I43</f>
        <v>0</v>
      </c>
      <c r="Q43" s="849"/>
      <c r="R43" s="852"/>
      <c r="S43" s="852">
        <f>R44*I43</f>
        <v>344</v>
      </c>
      <c r="T43" s="852"/>
      <c r="U43" s="852"/>
      <c r="V43" s="852">
        <v>1</v>
      </c>
      <c r="W43" s="852">
        <v>2</v>
      </c>
      <c r="X43" s="852">
        <v>2</v>
      </c>
      <c r="Y43" s="56"/>
      <c r="Z43" s="56"/>
      <c r="AA43" s="57"/>
    </row>
    <row r="44" spans="1:27" ht="15" customHeight="1" x14ac:dyDescent="0.45">
      <c r="A44" s="36"/>
      <c r="B44" s="36"/>
      <c r="C44" s="36"/>
      <c r="D44" s="36"/>
      <c r="E44" s="36"/>
      <c r="F44" s="36"/>
      <c r="G44" s="36"/>
      <c r="H44" s="36"/>
      <c r="I44" s="48"/>
      <c r="J44" s="38"/>
      <c r="K44" s="38"/>
      <c r="L44" s="38"/>
      <c r="M44" s="38"/>
      <c r="N44" s="38">
        <f>L43*J43</f>
        <v>895</v>
      </c>
      <c r="O44" s="848">
        <f>SUM(V44:AI44)</f>
        <v>0</v>
      </c>
      <c r="P44" s="849"/>
      <c r="Q44" s="849">
        <f>O44*J43</f>
        <v>0</v>
      </c>
      <c r="R44" s="644">
        <f>L43-O44</f>
        <v>5</v>
      </c>
      <c r="S44" s="644"/>
      <c r="T44" s="644">
        <f>R44*J43</f>
        <v>895</v>
      </c>
      <c r="U44" s="644"/>
      <c r="V44" s="850">
        <v>0</v>
      </c>
      <c r="W44" s="850">
        <v>0</v>
      </c>
      <c r="X44" s="850">
        <v>0</v>
      </c>
      <c r="Y44" s="38"/>
      <c r="Z44" s="38"/>
      <c r="AA44" s="41"/>
    </row>
    <row r="45" spans="1:27" ht="15" customHeight="1" x14ac:dyDescent="0.45">
      <c r="A45" s="54" t="s">
        <v>202</v>
      </c>
      <c r="B45" s="54" t="s">
        <v>203</v>
      </c>
      <c r="C45" s="54"/>
      <c r="D45" s="66" t="s">
        <v>238</v>
      </c>
      <c r="E45" s="54" t="s">
        <v>164</v>
      </c>
      <c r="F45" s="54" t="s">
        <v>165</v>
      </c>
      <c r="G45" s="54" t="s">
        <v>166</v>
      </c>
      <c r="H45" s="54" t="s">
        <v>239</v>
      </c>
      <c r="I45" s="55">
        <v>45.8</v>
      </c>
      <c r="J45" s="56">
        <v>129</v>
      </c>
      <c r="K45" s="56"/>
      <c r="L45" s="56">
        <f>SUM(V45:AI45)</f>
        <v>6</v>
      </c>
      <c r="M45" s="56">
        <f>L45*I45</f>
        <v>274.79999999999995</v>
      </c>
      <c r="N45" s="56"/>
      <c r="O45" s="51"/>
      <c r="P45" s="41">
        <f>O46*I45</f>
        <v>0</v>
      </c>
      <c r="Q45" s="41"/>
      <c r="R45" s="56"/>
      <c r="S45" s="56">
        <f>R46*I45</f>
        <v>274.79999999999995</v>
      </c>
      <c r="T45" s="56"/>
      <c r="U45" s="56"/>
      <c r="V45" s="56">
        <v>2</v>
      </c>
      <c r="W45" s="56">
        <v>2</v>
      </c>
      <c r="X45" s="56">
        <v>2</v>
      </c>
      <c r="Y45" s="56"/>
    </row>
    <row r="46" spans="1:27" ht="15" customHeight="1" x14ac:dyDescent="0.45">
      <c r="A46" s="36"/>
      <c r="B46" s="36"/>
      <c r="C46" s="36"/>
      <c r="D46" s="36"/>
      <c r="E46" s="36"/>
      <c r="F46" s="36"/>
      <c r="G46" s="36"/>
      <c r="H46" s="36"/>
      <c r="I46" s="48"/>
      <c r="J46" s="38"/>
      <c r="K46" s="38"/>
      <c r="L46" s="38"/>
      <c r="M46" s="38"/>
      <c r="N46" s="38">
        <f>L45*J45</f>
        <v>774</v>
      </c>
      <c r="O46" s="43">
        <f>SUM(V46:AI46)</f>
        <v>0</v>
      </c>
      <c r="P46" s="41"/>
      <c r="Q46" s="41">
        <f>O46*J45</f>
        <v>0</v>
      </c>
      <c r="R46" s="38">
        <f>L45-O46</f>
        <v>6</v>
      </c>
      <c r="S46" s="38"/>
      <c r="T46" s="38">
        <f>R46*J45</f>
        <v>774</v>
      </c>
      <c r="U46" s="38"/>
      <c r="V46" s="58">
        <v>0</v>
      </c>
      <c r="W46" s="58">
        <v>0</v>
      </c>
      <c r="X46" s="38"/>
      <c r="Y46" s="38"/>
    </row>
    <row r="47" spans="1:27" ht="15" customHeight="1" x14ac:dyDescent="0.45">
      <c r="A47" s="54" t="s">
        <v>202</v>
      </c>
      <c r="B47" s="54" t="s">
        <v>203</v>
      </c>
      <c r="C47" s="54"/>
      <c r="D47" s="54" t="s">
        <v>240</v>
      </c>
      <c r="E47" s="54" t="s">
        <v>164</v>
      </c>
      <c r="F47" s="54" t="s">
        <v>241</v>
      </c>
      <c r="G47" s="54" t="s">
        <v>166</v>
      </c>
      <c r="H47" s="60" t="s">
        <v>242</v>
      </c>
      <c r="I47" s="55">
        <v>68.8</v>
      </c>
      <c r="J47" s="56">
        <v>179</v>
      </c>
      <c r="K47" s="56"/>
      <c r="L47" s="56">
        <f>SUM(V47:AI47)</f>
        <v>3</v>
      </c>
      <c r="M47" s="56">
        <f>L47*I47</f>
        <v>206.39999999999998</v>
      </c>
      <c r="N47" s="56"/>
      <c r="O47" s="51"/>
      <c r="P47" s="41">
        <f>O48*I47</f>
        <v>0</v>
      </c>
      <c r="Q47" s="41"/>
      <c r="R47" s="56"/>
      <c r="S47" s="56">
        <f>R48*I47</f>
        <v>206.39999999999998</v>
      </c>
      <c r="T47" s="56"/>
      <c r="U47" s="56"/>
      <c r="V47" s="56">
        <v>2</v>
      </c>
      <c r="W47" s="56">
        <v>1</v>
      </c>
      <c r="X47" s="56"/>
      <c r="Y47" s="56"/>
    </row>
    <row r="48" spans="1:27" ht="15" customHeight="1" x14ac:dyDescent="0.45">
      <c r="A48" s="36"/>
      <c r="B48" s="36"/>
      <c r="C48" s="36"/>
      <c r="D48" s="36"/>
      <c r="E48" s="36"/>
      <c r="F48" s="36"/>
      <c r="G48" s="36"/>
      <c r="H48" s="36"/>
      <c r="I48" s="48"/>
      <c r="J48" s="38"/>
      <c r="K48" s="38"/>
      <c r="L48" s="38"/>
      <c r="M48" s="38"/>
      <c r="N48" s="38">
        <f>L47*J47</f>
        <v>537</v>
      </c>
      <c r="O48" s="43">
        <f>SUM(V48:AI48)</f>
        <v>0</v>
      </c>
      <c r="P48" s="41"/>
      <c r="Q48" s="41">
        <f>O48*J47</f>
        <v>0</v>
      </c>
      <c r="R48" s="38">
        <f>L47-O48</f>
        <v>3</v>
      </c>
      <c r="S48" s="38"/>
      <c r="T48" s="38">
        <f>R48*J47</f>
        <v>537</v>
      </c>
      <c r="U48" s="38"/>
      <c r="V48" s="58">
        <v>0</v>
      </c>
      <c r="W48" s="58">
        <v>0</v>
      </c>
      <c r="X48" s="38"/>
      <c r="Y48" s="38"/>
    </row>
    <row r="49" spans="1:34" ht="15" customHeight="1" x14ac:dyDescent="0.45">
      <c r="A49" s="54" t="s">
        <v>202</v>
      </c>
      <c r="B49" s="54" t="s">
        <v>203</v>
      </c>
      <c r="C49" s="54"/>
      <c r="D49" s="66" t="s">
        <v>170</v>
      </c>
      <c r="E49" s="54" t="s">
        <v>164</v>
      </c>
      <c r="F49" s="54" t="s">
        <v>165</v>
      </c>
      <c r="G49" s="54" t="s">
        <v>166</v>
      </c>
      <c r="H49" s="54" t="s">
        <v>169</v>
      </c>
      <c r="I49" s="55">
        <v>49.6</v>
      </c>
      <c r="J49" s="56">
        <v>129</v>
      </c>
      <c r="K49" s="56"/>
      <c r="L49" s="67">
        <v>6</v>
      </c>
      <c r="M49" s="56">
        <f>L49*I49</f>
        <v>297.60000000000002</v>
      </c>
      <c r="N49" s="56"/>
      <c r="O49" s="51"/>
      <c r="P49" s="41">
        <f>O50*I49</f>
        <v>0</v>
      </c>
      <c r="Q49" s="41"/>
      <c r="R49" s="56"/>
      <c r="S49" s="56">
        <f>R50*I49</f>
        <v>297.60000000000002</v>
      </c>
      <c r="T49" s="56"/>
      <c r="U49" s="56"/>
      <c r="V49" s="56">
        <v>1</v>
      </c>
      <c r="W49" s="56">
        <v>1</v>
      </c>
      <c r="X49" s="56">
        <v>1</v>
      </c>
      <c r="Y49" s="56"/>
    </row>
    <row r="50" spans="1:34" ht="15" customHeight="1" x14ac:dyDescent="0.45">
      <c r="A50" s="36"/>
      <c r="B50" s="36"/>
      <c r="C50" s="36"/>
      <c r="D50" s="36"/>
      <c r="E50" s="36"/>
      <c r="F50" s="36"/>
      <c r="G50" s="36"/>
      <c r="H50" s="36"/>
      <c r="I50" s="48"/>
      <c r="J50" s="38"/>
      <c r="K50" s="38"/>
      <c r="L50" s="38" t="s">
        <v>243</v>
      </c>
      <c r="M50" s="38"/>
      <c r="N50" s="38">
        <f>L49*J49</f>
        <v>774</v>
      </c>
      <c r="O50" s="43">
        <f>SUM(V50:AI50)</f>
        <v>0</v>
      </c>
      <c r="P50" s="41"/>
      <c r="Q50" s="41">
        <f>O50*J49</f>
        <v>0</v>
      </c>
      <c r="R50" s="38">
        <f>L49-O50</f>
        <v>6</v>
      </c>
      <c r="S50" s="38"/>
      <c r="T50" s="38">
        <f>R50*J49</f>
        <v>774</v>
      </c>
      <c r="U50" s="38"/>
      <c r="V50" s="58">
        <v>0</v>
      </c>
      <c r="W50" s="58">
        <v>0</v>
      </c>
      <c r="X50" s="58">
        <v>0</v>
      </c>
      <c r="Y50" s="38"/>
    </row>
    <row r="51" spans="1:34" ht="15" customHeight="1" x14ac:dyDescent="0.45">
      <c r="A51" s="54" t="s">
        <v>202</v>
      </c>
      <c r="B51" s="54" t="s">
        <v>203</v>
      </c>
      <c r="C51" s="54"/>
      <c r="D51" s="54" t="s">
        <v>244</v>
      </c>
      <c r="E51" s="54" t="s">
        <v>180</v>
      </c>
      <c r="F51" s="54" t="s">
        <v>245</v>
      </c>
      <c r="G51" s="54" t="s">
        <v>166</v>
      </c>
      <c r="H51" s="54" t="s">
        <v>182</v>
      </c>
      <c r="I51" s="55">
        <v>57.3</v>
      </c>
      <c r="J51" s="38">
        <v>149</v>
      </c>
      <c r="K51" s="39">
        <v>120</v>
      </c>
      <c r="L51" s="56">
        <f>SUM(V51:AI51)</f>
        <v>4</v>
      </c>
      <c r="M51" s="56">
        <f>L51*I51</f>
        <v>229.2</v>
      </c>
      <c r="N51" s="56"/>
      <c r="O51" s="51"/>
      <c r="P51" s="41">
        <f>O52*I51</f>
        <v>0</v>
      </c>
      <c r="Q51" s="41"/>
      <c r="R51" s="56"/>
      <c r="S51" s="56">
        <f>R52*I51</f>
        <v>229.2</v>
      </c>
      <c r="T51" s="56"/>
      <c r="U51" s="56"/>
      <c r="V51" s="56">
        <v>2</v>
      </c>
      <c r="W51" s="56">
        <v>2</v>
      </c>
      <c r="X51" s="56"/>
      <c r="Y51" s="56"/>
    </row>
    <row r="52" spans="1:34" ht="15" customHeight="1" x14ac:dyDescent="0.45">
      <c r="A52" s="36"/>
      <c r="B52" s="36"/>
      <c r="C52" s="36"/>
      <c r="D52" s="36"/>
      <c r="E52" s="36"/>
      <c r="F52" s="36"/>
      <c r="G52" s="36"/>
      <c r="H52" s="36"/>
      <c r="I52" s="48"/>
      <c r="J52" s="38"/>
      <c r="K52" s="38"/>
      <c r="L52" s="38"/>
      <c r="M52" s="38"/>
      <c r="N52" s="38">
        <f>L51*J51</f>
        <v>596</v>
      </c>
      <c r="O52" s="43">
        <f>SUM(V52:AI52)</f>
        <v>0</v>
      </c>
      <c r="P52" s="41"/>
      <c r="Q52" s="41">
        <f>O52*J51</f>
        <v>0</v>
      </c>
      <c r="R52" s="38">
        <f>L51-O52</f>
        <v>4</v>
      </c>
      <c r="S52" s="38"/>
      <c r="T52" s="38">
        <f>R52*J51</f>
        <v>596</v>
      </c>
      <c r="U52" s="38"/>
      <c r="V52" s="58">
        <v>0</v>
      </c>
      <c r="W52" s="58">
        <v>0</v>
      </c>
      <c r="X52" s="38"/>
      <c r="Y52" s="38"/>
    </row>
    <row r="53" spans="1:34" ht="15" customHeight="1" x14ac:dyDescent="0.45">
      <c r="A53" s="54" t="s">
        <v>202</v>
      </c>
      <c r="B53" s="54" t="s">
        <v>203</v>
      </c>
      <c r="C53" s="54"/>
      <c r="D53" s="54" t="s">
        <v>246</v>
      </c>
      <c r="E53" s="54" t="s">
        <v>247</v>
      </c>
      <c r="F53" s="54" t="s">
        <v>248</v>
      </c>
      <c r="G53" s="54" t="s">
        <v>166</v>
      </c>
      <c r="H53" s="60" t="s">
        <v>249</v>
      </c>
      <c r="I53" s="55">
        <v>72.7</v>
      </c>
      <c r="J53" s="56">
        <v>189</v>
      </c>
      <c r="K53" s="56"/>
      <c r="L53" s="56">
        <f>SUM(V53:AI53)</f>
        <v>3</v>
      </c>
      <c r="M53" s="56">
        <f>L53*I53</f>
        <v>218.10000000000002</v>
      </c>
      <c r="N53" s="56"/>
      <c r="O53" s="51"/>
      <c r="P53" s="41">
        <f>O54*I53</f>
        <v>0</v>
      </c>
      <c r="Q53" s="41"/>
      <c r="R53" s="56"/>
      <c r="S53" s="56">
        <f>R54*I53</f>
        <v>218.10000000000002</v>
      </c>
      <c r="T53" s="56"/>
      <c r="U53" s="56"/>
      <c r="V53" s="56">
        <v>3</v>
      </c>
      <c r="W53" s="56"/>
      <c r="X53" s="56"/>
      <c r="Y53" s="56"/>
    </row>
    <row r="54" spans="1:34" ht="15" customHeight="1" x14ac:dyDescent="0.45">
      <c r="A54" s="36"/>
      <c r="B54" s="36"/>
      <c r="C54" s="36"/>
      <c r="D54" s="36"/>
      <c r="E54" s="36"/>
      <c r="F54" s="36"/>
      <c r="G54" s="36"/>
      <c r="H54" s="36"/>
      <c r="I54" s="48"/>
      <c r="J54" s="38"/>
      <c r="K54" s="38"/>
      <c r="L54" s="38"/>
      <c r="M54" s="38"/>
      <c r="N54" s="38">
        <f>L53*J53</f>
        <v>567</v>
      </c>
      <c r="O54" s="43">
        <f>SUM(V54:AI54)</f>
        <v>0</v>
      </c>
      <c r="P54" s="41"/>
      <c r="Q54" s="41">
        <f>O54*J53</f>
        <v>0</v>
      </c>
      <c r="R54" s="38">
        <f>L53-O54</f>
        <v>3</v>
      </c>
      <c r="S54" s="38"/>
      <c r="T54" s="38">
        <f>R54*J53</f>
        <v>567</v>
      </c>
      <c r="U54" s="38"/>
      <c r="V54" s="58">
        <v>0</v>
      </c>
      <c r="W54" s="38"/>
      <c r="X54" s="38"/>
      <c r="Y54" s="38"/>
    </row>
    <row r="55" spans="1:34" ht="15" customHeight="1" x14ac:dyDescent="0.45">
      <c r="A55" s="54" t="s">
        <v>202</v>
      </c>
      <c r="B55" s="54" t="s">
        <v>203</v>
      </c>
      <c r="C55" s="54"/>
      <c r="D55" s="54" t="s">
        <v>250</v>
      </c>
      <c r="E55" s="54" t="s">
        <v>247</v>
      </c>
      <c r="F55" s="60" t="s">
        <v>251</v>
      </c>
      <c r="G55" s="54" t="s">
        <v>166</v>
      </c>
      <c r="H55" s="60" t="s">
        <v>252</v>
      </c>
      <c r="I55" s="55">
        <v>84.2</v>
      </c>
      <c r="J55" s="56">
        <v>219</v>
      </c>
      <c r="K55" s="39">
        <v>131</v>
      </c>
      <c r="L55" s="56">
        <f>SUM(V55:AI55)</f>
        <v>3</v>
      </c>
      <c r="M55" s="56">
        <f>L55*I55</f>
        <v>252.60000000000002</v>
      </c>
      <c r="N55" s="56"/>
      <c r="O55" s="51"/>
      <c r="P55" s="41">
        <f>O56*I55</f>
        <v>0</v>
      </c>
      <c r="Q55" s="41"/>
      <c r="R55" s="56"/>
      <c r="S55" s="56">
        <f>R56*I55</f>
        <v>252.60000000000002</v>
      </c>
      <c r="T55" s="56"/>
      <c r="U55" s="56"/>
      <c r="V55" s="56">
        <v>3</v>
      </c>
      <c r="W55" s="56"/>
      <c r="X55" s="56"/>
      <c r="Y55" s="56"/>
    </row>
    <row r="56" spans="1:34" ht="15" customHeight="1" x14ac:dyDescent="0.45">
      <c r="A56" s="36"/>
      <c r="B56" s="36"/>
      <c r="C56" s="36"/>
      <c r="D56" s="46"/>
      <c r="E56" s="36"/>
      <c r="F56" s="36"/>
      <c r="G56" s="36"/>
      <c r="H56" s="36"/>
      <c r="I56" s="48"/>
      <c r="J56" s="38"/>
      <c r="K56" s="38"/>
      <c r="L56" s="38"/>
      <c r="M56" s="38"/>
      <c r="N56" s="38">
        <f>L55*J55</f>
        <v>657</v>
      </c>
      <c r="O56" s="40">
        <f>SUM(V56:AI56)</f>
        <v>0</v>
      </c>
      <c r="P56" s="41"/>
      <c r="Q56" s="41">
        <f>O56*J55</f>
        <v>0</v>
      </c>
      <c r="R56" s="38">
        <f>L55-O56</f>
        <v>3</v>
      </c>
      <c r="S56" s="38"/>
      <c r="T56" s="38">
        <f>R56*J55</f>
        <v>657</v>
      </c>
      <c r="U56" s="38"/>
      <c r="V56" s="42">
        <v>0</v>
      </c>
      <c r="W56" s="38"/>
      <c r="X56" s="38"/>
      <c r="Y56" s="38"/>
    </row>
    <row r="57" spans="1:34" ht="15" customHeight="1" x14ac:dyDescent="0.45">
      <c r="A57" s="54" t="s">
        <v>202</v>
      </c>
      <c r="B57" s="54" t="s">
        <v>203</v>
      </c>
      <c r="C57" s="54"/>
      <c r="D57" s="54" t="s">
        <v>253</v>
      </c>
      <c r="E57" s="54" t="s">
        <v>254</v>
      </c>
      <c r="F57" s="54" t="s">
        <v>158</v>
      </c>
      <c r="G57" s="54" t="s">
        <v>254</v>
      </c>
      <c r="H57" s="54" t="s">
        <v>255</v>
      </c>
      <c r="I57" s="55">
        <v>91.9</v>
      </c>
      <c r="J57" s="56">
        <v>199</v>
      </c>
      <c r="K57" s="39">
        <v>139.30000000000001</v>
      </c>
      <c r="L57" s="56">
        <f>SUM(V57:AI57)</f>
        <v>6</v>
      </c>
      <c r="M57" s="56">
        <f>L57*I57</f>
        <v>551.40000000000009</v>
      </c>
      <c r="N57" s="56"/>
      <c r="O57" s="51"/>
      <c r="P57" s="41">
        <f>O58*I57</f>
        <v>0</v>
      </c>
      <c r="Q57" s="41"/>
      <c r="R57" s="56"/>
      <c r="S57" s="56">
        <f>R58*I57</f>
        <v>551.40000000000009</v>
      </c>
      <c r="T57" s="56"/>
      <c r="U57" s="56"/>
      <c r="V57" s="56">
        <v>2</v>
      </c>
      <c r="W57" s="56">
        <v>2</v>
      </c>
      <c r="X57" s="56">
        <v>2</v>
      </c>
      <c r="Y57" s="56"/>
    </row>
    <row r="58" spans="1:34" ht="15" customHeight="1" x14ac:dyDescent="0.45">
      <c r="A58" s="36"/>
      <c r="B58" s="36"/>
      <c r="C58" s="36"/>
      <c r="D58" s="46"/>
      <c r="E58" s="36"/>
      <c r="F58" s="36"/>
      <c r="G58" s="36"/>
      <c r="H58" s="36"/>
      <c r="I58" s="48"/>
      <c r="J58" s="38"/>
      <c r="K58" s="38"/>
      <c r="L58" s="38"/>
      <c r="M58" s="38"/>
      <c r="N58" s="38">
        <f>L57*J57</f>
        <v>1194</v>
      </c>
      <c r="O58" s="47">
        <f>SUM(V58:AI58)</f>
        <v>0</v>
      </c>
      <c r="P58" s="41"/>
      <c r="Q58" s="41">
        <f>O58*J57</f>
        <v>0</v>
      </c>
      <c r="R58" s="38">
        <f>L57-O58</f>
        <v>6</v>
      </c>
      <c r="S58" s="38"/>
      <c r="T58" s="38">
        <f>R58*J57</f>
        <v>1194</v>
      </c>
      <c r="U58" s="38"/>
      <c r="V58" s="68">
        <v>0</v>
      </c>
      <c r="W58" s="68">
        <v>0</v>
      </c>
      <c r="X58" s="68">
        <v>0</v>
      </c>
      <c r="Y58" s="38"/>
    </row>
    <row r="59" spans="1:34" ht="15" customHeight="1" x14ac:dyDescent="0.45">
      <c r="A59" s="54" t="s">
        <v>202</v>
      </c>
      <c r="B59" s="54" t="s">
        <v>203</v>
      </c>
      <c r="C59" s="54"/>
      <c r="D59" s="54" t="s">
        <v>256</v>
      </c>
      <c r="E59" s="54" t="s">
        <v>257</v>
      </c>
      <c r="F59" s="54" t="s">
        <v>241</v>
      </c>
      <c r="G59" s="54" t="s">
        <v>166</v>
      </c>
      <c r="H59" s="54" t="s">
        <v>258</v>
      </c>
      <c r="I59" s="55">
        <v>34.200000000000003</v>
      </c>
      <c r="J59" s="56">
        <v>89</v>
      </c>
      <c r="K59" s="56"/>
      <c r="L59" s="56">
        <f>SUM(V59:AI59)</f>
        <v>6</v>
      </c>
      <c r="M59" s="56">
        <f>L59*I59</f>
        <v>205.20000000000002</v>
      </c>
      <c r="N59" s="56"/>
      <c r="O59" s="51"/>
      <c r="P59" s="41">
        <f>O60*I59</f>
        <v>0</v>
      </c>
      <c r="Q59" s="41"/>
      <c r="R59" s="56"/>
      <c r="S59" s="56">
        <f>R60*I59</f>
        <v>205.20000000000002</v>
      </c>
      <c r="T59" s="56"/>
      <c r="U59" s="56"/>
      <c r="V59" s="56">
        <v>2</v>
      </c>
      <c r="W59" s="56">
        <v>2</v>
      </c>
      <c r="X59" s="56">
        <v>2</v>
      </c>
      <c r="Y59" s="56"/>
    </row>
    <row r="60" spans="1:34" ht="15" customHeight="1" x14ac:dyDescent="0.45">
      <c r="A60" s="36"/>
      <c r="B60" s="36"/>
      <c r="C60" s="36"/>
      <c r="D60" s="36"/>
      <c r="E60" s="36"/>
      <c r="F60" s="36"/>
      <c r="G60" s="36"/>
      <c r="H60" s="36"/>
      <c r="I60" s="48"/>
      <c r="J60" s="38"/>
      <c r="K60" s="38"/>
      <c r="L60" s="38"/>
      <c r="M60" s="38"/>
      <c r="N60" s="38">
        <f>L59*J59</f>
        <v>534</v>
      </c>
      <c r="O60" s="43">
        <f>SUM(V60:AI60)</f>
        <v>0</v>
      </c>
      <c r="P60" s="41"/>
      <c r="Q60" s="41">
        <f>O60*J59</f>
        <v>0</v>
      </c>
      <c r="R60" s="38">
        <f>L59-O60</f>
        <v>6</v>
      </c>
      <c r="S60" s="38"/>
      <c r="T60" s="38">
        <f>R60*J59</f>
        <v>534</v>
      </c>
      <c r="U60" s="38"/>
      <c r="V60" s="58">
        <v>0</v>
      </c>
      <c r="W60" s="58">
        <v>0</v>
      </c>
      <c r="X60" s="58">
        <v>0</v>
      </c>
      <c r="Y60" s="38"/>
    </row>
    <row r="61" spans="1:34" ht="15" customHeight="1" x14ac:dyDescent="0.45">
      <c r="A61" s="54" t="s">
        <v>202</v>
      </c>
      <c r="B61" s="54" t="s">
        <v>203</v>
      </c>
      <c r="C61" s="54"/>
      <c r="D61" s="54" t="s">
        <v>259</v>
      </c>
      <c r="E61" s="54" t="s">
        <v>260</v>
      </c>
      <c r="F61" s="54" t="s">
        <v>261</v>
      </c>
      <c r="G61" s="54" t="s">
        <v>186</v>
      </c>
      <c r="H61" s="54" t="s">
        <v>262</v>
      </c>
      <c r="I61" s="55">
        <v>57.3</v>
      </c>
      <c r="J61" s="38">
        <v>149</v>
      </c>
      <c r="K61" s="39">
        <v>105</v>
      </c>
      <c r="L61" s="56">
        <f>SUM(V61:AI61)</f>
        <v>2</v>
      </c>
      <c r="M61" s="56">
        <f>L61*I61</f>
        <v>114.6</v>
      </c>
      <c r="N61" s="56"/>
      <c r="O61" s="51"/>
      <c r="P61" s="41">
        <f>O62*I61</f>
        <v>0</v>
      </c>
      <c r="Q61" s="41"/>
      <c r="R61" s="56"/>
      <c r="S61" s="56">
        <f>R62*I61</f>
        <v>114.6</v>
      </c>
      <c r="T61" s="56"/>
      <c r="U61" s="56"/>
      <c r="V61" s="56"/>
      <c r="W61" s="56"/>
      <c r="X61" s="56"/>
      <c r="Y61" s="56"/>
      <c r="Z61" s="56"/>
      <c r="AA61" s="57">
        <v>2</v>
      </c>
      <c r="AB61" s="57"/>
      <c r="AC61" s="57"/>
      <c r="AD61" s="57"/>
      <c r="AE61" s="57"/>
      <c r="AF61" s="57"/>
      <c r="AG61" s="57"/>
      <c r="AH61" s="57"/>
    </row>
    <row r="62" spans="1:34" ht="15" customHeight="1" x14ac:dyDescent="0.45">
      <c r="A62" s="36"/>
      <c r="B62" s="36"/>
      <c r="C62" s="36"/>
      <c r="D62" s="485"/>
      <c r="E62" s="36"/>
      <c r="F62" s="36"/>
      <c r="G62" s="36"/>
      <c r="H62" s="36"/>
      <c r="I62" s="48"/>
      <c r="J62" s="38"/>
      <c r="K62" s="38"/>
      <c r="L62" s="38"/>
      <c r="M62" s="38"/>
      <c r="N62" s="38">
        <f>L61*J61</f>
        <v>298</v>
      </c>
      <c r="O62" s="43">
        <f>SUM(V62:AI62)</f>
        <v>0</v>
      </c>
      <c r="P62" s="41"/>
      <c r="Q62" s="41">
        <f>O62*J61</f>
        <v>0</v>
      </c>
      <c r="R62" s="38">
        <f>L61-O62</f>
        <v>2</v>
      </c>
      <c r="S62" s="38"/>
      <c r="T62" s="38">
        <f>R62*J61</f>
        <v>298</v>
      </c>
      <c r="U62" s="38"/>
      <c r="V62" s="38"/>
      <c r="W62" s="38"/>
      <c r="X62" s="38"/>
      <c r="Y62" s="38"/>
      <c r="Z62" s="38"/>
      <c r="AA62" s="43">
        <v>0</v>
      </c>
      <c r="AB62" s="41"/>
      <c r="AC62" s="41"/>
      <c r="AD62" s="41"/>
      <c r="AE62" s="41"/>
      <c r="AF62" s="41"/>
      <c r="AG62" s="41"/>
      <c r="AH62" s="41"/>
    </row>
    <row r="63" spans="1:34" ht="15" customHeight="1" x14ac:dyDescent="0.45">
      <c r="A63" s="54" t="s">
        <v>202</v>
      </c>
      <c r="B63" s="54" t="s">
        <v>203</v>
      </c>
      <c r="C63" s="54"/>
      <c r="D63" s="54" t="s">
        <v>263</v>
      </c>
      <c r="E63" s="54" t="s">
        <v>264</v>
      </c>
      <c r="F63" s="54" t="s">
        <v>158</v>
      </c>
      <c r="G63" s="54" t="s">
        <v>265</v>
      </c>
      <c r="H63" s="54" t="s">
        <v>162</v>
      </c>
      <c r="I63" s="55">
        <v>30.4</v>
      </c>
      <c r="J63" s="56">
        <v>79</v>
      </c>
      <c r="K63" s="56"/>
      <c r="L63" s="56">
        <f>SUM(V63:AI63)</f>
        <v>6</v>
      </c>
      <c r="M63" s="56">
        <f>L63*I63</f>
        <v>182.39999999999998</v>
      </c>
      <c r="N63" s="56"/>
      <c r="O63" s="851"/>
      <c r="P63" s="849">
        <f>O64*I63</f>
        <v>0</v>
      </c>
      <c r="Q63" s="849"/>
      <c r="R63" s="852"/>
      <c r="S63" s="852">
        <f>R64*I63</f>
        <v>182.39999999999998</v>
      </c>
      <c r="T63" s="852"/>
      <c r="U63" s="852"/>
      <c r="V63" s="852">
        <v>2</v>
      </c>
      <c r="W63" s="852">
        <v>2</v>
      </c>
      <c r="X63" s="852">
        <v>2</v>
      </c>
      <c r="Y63" s="852"/>
      <c r="Z63" s="56"/>
      <c r="AA63" s="57"/>
      <c r="AB63" s="57"/>
      <c r="AC63" s="57"/>
      <c r="AD63" s="57"/>
      <c r="AE63" s="57"/>
      <c r="AF63" s="57"/>
      <c r="AG63" s="57"/>
      <c r="AH63" s="57"/>
    </row>
    <row r="64" spans="1:34" ht="15" customHeight="1" x14ac:dyDescent="0.45">
      <c r="A64" s="36"/>
      <c r="B64" s="36"/>
      <c r="C64" s="36"/>
      <c r="D64" s="36"/>
      <c r="E64" s="36"/>
      <c r="F64" s="36"/>
      <c r="G64" s="36"/>
      <c r="H64" s="36"/>
      <c r="I64" s="48"/>
      <c r="J64" s="38"/>
      <c r="K64" s="38"/>
      <c r="L64" s="38"/>
      <c r="M64" s="38"/>
      <c r="N64" s="38">
        <f>L63*J63</f>
        <v>474</v>
      </c>
      <c r="O64" s="848">
        <f>SUM(V64:AI64)</f>
        <v>0</v>
      </c>
      <c r="P64" s="849"/>
      <c r="Q64" s="849">
        <f>O64*J63</f>
        <v>0</v>
      </c>
      <c r="R64" s="644">
        <f>L63-O64</f>
        <v>6</v>
      </c>
      <c r="S64" s="644"/>
      <c r="T64" s="644">
        <f>R64*J63</f>
        <v>474</v>
      </c>
      <c r="U64" s="644"/>
      <c r="V64" s="850">
        <v>0</v>
      </c>
      <c r="W64" s="850">
        <v>0</v>
      </c>
      <c r="X64" s="850">
        <v>0</v>
      </c>
      <c r="Y64" s="644"/>
      <c r="Z64" s="38"/>
      <c r="AA64" s="41"/>
      <c r="AB64" s="41"/>
      <c r="AC64" s="41"/>
      <c r="AD64" s="41"/>
      <c r="AE64" s="41"/>
      <c r="AF64" s="41"/>
      <c r="AG64" s="41"/>
      <c r="AH64" s="41"/>
    </row>
    <row r="65" spans="1:34" ht="15" customHeight="1" x14ac:dyDescent="0.45">
      <c r="A65" s="54" t="s">
        <v>202</v>
      </c>
      <c r="B65" s="54" t="s">
        <v>203</v>
      </c>
      <c r="C65" s="54"/>
      <c r="D65" s="54" t="s">
        <v>266</v>
      </c>
      <c r="E65" s="54" t="s">
        <v>267</v>
      </c>
      <c r="F65" s="54" t="s">
        <v>268</v>
      </c>
      <c r="G65" s="54" t="s">
        <v>269</v>
      </c>
      <c r="H65" s="54"/>
      <c r="I65" s="55">
        <v>18.8</v>
      </c>
      <c r="J65" s="56">
        <v>49</v>
      </c>
      <c r="K65" s="56"/>
      <c r="L65" s="56">
        <f>SUM(V65:AI65)</f>
        <v>2</v>
      </c>
      <c r="M65" s="56">
        <f>L65*I65</f>
        <v>37.6</v>
      </c>
      <c r="N65" s="56"/>
      <c r="O65" s="851"/>
      <c r="P65" s="849">
        <f>O66*I65</f>
        <v>0</v>
      </c>
      <c r="Q65" s="849"/>
      <c r="R65" s="852"/>
      <c r="S65" s="852">
        <f>R66*I65</f>
        <v>37.6</v>
      </c>
      <c r="T65" s="852"/>
      <c r="U65" s="852"/>
      <c r="V65" s="852"/>
      <c r="W65" s="852"/>
      <c r="X65" s="852"/>
      <c r="Y65" s="852"/>
      <c r="Z65" s="56"/>
      <c r="AA65" s="57">
        <v>2</v>
      </c>
      <c r="AB65" s="57"/>
      <c r="AC65" s="57"/>
      <c r="AD65" s="57"/>
      <c r="AE65" s="57"/>
      <c r="AF65" s="57"/>
      <c r="AG65" s="57"/>
      <c r="AH65" s="57"/>
    </row>
    <row r="66" spans="1:34" ht="15" customHeight="1" x14ac:dyDescent="0.45">
      <c r="A66" s="36"/>
      <c r="B66" s="36"/>
      <c r="C66" s="36"/>
      <c r="D66" s="36"/>
      <c r="E66" s="36"/>
      <c r="F66" s="36"/>
      <c r="G66" s="36"/>
      <c r="H66" s="36"/>
      <c r="I66" s="48"/>
      <c r="J66" s="38"/>
      <c r="K66" s="38"/>
      <c r="L66" s="38"/>
      <c r="M66" s="38"/>
      <c r="N66" s="38">
        <f>L65*J65</f>
        <v>98</v>
      </c>
      <c r="O66" s="848">
        <f>SUM(V66:AI66)</f>
        <v>0</v>
      </c>
      <c r="P66" s="849"/>
      <c r="Q66" s="849">
        <f>O66*J65</f>
        <v>0</v>
      </c>
      <c r="R66" s="644">
        <f>L65-O66</f>
        <v>2</v>
      </c>
      <c r="S66" s="644"/>
      <c r="T66" s="644">
        <f>R66*J65</f>
        <v>98</v>
      </c>
      <c r="U66" s="644"/>
      <c r="V66" s="644"/>
      <c r="W66" s="644"/>
      <c r="X66" s="644"/>
      <c r="Y66" s="644"/>
      <c r="Z66" s="38"/>
      <c r="AA66" s="43">
        <v>0</v>
      </c>
      <c r="AB66" s="41"/>
      <c r="AC66" s="41"/>
      <c r="AD66" s="41"/>
      <c r="AE66" s="41"/>
      <c r="AF66" s="41"/>
      <c r="AG66" s="41"/>
      <c r="AH66" s="41"/>
    </row>
    <row r="67" spans="1:34" ht="15" customHeight="1" x14ac:dyDescent="0.45">
      <c r="A67" s="54" t="s">
        <v>202</v>
      </c>
      <c r="B67" s="54" t="s">
        <v>203</v>
      </c>
      <c r="C67" s="54"/>
      <c r="D67" s="54" t="s">
        <v>270</v>
      </c>
      <c r="E67" s="54" t="s">
        <v>180</v>
      </c>
      <c r="F67" s="54" t="s">
        <v>188</v>
      </c>
      <c r="G67" s="54" t="s">
        <v>166</v>
      </c>
      <c r="H67" s="60" t="s">
        <v>271</v>
      </c>
      <c r="I67" s="55">
        <v>53.5</v>
      </c>
      <c r="J67" s="56">
        <v>139</v>
      </c>
      <c r="K67" s="39">
        <v>69.5</v>
      </c>
      <c r="L67" s="67">
        <v>6</v>
      </c>
      <c r="M67" s="56">
        <f>L67*I67</f>
        <v>321</v>
      </c>
      <c r="N67" s="56"/>
      <c r="O67" s="851"/>
      <c r="P67" s="849">
        <f>O68*I67</f>
        <v>0</v>
      </c>
      <c r="Q67" s="849"/>
      <c r="R67" s="852"/>
      <c r="S67" s="852">
        <f>R68*I67</f>
        <v>321</v>
      </c>
      <c r="T67" s="852"/>
      <c r="U67" s="852"/>
      <c r="V67" s="852">
        <v>1</v>
      </c>
      <c r="W67" s="852">
        <v>2</v>
      </c>
      <c r="X67" s="852">
        <v>1</v>
      </c>
      <c r="Y67" s="852"/>
      <c r="Z67" s="56"/>
      <c r="AA67" s="57"/>
      <c r="AB67" s="57"/>
      <c r="AC67" s="57"/>
      <c r="AD67" s="57"/>
      <c r="AE67" s="57"/>
      <c r="AF67" s="57"/>
      <c r="AG67" s="57"/>
      <c r="AH67" s="57"/>
    </row>
    <row r="68" spans="1:34" ht="15" customHeight="1" x14ac:dyDescent="0.45">
      <c r="A68" s="36"/>
      <c r="B68" s="36"/>
      <c r="C68" s="36"/>
      <c r="D68" s="36"/>
      <c r="E68" s="36"/>
      <c r="F68" s="36"/>
      <c r="G68" s="36"/>
      <c r="H68" s="36"/>
      <c r="I68" s="48"/>
      <c r="J68" s="38"/>
      <c r="K68" s="38"/>
      <c r="L68" s="69" t="s">
        <v>243</v>
      </c>
      <c r="M68" s="38"/>
      <c r="N68" s="38">
        <f>L67*J67</f>
        <v>834</v>
      </c>
      <c r="O68" s="853">
        <f>SUM(V68:AI68)</f>
        <v>0</v>
      </c>
      <c r="P68" s="849"/>
      <c r="Q68" s="849">
        <f>O68*J67</f>
        <v>0</v>
      </c>
      <c r="R68" s="644">
        <f>L67-O68</f>
        <v>6</v>
      </c>
      <c r="S68" s="644"/>
      <c r="T68" s="644">
        <f>R68*J67</f>
        <v>834</v>
      </c>
      <c r="U68" s="644"/>
      <c r="V68" s="854">
        <v>0</v>
      </c>
      <c r="W68" s="854">
        <v>0</v>
      </c>
      <c r="X68" s="854">
        <v>0</v>
      </c>
      <c r="Y68" s="644"/>
      <c r="Z68" s="38"/>
      <c r="AA68" s="41"/>
      <c r="AB68" s="41"/>
      <c r="AC68" s="41"/>
      <c r="AD68" s="41"/>
      <c r="AE68" s="41"/>
      <c r="AF68" s="41"/>
      <c r="AG68" s="41"/>
      <c r="AH68" s="41"/>
    </row>
    <row r="69" spans="1:34" ht="15" customHeight="1" x14ac:dyDescent="0.45">
      <c r="A69" s="54" t="s">
        <v>202</v>
      </c>
      <c r="B69" s="54" t="s">
        <v>203</v>
      </c>
      <c r="C69" s="54"/>
      <c r="D69" s="54" t="s">
        <v>272</v>
      </c>
      <c r="E69" s="54" t="s">
        <v>247</v>
      </c>
      <c r="F69" s="60" t="s">
        <v>273</v>
      </c>
      <c r="G69" s="54" t="s">
        <v>166</v>
      </c>
      <c r="H69" s="60" t="s">
        <v>249</v>
      </c>
      <c r="I69" s="55">
        <v>72.7</v>
      </c>
      <c r="J69" s="56">
        <v>189</v>
      </c>
      <c r="K69" s="56"/>
      <c r="L69" s="56">
        <f>SUM(V69:AI69)</f>
        <v>4</v>
      </c>
      <c r="M69" s="56">
        <f>L69*I69</f>
        <v>290.8</v>
      </c>
      <c r="N69" s="56"/>
      <c r="O69" s="851"/>
      <c r="P69" s="849">
        <f>O70*I69</f>
        <v>0</v>
      </c>
      <c r="Q69" s="849"/>
      <c r="R69" s="852"/>
      <c r="S69" s="852">
        <f>R70*I69</f>
        <v>290.8</v>
      </c>
      <c r="T69" s="852"/>
      <c r="U69" s="852"/>
      <c r="V69" s="852">
        <v>2</v>
      </c>
      <c r="W69" s="852">
        <v>2</v>
      </c>
      <c r="X69" s="852"/>
      <c r="Y69" s="852"/>
      <c r="Z69" s="56"/>
      <c r="AA69" s="57"/>
      <c r="AB69" s="57"/>
      <c r="AC69" s="57"/>
      <c r="AD69" s="57"/>
      <c r="AE69" s="57"/>
      <c r="AF69" s="57"/>
      <c r="AG69" s="57"/>
      <c r="AH69" s="57"/>
    </row>
    <row r="70" spans="1:34" ht="15" customHeight="1" x14ac:dyDescent="0.45">
      <c r="A70" s="36"/>
      <c r="B70" s="36"/>
      <c r="C70" s="36"/>
      <c r="D70" s="36"/>
      <c r="E70" s="36"/>
      <c r="F70" s="36"/>
      <c r="G70" s="36"/>
      <c r="H70" s="36"/>
      <c r="I70" s="48"/>
      <c r="J70" s="38"/>
      <c r="K70" s="38"/>
      <c r="L70" s="38"/>
      <c r="M70" s="38"/>
      <c r="N70" s="38">
        <f>L69*J69</f>
        <v>756</v>
      </c>
      <c r="O70" s="848">
        <f>SUM(V70:AI70)</f>
        <v>0</v>
      </c>
      <c r="P70" s="849"/>
      <c r="Q70" s="849">
        <f>O70*J69</f>
        <v>0</v>
      </c>
      <c r="R70" s="644">
        <f>L69-O70</f>
        <v>4</v>
      </c>
      <c r="S70" s="644"/>
      <c r="T70" s="644">
        <f>R70*J69</f>
        <v>756</v>
      </c>
      <c r="U70" s="644"/>
      <c r="V70" s="850">
        <v>0</v>
      </c>
      <c r="W70" s="850">
        <v>0</v>
      </c>
      <c r="X70" s="644"/>
      <c r="Y70" s="644"/>
      <c r="Z70" s="38"/>
      <c r="AA70" s="41"/>
      <c r="AB70" s="41"/>
      <c r="AC70" s="41"/>
      <c r="AD70" s="41"/>
      <c r="AE70" s="41"/>
      <c r="AF70" s="41"/>
      <c r="AG70" s="41"/>
      <c r="AH70" s="41"/>
    </row>
    <row r="71" spans="1:34" ht="15" customHeight="1" x14ac:dyDescent="0.45">
      <c r="A71" s="54" t="s">
        <v>202</v>
      </c>
      <c r="B71" s="54" t="s">
        <v>203</v>
      </c>
      <c r="C71" s="54"/>
      <c r="D71" s="54" t="s">
        <v>274</v>
      </c>
      <c r="E71" s="54" t="s">
        <v>180</v>
      </c>
      <c r="F71" s="54" t="s">
        <v>275</v>
      </c>
      <c r="G71" s="54" t="s">
        <v>166</v>
      </c>
      <c r="H71" s="54" t="s">
        <v>276</v>
      </c>
      <c r="I71" s="55">
        <v>53.5</v>
      </c>
      <c r="J71" s="56">
        <v>139</v>
      </c>
      <c r="K71" s="39">
        <v>69</v>
      </c>
      <c r="L71" s="56">
        <f>SUM(V71:AI71)</f>
        <v>7</v>
      </c>
      <c r="M71" s="56">
        <f>L71*I71</f>
        <v>374.5</v>
      </c>
      <c r="N71" s="56"/>
      <c r="O71" s="851"/>
      <c r="P71" s="849">
        <f>O72*I71</f>
        <v>0</v>
      </c>
      <c r="Q71" s="849"/>
      <c r="R71" s="852"/>
      <c r="S71" s="852">
        <f>R72*I71</f>
        <v>374.5</v>
      </c>
      <c r="T71" s="852"/>
      <c r="U71" s="852"/>
      <c r="V71" s="852"/>
      <c r="W71" s="852"/>
      <c r="X71" s="852"/>
      <c r="Y71" s="852"/>
      <c r="Z71" s="56"/>
      <c r="AA71" s="57"/>
      <c r="AB71" s="57">
        <v>1</v>
      </c>
      <c r="AC71" s="57">
        <v>1</v>
      </c>
      <c r="AD71" s="57">
        <v>1</v>
      </c>
      <c r="AE71" s="57">
        <v>1</v>
      </c>
      <c r="AF71" s="57">
        <v>1</v>
      </c>
      <c r="AG71" s="57">
        <v>1</v>
      </c>
      <c r="AH71" s="57">
        <v>1</v>
      </c>
    </row>
    <row r="72" spans="1:34" ht="15" customHeight="1" x14ac:dyDescent="0.45">
      <c r="A72" s="36"/>
      <c r="B72" s="36"/>
      <c r="C72" s="36"/>
      <c r="D72" s="36"/>
      <c r="E72" s="36"/>
      <c r="F72" s="36"/>
      <c r="G72" s="36"/>
      <c r="H72" s="36"/>
      <c r="I72" s="48"/>
      <c r="J72" s="38"/>
      <c r="K72" s="38"/>
      <c r="L72" s="38"/>
      <c r="M72" s="38"/>
      <c r="N72" s="38">
        <f>L71*J71</f>
        <v>973</v>
      </c>
      <c r="O72" s="853">
        <f>SUM(V72:AI72)</f>
        <v>0</v>
      </c>
      <c r="P72" s="849"/>
      <c r="Q72" s="849">
        <f>O72*J71</f>
        <v>0</v>
      </c>
      <c r="R72" s="644">
        <f>L71-O72</f>
        <v>7</v>
      </c>
      <c r="S72" s="644"/>
      <c r="T72" s="644">
        <f>R72*J71</f>
        <v>973</v>
      </c>
      <c r="U72" s="644"/>
      <c r="V72" s="644"/>
      <c r="W72" s="644"/>
      <c r="X72" s="644"/>
      <c r="Y72" s="644"/>
      <c r="Z72" s="38"/>
      <c r="AA72" s="41"/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</row>
    <row r="73" spans="1:34" ht="15" customHeight="1" x14ac:dyDescent="0.45">
      <c r="A73" s="54" t="s">
        <v>202</v>
      </c>
      <c r="B73" s="54" t="s">
        <v>203</v>
      </c>
      <c r="C73" s="54"/>
      <c r="D73" s="54" t="s">
        <v>277</v>
      </c>
      <c r="E73" s="54" t="s">
        <v>278</v>
      </c>
      <c r="F73" s="54" t="s">
        <v>279</v>
      </c>
      <c r="G73" s="54" t="s">
        <v>166</v>
      </c>
      <c r="H73" s="54" t="s">
        <v>280</v>
      </c>
      <c r="I73" s="55">
        <v>61.2</v>
      </c>
      <c r="J73" s="38">
        <v>159</v>
      </c>
      <c r="K73" s="56"/>
      <c r="L73" s="56">
        <f>SUM(V73:AI73)</f>
        <v>4</v>
      </c>
      <c r="M73" s="56">
        <f>L73*I73</f>
        <v>244.8</v>
      </c>
      <c r="N73" s="56"/>
      <c r="O73" s="51"/>
      <c r="P73" s="41">
        <f>O74*I73</f>
        <v>0</v>
      </c>
      <c r="Q73" s="41"/>
      <c r="R73" s="56"/>
      <c r="S73" s="56">
        <f>R74*I73</f>
        <v>244.8</v>
      </c>
      <c r="T73" s="56"/>
      <c r="U73" s="56"/>
      <c r="V73" s="56">
        <v>1</v>
      </c>
      <c r="W73" s="56">
        <v>2</v>
      </c>
      <c r="X73" s="56">
        <v>1</v>
      </c>
      <c r="Y73" s="56"/>
      <c r="Z73" s="56"/>
      <c r="AA73" s="57"/>
      <c r="AB73" s="57"/>
      <c r="AC73" s="57"/>
      <c r="AD73" s="57"/>
      <c r="AE73" s="57"/>
      <c r="AF73" s="57"/>
      <c r="AG73" s="57"/>
      <c r="AH73" s="57"/>
    </row>
    <row r="74" spans="1:34" ht="15" customHeight="1" x14ac:dyDescent="0.45">
      <c r="A74" s="36"/>
      <c r="B74" s="36"/>
      <c r="C74" s="36"/>
      <c r="D74" s="36"/>
      <c r="E74" s="36"/>
      <c r="F74" s="36"/>
      <c r="G74" s="36"/>
      <c r="H74" s="36"/>
      <c r="I74" s="48"/>
      <c r="J74" s="38"/>
      <c r="K74" s="38"/>
      <c r="L74" s="38"/>
      <c r="M74" s="38"/>
      <c r="N74" s="38">
        <f>L73*J73</f>
        <v>636</v>
      </c>
      <c r="O74" s="43">
        <f>SUM(V74:AI74)</f>
        <v>0</v>
      </c>
      <c r="P74" s="41"/>
      <c r="Q74" s="41">
        <f>O74*J73</f>
        <v>0</v>
      </c>
      <c r="R74" s="38">
        <f>L73-O74</f>
        <v>4</v>
      </c>
      <c r="S74" s="38"/>
      <c r="T74" s="38">
        <f>R74*J73</f>
        <v>636</v>
      </c>
      <c r="U74" s="38"/>
      <c r="V74" s="58">
        <v>0</v>
      </c>
      <c r="W74" s="58">
        <v>0</v>
      </c>
      <c r="X74" s="58">
        <v>0</v>
      </c>
      <c r="Y74" s="38"/>
      <c r="Z74" s="38"/>
      <c r="AA74" s="41"/>
      <c r="AB74" s="41"/>
      <c r="AC74" s="41"/>
      <c r="AD74" s="41"/>
      <c r="AE74" s="41"/>
      <c r="AF74" s="41"/>
      <c r="AG74" s="41"/>
      <c r="AH74" s="41"/>
    </row>
    <row r="75" spans="1:34" ht="15" customHeight="1" x14ac:dyDescent="0.45">
      <c r="A75" s="54" t="s">
        <v>202</v>
      </c>
      <c r="B75" s="54" t="s">
        <v>203</v>
      </c>
      <c r="C75" s="54"/>
      <c r="D75" s="54" t="s">
        <v>281</v>
      </c>
      <c r="E75" s="54" t="s">
        <v>282</v>
      </c>
      <c r="F75" s="54" t="s">
        <v>283</v>
      </c>
      <c r="G75" s="54" t="s">
        <v>166</v>
      </c>
      <c r="H75" s="54"/>
      <c r="I75" s="55">
        <v>41.9</v>
      </c>
      <c r="J75" s="56">
        <v>109</v>
      </c>
      <c r="K75" s="56"/>
      <c r="L75" s="56">
        <f>SUM(V75:AI75)</f>
        <v>2</v>
      </c>
      <c r="M75" s="56">
        <f>L75*I75</f>
        <v>83.8</v>
      </c>
      <c r="N75" s="56"/>
      <c r="O75" s="51"/>
      <c r="P75" s="41">
        <f>O76*I75</f>
        <v>0</v>
      </c>
      <c r="Q75" s="41"/>
      <c r="R75" s="56"/>
      <c r="S75" s="56">
        <f>R76*I75</f>
        <v>83.8</v>
      </c>
      <c r="T75" s="56"/>
      <c r="U75" s="56"/>
      <c r="V75" s="56"/>
      <c r="W75" s="56"/>
      <c r="X75" s="56"/>
      <c r="Y75" s="56"/>
      <c r="Z75" s="56"/>
      <c r="AA75" s="57">
        <v>2</v>
      </c>
      <c r="AB75" s="57"/>
      <c r="AC75" s="57"/>
      <c r="AD75" s="57"/>
      <c r="AE75" s="57"/>
      <c r="AF75" s="57"/>
      <c r="AG75" s="57"/>
      <c r="AH75" s="57"/>
    </row>
    <row r="76" spans="1:34" ht="15" customHeight="1" x14ac:dyDescent="0.45">
      <c r="A76" s="36"/>
      <c r="B76" s="36"/>
      <c r="C76" s="36"/>
      <c r="D76" s="36"/>
      <c r="E76" s="36"/>
      <c r="F76" s="36"/>
      <c r="G76" s="36"/>
      <c r="H76" s="36"/>
      <c r="I76" s="48"/>
      <c r="J76" s="38"/>
      <c r="K76" s="38"/>
      <c r="L76" s="38"/>
      <c r="M76" s="38"/>
      <c r="N76" s="38">
        <f>L75*J75</f>
        <v>218</v>
      </c>
      <c r="O76" s="43">
        <f>SUM(V76:AI76)</f>
        <v>0</v>
      </c>
      <c r="P76" s="41"/>
      <c r="Q76" s="41">
        <f>O76*J75</f>
        <v>0</v>
      </c>
      <c r="R76" s="38">
        <f>L75-O76</f>
        <v>2</v>
      </c>
      <c r="S76" s="38"/>
      <c r="T76" s="38">
        <f>R76*J75</f>
        <v>218</v>
      </c>
      <c r="U76" s="38"/>
      <c r="V76" s="38"/>
      <c r="W76" s="38"/>
      <c r="X76" s="38"/>
      <c r="Y76" s="38"/>
      <c r="Z76" s="38"/>
      <c r="AA76" s="846">
        <v>0</v>
      </c>
      <c r="AB76" s="41"/>
      <c r="AC76" s="41"/>
      <c r="AD76" s="41"/>
      <c r="AE76" s="41"/>
      <c r="AF76" s="41"/>
      <c r="AG76" s="41"/>
      <c r="AH76" s="41"/>
    </row>
    <row r="77" spans="1:34" ht="15" customHeight="1" x14ac:dyDescent="0.45">
      <c r="A77" s="54" t="s">
        <v>202</v>
      </c>
      <c r="B77" s="54" t="s">
        <v>203</v>
      </c>
      <c r="C77" s="54"/>
      <c r="D77" s="54" t="s">
        <v>284</v>
      </c>
      <c r="E77" s="54" t="s">
        <v>285</v>
      </c>
      <c r="F77" s="54" t="s">
        <v>286</v>
      </c>
      <c r="G77" s="54" t="s">
        <v>166</v>
      </c>
      <c r="H77" s="54" t="s">
        <v>287</v>
      </c>
      <c r="I77" s="55">
        <v>41.9</v>
      </c>
      <c r="J77" s="56">
        <v>109</v>
      </c>
      <c r="K77" s="56"/>
      <c r="L77" s="56">
        <f>SUM(V77:AI77)</f>
        <v>4</v>
      </c>
      <c r="M77" s="56">
        <f>L77*I77</f>
        <v>167.6</v>
      </c>
      <c r="N77" s="56"/>
      <c r="O77" s="51"/>
      <c r="P77" s="41">
        <f>O78*I77</f>
        <v>0</v>
      </c>
      <c r="Q77" s="41"/>
      <c r="R77" s="56"/>
      <c r="S77" s="56">
        <f>R78*I77</f>
        <v>167.6</v>
      </c>
      <c r="T77" s="56"/>
      <c r="U77" s="56"/>
      <c r="V77" s="56">
        <v>1</v>
      </c>
      <c r="W77" s="56">
        <v>1</v>
      </c>
      <c r="X77" s="56">
        <v>1</v>
      </c>
      <c r="Y77" s="56">
        <v>1</v>
      </c>
    </row>
    <row r="78" spans="1:34" ht="15" customHeight="1" x14ac:dyDescent="0.45">
      <c r="A78" s="36"/>
      <c r="B78" s="36"/>
      <c r="C78" s="36"/>
      <c r="D78" s="36"/>
      <c r="E78" s="36"/>
      <c r="F78" s="36"/>
      <c r="G78" s="36"/>
      <c r="H78" s="36"/>
      <c r="I78" s="48"/>
      <c r="J78" s="38"/>
      <c r="K78" s="38"/>
      <c r="L78" s="38"/>
      <c r="M78" s="38"/>
      <c r="N78" s="38">
        <f>L77*J77</f>
        <v>436</v>
      </c>
      <c r="O78" s="43">
        <f>SUM(V78:AI78)</f>
        <v>0</v>
      </c>
      <c r="P78" s="41"/>
      <c r="Q78" s="41">
        <f>O78*J77</f>
        <v>0</v>
      </c>
      <c r="R78" s="38">
        <f>L77-O78</f>
        <v>4</v>
      </c>
      <c r="S78" s="38"/>
      <c r="T78" s="38">
        <f>R78*J77</f>
        <v>436</v>
      </c>
      <c r="U78" s="38"/>
      <c r="V78" s="58">
        <v>0</v>
      </c>
      <c r="W78" s="58">
        <v>0</v>
      </c>
      <c r="X78" s="58">
        <v>0</v>
      </c>
      <c r="Y78" s="58">
        <v>0</v>
      </c>
    </row>
    <row r="79" spans="1:34" ht="15" customHeight="1" x14ac:dyDescent="0.45">
      <c r="A79" s="54" t="s">
        <v>202</v>
      </c>
      <c r="B79" s="54" t="s">
        <v>203</v>
      </c>
      <c r="C79" s="54"/>
      <c r="D79" s="54" t="s">
        <v>288</v>
      </c>
      <c r="E79" s="54" t="s">
        <v>278</v>
      </c>
      <c r="F79" s="54" t="s">
        <v>289</v>
      </c>
      <c r="G79" s="54" t="s">
        <v>166</v>
      </c>
      <c r="H79" s="54" t="s">
        <v>290</v>
      </c>
      <c r="I79" s="55">
        <v>57.3</v>
      </c>
      <c r="J79" s="38">
        <v>149</v>
      </c>
      <c r="K79" s="39">
        <v>74</v>
      </c>
      <c r="L79" s="56">
        <f>SUM(V79:AI79)</f>
        <v>5</v>
      </c>
      <c r="M79" s="56">
        <f>L79*I79</f>
        <v>286.5</v>
      </c>
      <c r="N79" s="56"/>
      <c r="O79" s="51"/>
      <c r="P79" s="41">
        <f>O80*I79</f>
        <v>0</v>
      </c>
      <c r="Q79" s="41"/>
      <c r="R79" s="56"/>
      <c r="S79" s="56">
        <f>R80*I79</f>
        <v>286.5</v>
      </c>
      <c r="T79" s="56"/>
      <c r="U79" s="56"/>
      <c r="V79" s="56">
        <v>2</v>
      </c>
      <c r="W79" s="56">
        <v>2</v>
      </c>
      <c r="X79" s="56">
        <v>1</v>
      </c>
      <c r="Y79" s="56"/>
    </row>
    <row r="80" spans="1:34" ht="15" customHeight="1" x14ac:dyDescent="0.45">
      <c r="A80" s="36"/>
      <c r="B80" s="36"/>
      <c r="C80" s="36"/>
      <c r="D80" s="36"/>
      <c r="E80" s="36"/>
      <c r="F80" s="36"/>
      <c r="G80" s="36"/>
      <c r="H80" s="36" t="s">
        <v>291</v>
      </c>
      <c r="I80" s="48"/>
      <c r="J80" s="38"/>
      <c r="K80" s="38"/>
      <c r="L80" s="38"/>
      <c r="M80" s="38"/>
      <c r="N80" s="38">
        <f>L79*J79</f>
        <v>745</v>
      </c>
      <c r="O80" s="40">
        <f>SUM(V80:AI80)</f>
        <v>0</v>
      </c>
      <c r="P80" s="41"/>
      <c r="Q80" s="41">
        <f>O80*J79</f>
        <v>0</v>
      </c>
      <c r="R80" s="38">
        <f>L79-O80</f>
        <v>5</v>
      </c>
      <c r="S80" s="38"/>
      <c r="T80" s="38">
        <f>R80*J79</f>
        <v>745</v>
      </c>
      <c r="U80" s="38"/>
      <c r="V80" s="42">
        <v>0</v>
      </c>
      <c r="W80" s="42">
        <v>0</v>
      </c>
      <c r="X80" s="42">
        <v>0</v>
      </c>
      <c r="Y80" s="38"/>
    </row>
    <row r="81" spans="1:25" ht="15" customHeight="1" x14ac:dyDescent="0.45">
      <c r="A81" s="54" t="s">
        <v>202</v>
      </c>
      <c r="B81" s="54" t="s">
        <v>203</v>
      </c>
      <c r="C81" s="54"/>
      <c r="D81" s="54" t="s">
        <v>292</v>
      </c>
      <c r="E81" s="54" t="s">
        <v>278</v>
      </c>
      <c r="F81" s="60" t="s">
        <v>293</v>
      </c>
      <c r="G81" s="54" t="s">
        <v>166</v>
      </c>
      <c r="H81" s="60" t="s">
        <v>294</v>
      </c>
      <c r="I81" s="55">
        <v>57.3</v>
      </c>
      <c r="J81" s="56">
        <v>149</v>
      </c>
      <c r="K81" s="56"/>
      <c r="L81" s="56">
        <f>SUM(V81:AI81)</f>
        <v>5</v>
      </c>
      <c r="M81" s="56">
        <f>L81*I81</f>
        <v>286.5</v>
      </c>
      <c r="N81" s="56"/>
      <c r="O81" s="51"/>
      <c r="P81" s="41">
        <f>O82*I81</f>
        <v>0</v>
      </c>
      <c r="Q81" s="41"/>
      <c r="R81" s="56"/>
      <c r="S81" s="56">
        <f>R82*I81</f>
        <v>286.5</v>
      </c>
      <c r="T81" s="56"/>
      <c r="U81" s="56"/>
      <c r="V81" s="56">
        <v>2</v>
      </c>
      <c r="W81" s="56">
        <v>2</v>
      </c>
      <c r="X81" s="56">
        <v>1</v>
      </c>
      <c r="Y81" s="56"/>
    </row>
    <row r="82" spans="1:25" ht="15" customHeight="1" x14ac:dyDescent="0.45">
      <c r="A82" s="36"/>
      <c r="B82" s="36"/>
      <c r="C82" s="36"/>
      <c r="D82" s="36"/>
      <c r="E82" s="36"/>
      <c r="F82" s="36"/>
      <c r="G82" s="36"/>
      <c r="H82" s="36"/>
      <c r="I82" s="48"/>
      <c r="J82" s="38"/>
      <c r="K82" s="38"/>
      <c r="L82" s="38"/>
      <c r="M82" s="38"/>
      <c r="N82" s="38">
        <f>L81*J81</f>
        <v>745</v>
      </c>
      <c r="O82" s="43">
        <f>SUM(V82:AI82)</f>
        <v>0</v>
      </c>
      <c r="P82" s="41"/>
      <c r="Q82" s="41">
        <f>O82*J81</f>
        <v>0</v>
      </c>
      <c r="R82" s="38">
        <f>L81-O82</f>
        <v>5</v>
      </c>
      <c r="S82" s="38"/>
      <c r="T82" s="38">
        <f>R82*J81</f>
        <v>745</v>
      </c>
      <c r="U82" s="38"/>
      <c r="V82" s="58">
        <v>0</v>
      </c>
      <c r="W82" s="58">
        <v>0</v>
      </c>
      <c r="X82" s="58">
        <v>0</v>
      </c>
      <c r="Y82" s="38"/>
    </row>
    <row r="83" spans="1:25" ht="15" customHeight="1" x14ac:dyDescent="0.45">
      <c r="A83" s="54" t="s">
        <v>202</v>
      </c>
      <c r="B83" s="54" t="s">
        <v>203</v>
      </c>
      <c r="C83" s="54"/>
      <c r="D83" s="54" t="s">
        <v>295</v>
      </c>
      <c r="E83" s="54" t="s">
        <v>296</v>
      </c>
      <c r="F83" s="54" t="s">
        <v>297</v>
      </c>
      <c r="G83" s="54" t="s">
        <v>298</v>
      </c>
      <c r="H83" s="54"/>
      <c r="I83" s="55">
        <v>34.200000000000003</v>
      </c>
      <c r="J83" s="38">
        <v>89</v>
      </c>
      <c r="K83" s="56"/>
      <c r="L83" s="56">
        <f>SUM(V83:AI83)</f>
        <v>4</v>
      </c>
      <c r="M83" s="56">
        <f>L83*I83</f>
        <v>136.80000000000001</v>
      </c>
      <c r="N83" s="56"/>
      <c r="O83" s="51"/>
      <c r="P83" s="41">
        <f>O84*I83</f>
        <v>0</v>
      </c>
      <c r="Q83" s="41"/>
      <c r="R83" s="56"/>
      <c r="S83" s="56">
        <f>R84*I83</f>
        <v>136.80000000000001</v>
      </c>
      <c r="T83" s="56"/>
      <c r="U83" s="56"/>
      <c r="V83" s="56">
        <v>2</v>
      </c>
      <c r="W83" s="56">
        <v>1</v>
      </c>
      <c r="X83" s="56">
        <v>1</v>
      </c>
      <c r="Y83" s="56"/>
    </row>
    <row r="84" spans="1:25" ht="15" customHeight="1" x14ac:dyDescent="0.45">
      <c r="A84" s="36"/>
      <c r="B84" s="36"/>
      <c r="C84" s="36"/>
      <c r="D84" s="36"/>
      <c r="E84" s="36"/>
      <c r="F84" s="36"/>
      <c r="G84" s="36"/>
      <c r="H84" s="36"/>
      <c r="I84" s="48"/>
      <c r="J84" s="38"/>
      <c r="K84" s="38"/>
      <c r="L84" s="38"/>
      <c r="M84" s="38"/>
      <c r="N84" s="38">
        <f>L83*J83</f>
        <v>356</v>
      </c>
      <c r="O84" s="43">
        <f>SUM(V84:AI84)</f>
        <v>0</v>
      </c>
      <c r="P84" s="41"/>
      <c r="Q84" s="41">
        <f>O84*J83</f>
        <v>0</v>
      </c>
      <c r="R84" s="38">
        <f>L83-O84</f>
        <v>4</v>
      </c>
      <c r="S84" s="38"/>
      <c r="T84" s="38">
        <f>R84*J83</f>
        <v>356</v>
      </c>
      <c r="U84" s="38"/>
      <c r="V84" s="58">
        <v>0</v>
      </c>
      <c r="W84" s="58">
        <v>0</v>
      </c>
      <c r="X84" s="58">
        <v>0</v>
      </c>
      <c r="Y84" s="38"/>
    </row>
    <row r="85" spans="1:25" ht="15" customHeight="1" x14ac:dyDescent="0.45">
      <c r="A85" s="54" t="s">
        <v>202</v>
      </c>
      <c r="B85" s="54" t="s">
        <v>203</v>
      </c>
      <c r="C85" s="54"/>
      <c r="D85" s="54" t="s">
        <v>299</v>
      </c>
      <c r="E85" s="54" t="s">
        <v>300</v>
      </c>
      <c r="F85" s="54" t="s">
        <v>301</v>
      </c>
      <c r="G85" s="54" t="s">
        <v>166</v>
      </c>
      <c r="H85" s="54" t="s">
        <v>302</v>
      </c>
      <c r="I85" s="55">
        <v>30.4</v>
      </c>
      <c r="J85" s="38">
        <v>79</v>
      </c>
      <c r="K85" s="39">
        <v>39</v>
      </c>
      <c r="L85" s="56">
        <f>SUM(V85:AI85)</f>
        <v>6</v>
      </c>
      <c r="M85" s="56">
        <f>L85*I85</f>
        <v>182.39999999999998</v>
      </c>
      <c r="N85" s="56"/>
      <c r="O85" s="51"/>
      <c r="P85" s="41">
        <f>O86*I85</f>
        <v>0</v>
      </c>
      <c r="Q85" s="41"/>
      <c r="R85" s="56"/>
      <c r="S85" s="56">
        <f>R86*I85</f>
        <v>182.39999999999998</v>
      </c>
      <c r="T85" s="56"/>
      <c r="U85" s="56"/>
      <c r="V85" s="56">
        <v>3</v>
      </c>
      <c r="W85" s="56">
        <v>3</v>
      </c>
      <c r="X85" s="56"/>
      <c r="Y85" s="56"/>
    </row>
    <row r="86" spans="1:25" ht="15" customHeight="1" x14ac:dyDescent="0.45">
      <c r="A86" s="36"/>
      <c r="B86" s="36"/>
      <c r="C86" s="36"/>
      <c r="D86" s="36"/>
      <c r="E86" s="36"/>
      <c r="F86" s="36"/>
      <c r="G86" s="36"/>
      <c r="H86" s="36"/>
      <c r="I86" s="48"/>
      <c r="J86" s="38"/>
      <c r="K86" s="38"/>
      <c r="L86" s="38"/>
      <c r="M86" s="38"/>
      <c r="N86" s="38">
        <f>L85*J85</f>
        <v>474</v>
      </c>
      <c r="O86" s="40">
        <f>SUM(V86:AI86)</f>
        <v>0</v>
      </c>
      <c r="P86" s="41"/>
      <c r="Q86" s="41">
        <f>O86*J85</f>
        <v>0</v>
      </c>
      <c r="R86" s="38">
        <f>L85-O86</f>
        <v>6</v>
      </c>
      <c r="S86" s="38"/>
      <c r="T86" s="38">
        <f>R86*J85</f>
        <v>474</v>
      </c>
      <c r="U86" s="38"/>
      <c r="V86" s="42">
        <v>0</v>
      </c>
      <c r="W86" s="42">
        <v>0</v>
      </c>
      <c r="X86" s="38"/>
      <c r="Y86" s="38"/>
    </row>
    <row r="87" spans="1:25" ht="15" customHeight="1" x14ac:dyDescent="0.45">
      <c r="A87" s="54" t="s">
        <v>202</v>
      </c>
      <c r="B87" s="54" t="s">
        <v>203</v>
      </c>
      <c r="C87" s="54"/>
      <c r="D87" s="54" t="s">
        <v>303</v>
      </c>
      <c r="E87" s="54" t="s">
        <v>180</v>
      </c>
      <c r="F87" s="54" t="s">
        <v>304</v>
      </c>
      <c r="G87" s="54" t="s">
        <v>262</v>
      </c>
      <c r="H87" s="54" t="s">
        <v>305</v>
      </c>
      <c r="I87" s="55">
        <v>68.8</v>
      </c>
      <c r="J87" s="38">
        <v>179</v>
      </c>
      <c r="K87" s="39">
        <v>89</v>
      </c>
      <c r="L87" s="56">
        <f>SUM(V87:AI87)</f>
        <v>4</v>
      </c>
      <c r="M87" s="56">
        <f>L87*I87</f>
        <v>275.2</v>
      </c>
      <c r="N87" s="56"/>
      <c r="O87" s="51"/>
      <c r="P87" s="41">
        <f>O88*I87</f>
        <v>0</v>
      </c>
      <c r="Q87" s="41"/>
      <c r="R87" s="56"/>
      <c r="S87" s="56">
        <f>R88*I87</f>
        <v>275.2</v>
      </c>
      <c r="T87" s="56"/>
      <c r="U87" s="56"/>
      <c r="V87" s="56">
        <v>1</v>
      </c>
      <c r="W87" s="56">
        <v>2</v>
      </c>
      <c r="X87" s="56">
        <v>1</v>
      </c>
      <c r="Y87" s="56"/>
    </row>
    <row r="88" spans="1:25" ht="15" customHeight="1" x14ac:dyDescent="0.45">
      <c r="A88" s="36"/>
      <c r="B88" s="36"/>
      <c r="C88" s="36"/>
      <c r="D88" s="46"/>
      <c r="E88" s="36"/>
      <c r="F88" s="36"/>
      <c r="G88" s="36"/>
      <c r="H88" s="36"/>
      <c r="I88" s="48"/>
      <c r="J88" s="38"/>
      <c r="K88" s="38"/>
      <c r="L88" s="38"/>
      <c r="M88" s="38"/>
      <c r="N88" s="38">
        <f>L87*J87</f>
        <v>716</v>
      </c>
      <c r="O88" s="40">
        <f>SUM(V88:AI88)</f>
        <v>0</v>
      </c>
      <c r="P88" s="41"/>
      <c r="Q88" s="41">
        <f>O88*J87</f>
        <v>0</v>
      </c>
      <c r="R88" s="38">
        <f>L87-O88</f>
        <v>4</v>
      </c>
      <c r="S88" s="38"/>
      <c r="T88" s="38">
        <f>R88*J87</f>
        <v>716</v>
      </c>
      <c r="U88" s="38"/>
      <c r="V88" s="42">
        <v>0</v>
      </c>
      <c r="W88" s="42">
        <v>0</v>
      </c>
      <c r="X88" s="42">
        <v>0</v>
      </c>
      <c r="Y88" s="38"/>
    </row>
    <row r="89" spans="1:25" ht="15" customHeight="1" x14ac:dyDescent="0.45">
      <c r="A89" s="54" t="s">
        <v>202</v>
      </c>
      <c r="B89" s="54" t="s">
        <v>203</v>
      </c>
      <c r="C89" s="54"/>
      <c r="D89" s="54" t="s">
        <v>306</v>
      </c>
      <c r="E89" s="54" t="s">
        <v>307</v>
      </c>
      <c r="F89" s="54" t="s">
        <v>308</v>
      </c>
      <c r="G89" s="54" t="s">
        <v>166</v>
      </c>
      <c r="H89" s="54"/>
      <c r="I89" s="55">
        <v>45.8</v>
      </c>
      <c r="J89" s="38">
        <v>119</v>
      </c>
      <c r="K89" s="39">
        <v>85</v>
      </c>
      <c r="L89" s="56">
        <f>SUM(V89:AI89)</f>
        <v>6</v>
      </c>
      <c r="M89" s="56">
        <f>L89*I89</f>
        <v>274.79999999999995</v>
      </c>
      <c r="N89" s="56"/>
      <c r="O89" s="851"/>
      <c r="P89" s="849">
        <f>O90*I89</f>
        <v>0</v>
      </c>
      <c r="Q89" s="849"/>
      <c r="R89" s="852"/>
      <c r="S89" s="852">
        <f>R90*I89</f>
        <v>274.79999999999995</v>
      </c>
      <c r="T89" s="852"/>
      <c r="U89" s="852"/>
      <c r="V89" s="852">
        <v>2</v>
      </c>
      <c r="W89" s="852">
        <v>2</v>
      </c>
      <c r="X89" s="852">
        <v>2</v>
      </c>
      <c r="Y89" s="56"/>
    </row>
    <row r="90" spans="1:25" ht="15" customHeight="1" x14ac:dyDescent="0.45">
      <c r="A90" s="36"/>
      <c r="B90" s="36"/>
      <c r="C90" s="36"/>
      <c r="D90" s="46"/>
      <c r="E90" s="36"/>
      <c r="F90" s="36"/>
      <c r="G90" s="36"/>
      <c r="H90" s="36"/>
      <c r="I90" s="48"/>
      <c r="J90" s="38"/>
      <c r="K90" s="38"/>
      <c r="L90" s="38"/>
      <c r="M90" s="38"/>
      <c r="N90" s="38">
        <f>L89*J89</f>
        <v>714</v>
      </c>
      <c r="O90" s="853">
        <f>SUM(V90:AI90)</f>
        <v>0</v>
      </c>
      <c r="P90" s="849"/>
      <c r="Q90" s="849">
        <f>O90*J89</f>
        <v>0</v>
      </c>
      <c r="R90" s="644">
        <f>L89-O90</f>
        <v>6</v>
      </c>
      <c r="S90" s="644"/>
      <c r="T90" s="644">
        <f>R90*J89</f>
        <v>714</v>
      </c>
      <c r="U90" s="644"/>
      <c r="V90" s="854">
        <v>0</v>
      </c>
      <c r="W90" s="854">
        <v>0</v>
      </c>
      <c r="X90" s="854">
        <v>0</v>
      </c>
      <c r="Y90" s="38"/>
    </row>
    <row r="91" spans="1:25" ht="15" customHeight="1" x14ac:dyDescent="0.45">
      <c r="A91" s="54" t="s">
        <v>202</v>
      </c>
      <c r="B91" s="54" t="s">
        <v>203</v>
      </c>
      <c r="C91" s="54"/>
      <c r="D91" s="54" t="s">
        <v>309</v>
      </c>
      <c r="E91" s="54" t="s">
        <v>307</v>
      </c>
      <c r="F91" s="54" t="s">
        <v>310</v>
      </c>
      <c r="G91" s="54" t="s">
        <v>166</v>
      </c>
      <c r="H91" s="54" t="s">
        <v>311</v>
      </c>
      <c r="I91" s="55">
        <v>38.1</v>
      </c>
      <c r="J91" s="38">
        <v>99</v>
      </c>
      <c r="K91" s="39">
        <v>79</v>
      </c>
      <c r="L91" s="56">
        <f>SUM(V91:AI91)</f>
        <v>8</v>
      </c>
      <c r="M91" s="56">
        <f>L91*I91</f>
        <v>304.8</v>
      </c>
      <c r="N91" s="56"/>
      <c r="O91" s="851"/>
      <c r="P91" s="849">
        <f>O92*I91</f>
        <v>0</v>
      </c>
      <c r="Q91" s="849"/>
      <c r="R91" s="852"/>
      <c r="S91" s="852">
        <f>R92*I91</f>
        <v>304.8</v>
      </c>
      <c r="T91" s="852"/>
      <c r="U91" s="852"/>
      <c r="V91" s="852">
        <v>2</v>
      </c>
      <c r="W91" s="852">
        <v>2</v>
      </c>
      <c r="X91" s="852">
        <v>2</v>
      </c>
      <c r="Y91" s="56">
        <v>2</v>
      </c>
    </row>
    <row r="92" spans="1:25" ht="15" customHeight="1" x14ac:dyDescent="0.45">
      <c r="A92" s="36"/>
      <c r="B92" s="36"/>
      <c r="C92" s="36"/>
      <c r="D92" s="36"/>
      <c r="E92" s="36"/>
      <c r="F92" s="36"/>
      <c r="G92" s="36"/>
      <c r="H92" s="36"/>
      <c r="I92" s="48"/>
      <c r="J92" s="38"/>
      <c r="K92" s="38"/>
      <c r="L92" s="38"/>
      <c r="M92" s="38"/>
      <c r="N92" s="38">
        <f>L91*J91</f>
        <v>792</v>
      </c>
      <c r="O92" s="853">
        <f>SUM(V92:AI92)</f>
        <v>0</v>
      </c>
      <c r="P92" s="849"/>
      <c r="Q92" s="849">
        <f>O92*J91</f>
        <v>0</v>
      </c>
      <c r="R92" s="644">
        <f>L91-O92</f>
        <v>8</v>
      </c>
      <c r="S92" s="644"/>
      <c r="T92" s="644">
        <f>R92*J91</f>
        <v>792</v>
      </c>
      <c r="U92" s="644"/>
      <c r="V92" s="854">
        <v>0</v>
      </c>
      <c r="W92" s="854">
        <v>0</v>
      </c>
      <c r="X92" s="854">
        <v>0</v>
      </c>
      <c r="Y92" s="38">
        <v>0</v>
      </c>
    </row>
    <row r="93" spans="1:25" ht="15" customHeight="1" x14ac:dyDescent="0.45">
      <c r="A93" s="54" t="s">
        <v>202</v>
      </c>
      <c r="B93" s="54" t="s">
        <v>203</v>
      </c>
      <c r="C93" s="54"/>
      <c r="D93" s="661" t="s">
        <v>312</v>
      </c>
      <c r="E93" s="54" t="s">
        <v>313</v>
      </c>
      <c r="F93" s="54" t="s">
        <v>314</v>
      </c>
      <c r="G93" s="54" t="s">
        <v>166</v>
      </c>
      <c r="H93" s="54" t="s">
        <v>315</v>
      </c>
      <c r="I93" s="55">
        <v>68.8</v>
      </c>
      <c r="J93" s="38">
        <v>179</v>
      </c>
      <c r="K93" s="39">
        <v>89</v>
      </c>
      <c r="L93" s="56">
        <f>SUM(V93:AI93)</f>
        <v>8</v>
      </c>
      <c r="M93" s="56">
        <f>L93*I93</f>
        <v>550.4</v>
      </c>
      <c r="N93" s="56"/>
      <c r="O93" s="851"/>
      <c r="P93" s="849">
        <f>O94*I93</f>
        <v>206.39999999999998</v>
      </c>
      <c r="Q93" s="849"/>
      <c r="R93" s="852"/>
      <c r="S93" s="852">
        <f>R94*I93</f>
        <v>344</v>
      </c>
      <c r="T93" s="852"/>
      <c r="U93" s="852"/>
      <c r="V93" s="852">
        <v>2</v>
      </c>
      <c r="W93" s="852">
        <v>2</v>
      </c>
      <c r="X93" s="852">
        <v>2</v>
      </c>
      <c r="Y93" s="56">
        <v>2</v>
      </c>
    </row>
    <row r="94" spans="1:25" ht="15" customHeight="1" x14ac:dyDescent="0.45">
      <c r="A94" s="36"/>
      <c r="B94" s="36"/>
      <c r="C94" s="36"/>
      <c r="D94" s="36"/>
      <c r="E94" s="36"/>
      <c r="F94" s="36"/>
      <c r="G94" s="36"/>
      <c r="H94" s="36"/>
      <c r="I94" s="48"/>
      <c r="J94" s="38"/>
      <c r="K94" s="38"/>
      <c r="L94" s="38"/>
      <c r="M94" s="38"/>
      <c r="N94" s="38">
        <f>L93*J93</f>
        <v>1432</v>
      </c>
      <c r="O94" s="707">
        <f>SUM(V94:AI94)</f>
        <v>3</v>
      </c>
      <c r="P94" s="849"/>
      <c r="Q94" s="849">
        <f>O94*J93</f>
        <v>537</v>
      </c>
      <c r="R94" s="644">
        <f>L93-O94</f>
        <v>5</v>
      </c>
      <c r="S94" s="644"/>
      <c r="T94" s="644">
        <f>R94*J93</f>
        <v>895</v>
      </c>
      <c r="U94" s="644"/>
      <c r="V94" s="672">
        <v>1</v>
      </c>
      <c r="W94" s="672">
        <v>2</v>
      </c>
      <c r="X94" s="578">
        <v>0</v>
      </c>
      <c r="Y94" s="68">
        <v>0</v>
      </c>
    </row>
    <row r="95" spans="1:25" ht="15" customHeight="1" x14ac:dyDescent="0.45">
      <c r="A95" s="54" t="s">
        <v>202</v>
      </c>
      <c r="B95" s="54" t="s">
        <v>203</v>
      </c>
      <c r="C95" s="54"/>
      <c r="D95" s="54" t="s">
        <v>316</v>
      </c>
      <c r="E95" s="54" t="s">
        <v>317</v>
      </c>
      <c r="F95" s="54" t="s">
        <v>318</v>
      </c>
      <c r="G95" s="65" t="s">
        <v>319</v>
      </c>
      <c r="H95" s="54"/>
      <c r="I95" s="55">
        <v>57.3</v>
      </c>
      <c r="J95" s="38">
        <v>149</v>
      </c>
      <c r="K95" s="56"/>
      <c r="L95" s="56">
        <f>SUM(V95:AI95)</f>
        <v>5</v>
      </c>
      <c r="M95" s="56">
        <f>L95*I95</f>
        <v>286.5</v>
      </c>
      <c r="N95" s="56"/>
      <c r="O95" s="851"/>
      <c r="P95" s="849">
        <f>O96*I95</f>
        <v>0</v>
      </c>
      <c r="Q95" s="849"/>
      <c r="R95" s="852"/>
      <c r="S95" s="852">
        <f>R96*I95</f>
        <v>286.5</v>
      </c>
      <c r="T95" s="852"/>
      <c r="U95" s="852"/>
      <c r="V95" s="852">
        <v>3</v>
      </c>
      <c r="W95" s="852">
        <v>2</v>
      </c>
      <c r="X95" s="852"/>
      <c r="Y95" s="56"/>
    </row>
    <row r="96" spans="1:25" ht="15" customHeight="1" x14ac:dyDescent="0.45">
      <c r="A96" s="36"/>
      <c r="B96" s="36"/>
      <c r="C96" s="36"/>
      <c r="D96" s="36"/>
      <c r="E96" s="36"/>
      <c r="F96" s="36"/>
      <c r="G96" s="36"/>
      <c r="H96" s="36"/>
      <c r="I96" s="48"/>
      <c r="J96" s="38"/>
      <c r="K96" s="38"/>
      <c r="L96" s="38"/>
      <c r="M96" s="38"/>
      <c r="N96" s="38">
        <f>L95*J95</f>
        <v>745</v>
      </c>
      <c r="O96" s="848">
        <f>SUM(V96:AI96)</f>
        <v>0</v>
      </c>
      <c r="P96" s="849"/>
      <c r="Q96" s="849">
        <f>O96*J95</f>
        <v>0</v>
      </c>
      <c r="R96" s="644">
        <f>L95-O96</f>
        <v>5</v>
      </c>
      <c r="S96" s="644"/>
      <c r="T96" s="644">
        <f>R96*J95</f>
        <v>745</v>
      </c>
      <c r="U96" s="644"/>
      <c r="V96" s="850">
        <v>0</v>
      </c>
      <c r="W96" s="850">
        <v>0</v>
      </c>
      <c r="X96" s="644"/>
      <c r="Y96" s="38"/>
    </row>
    <row r="97" spans="1:35" ht="15" customHeight="1" x14ac:dyDescent="0.45">
      <c r="A97" s="54" t="s">
        <v>202</v>
      </c>
      <c r="B97" s="54" t="s">
        <v>203</v>
      </c>
      <c r="C97" s="54"/>
      <c r="D97" s="54" t="s">
        <v>320</v>
      </c>
      <c r="E97" s="54" t="s">
        <v>278</v>
      </c>
      <c r="F97" s="54" t="s">
        <v>321</v>
      </c>
      <c r="G97" s="54" t="s">
        <v>154</v>
      </c>
      <c r="H97" s="54" t="s">
        <v>322</v>
      </c>
      <c r="I97" s="55">
        <v>65</v>
      </c>
      <c r="J97" s="38">
        <v>169</v>
      </c>
      <c r="K97" s="56"/>
      <c r="L97" s="56">
        <f>SUM(V97:AI97)</f>
        <v>4</v>
      </c>
      <c r="M97" s="56">
        <f>L97*I97</f>
        <v>260</v>
      </c>
      <c r="N97" s="56"/>
      <c r="O97" s="851"/>
      <c r="P97" s="849">
        <f>O98*I97</f>
        <v>0</v>
      </c>
      <c r="Q97" s="849"/>
      <c r="R97" s="852"/>
      <c r="S97" s="852">
        <f>R98*I97</f>
        <v>260</v>
      </c>
      <c r="T97" s="852"/>
      <c r="U97" s="852"/>
      <c r="V97" s="852">
        <v>2</v>
      </c>
      <c r="W97" s="852">
        <v>2</v>
      </c>
      <c r="X97" s="852"/>
      <c r="Y97" s="56"/>
    </row>
    <row r="98" spans="1:35" ht="15" customHeight="1" x14ac:dyDescent="0.45">
      <c r="A98" s="36"/>
      <c r="B98" s="36"/>
      <c r="C98" s="36"/>
      <c r="D98" s="36"/>
      <c r="E98" s="36"/>
      <c r="F98" s="36"/>
      <c r="G98" s="36"/>
      <c r="H98" s="36"/>
      <c r="I98" s="48"/>
      <c r="J98" s="38"/>
      <c r="K98" s="38"/>
      <c r="L98" s="38"/>
      <c r="M98" s="38"/>
      <c r="N98" s="38">
        <f>L97*J97</f>
        <v>676</v>
      </c>
      <c r="O98" s="848">
        <f>SUM(V98:AI98)</f>
        <v>0</v>
      </c>
      <c r="P98" s="849"/>
      <c r="Q98" s="849">
        <f>O98*J97</f>
        <v>0</v>
      </c>
      <c r="R98" s="644">
        <f>L97-O98</f>
        <v>4</v>
      </c>
      <c r="S98" s="644"/>
      <c r="T98" s="644">
        <f>R98*J97</f>
        <v>676</v>
      </c>
      <c r="U98" s="644"/>
      <c r="V98" s="850">
        <v>0</v>
      </c>
      <c r="W98" s="850">
        <v>0</v>
      </c>
      <c r="X98" s="644"/>
      <c r="Y98" s="38"/>
    </row>
    <row r="99" spans="1:35" ht="15" customHeight="1" x14ac:dyDescent="0.45">
      <c r="A99" s="36"/>
      <c r="B99" s="36"/>
      <c r="C99" s="36"/>
      <c r="D99" s="36"/>
      <c r="E99" s="36"/>
      <c r="F99" s="36"/>
      <c r="G99" s="36"/>
      <c r="H99" s="36"/>
      <c r="I99" s="48"/>
      <c r="J99" s="38"/>
      <c r="K99" s="38"/>
      <c r="L99" s="38"/>
      <c r="M99" s="56"/>
      <c r="N99" s="38"/>
      <c r="O99" s="849"/>
      <c r="P99" s="849"/>
      <c r="Q99" s="849"/>
      <c r="R99" s="644"/>
      <c r="S99" s="852"/>
      <c r="T99" s="644"/>
      <c r="U99" s="644"/>
      <c r="V99" s="644"/>
      <c r="W99" s="644"/>
      <c r="X99" s="644"/>
      <c r="Y99" s="38"/>
    </row>
    <row r="100" spans="1:35" ht="15" customHeight="1" x14ac:dyDescent="0.45">
      <c r="A100" s="36"/>
      <c r="B100" s="36"/>
      <c r="C100" s="36"/>
      <c r="D100" s="36"/>
      <c r="E100" s="36"/>
      <c r="F100" s="36"/>
      <c r="G100" s="36"/>
      <c r="H100" s="36"/>
      <c r="I100" s="48"/>
      <c r="J100" s="38"/>
      <c r="K100" s="38"/>
      <c r="L100" s="49">
        <f t="shared" ref="L100:T100" si="2">SUM(L23:L99)</f>
        <v>173</v>
      </c>
      <c r="M100" s="71">
        <f t="shared" si="2"/>
        <v>9541.3000000000011</v>
      </c>
      <c r="N100" s="71">
        <f t="shared" si="2"/>
        <v>24627</v>
      </c>
      <c r="O100" s="709">
        <f t="shared" si="2"/>
        <v>4</v>
      </c>
      <c r="P100" s="709">
        <f t="shared" si="2"/>
        <v>271.39999999999998</v>
      </c>
      <c r="Q100" s="71">
        <f t="shared" si="2"/>
        <v>706</v>
      </c>
      <c r="R100" s="71">
        <f t="shared" si="2"/>
        <v>169</v>
      </c>
      <c r="S100" s="71">
        <f t="shared" si="2"/>
        <v>9269.9000000000015</v>
      </c>
      <c r="T100" s="71">
        <f t="shared" si="2"/>
        <v>23921</v>
      </c>
      <c r="U100" s="71"/>
      <c r="V100" s="38"/>
      <c r="W100" s="38"/>
      <c r="X100" s="38"/>
      <c r="Y100" s="38"/>
    </row>
    <row r="101" spans="1:35" ht="15" customHeight="1" x14ac:dyDescent="0.45">
      <c r="A101" s="36"/>
      <c r="B101" s="36"/>
      <c r="C101" s="36"/>
      <c r="D101" s="36"/>
      <c r="E101" s="36"/>
      <c r="F101" s="36"/>
      <c r="G101" s="36"/>
      <c r="H101" s="36"/>
      <c r="I101" s="48"/>
      <c r="J101" s="38"/>
      <c r="K101" s="38" t="s">
        <v>323</v>
      </c>
      <c r="L101" s="72">
        <f t="shared" ref="L101:N101" si="3">O100+R100</f>
        <v>173</v>
      </c>
      <c r="M101" s="72">
        <f t="shared" si="3"/>
        <v>9541.3000000000011</v>
      </c>
      <c r="N101" s="72">
        <f t="shared" si="3"/>
        <v>24627</v>
      </c>
      <c r="O101" s="73"/>
      <c r="P101" s="73"/>
      <c r="Q101" s="73"/>
      <c r="R101" s="72"/>
      <c r="S101" s="72"/>
      <c r="T101" s="72"/>
      <c r="U101" s="72"/>
      <c r="V101" s="38"/>
      <c r="W101" s="38"/>
      <c r="X101" s="38"/>
      <c r="Y101" s="38"/>
    </row>
    <row r="102" spans="1:35" ht="15" customHeight="1" x14ac:dyDescent="0.45">
      <c r="A102" s="36"/>
      <c r="B102" s="36"/>
      <c r="C102" s="36"/>
      <c r="D102" s="36"/>
      <c r="E102" s="36"/>
      <c r="F102" s="36"/>
      <c r="G102" s="36"/>
      <c r="H102" s="36"/>
      <c r="I102" s="48"/>
      <c r="J102" s="38"/>
      <c r="K102" s="9" t="s">
        <v>324</v>
      </c>
      <c r="L102" s="38"/>
      <c r="M102" s="38"/>
      <c r="N102" s="38"/>
      <c r="O102" s="41"/>
      <c r="P102" s="74">
        <f>P100/M100</f>
        <v>2.8444761196063425E-2</v>
      </c>
      <c r="Q102" s="41"/>
      <c r="R102" s="38"/>
      <c r="S102" s="75">
        <f>S100/M100</f>
        <v>0.97155523880393657</v>
      </c>
      <c r="T102" s="38"/>
      <c r="U102" s="38"/>
      <c r="V102" s="38"/>
      <c r="W102" s="38"/>
      <c r="X102" s="38"/>
      <c r="Y102" s="38"/>
    </row>
    <row r="103" spans="1:35" ht="15" customHeight="1" x14ac:dyDescent="0.45">
      <c r="A103" s="36"/>
      <c r="B103" s="36"/>
      <c r="C103" s="36"/>
      <c r="D103" s="36"/>
      <c r="E103" s="36"/>
      <c r="F103" s="36"/>
      <c r="G103" s="36"/>
      <c r="H103" s="36"/>
      <c r="I103" s="48"/>
      <c r="J103" s="38"/>
      <c r="K103" s="9" t="s">
        <v>325</v>
      </c>
      <c r="L103" s="38"/>
      <c r="M103" s="38"/>
      <c r="N103" s="38"/>
      <c r="O103" s="41"/>
      <c r="P103" s="41"/>
      <c r="Q103" s="41"/>
      <c r="R103" s="38"/>
      <c r="S103" s="38"/>
      <c r="T103" s="76">
        <f>T100/S100</f>
        <v>2.5805024865424651</v>
      </c>
      <c r="U103" s="38"/>
      <c r="V103" s="38"/>
      <c r="W103" s="38"/>
      <c r="X103" s="38"/>
      <c r="Y103" s="38"/>
    </row>
    <row r="104" spans="1:35" ht="14.25" customHeight="1" x14ac:dyDescent="0.45"/>
    <row r="105" spans="1:35" ht="14.25" customHeight="1" x14ac:dyDescent="0.45"/>
    <row r="106" spans="1:35" ht="14.25" customHeight="1" x14ac:dyDescent="0.45"/>
    <row r="107" spans="1:35" ht="14.25" customHeight="1" x14ac:dyDescent="0.45"/>
    <row r="108" spans="1:35" ht="14.25" customHeight="1" x14ac:dyDescent="0.45"/>
    <row r="109" spans="1:35" ht="14.25" customHeight="1" x14ac:dyDescent="0.45"/>
    <row r="110" spans="1:35" ht="14.25" customHeight="1" x14ac:dyDescent="0.45"/>
    <row r="111" spans="1:35" ht="45" customHeight="1" x14ac:dyDescent="0.45">
      <c r="A111" s="32" t="s">
        <v>117</v>
      </c>
      <c r="B111" s="32" t="s">
        <v>118</v>
      </c>
      <c r="C111" s="32"/>
      <c r="D111" s="32" t="s">
        <v>120</v>
      </c>
      <c r="E111" s="32" t="s">
        <v>121</v>
      </c>
      <c r="F111" s="32" t="s">
        <v>122</v>
      </c>
      <c r="G111" s="32" t="s">
        <v>123</v>
      </c>
      <c r="H111" s="32" t="s">
        <v>124</v>
      </c>
      <c r="I111" s="32" t="s">
        <v>125</v>
      </c>
      <c r="J111" s="32" t="s">
        <v>126</v>
      </c>
      <c r="K111" s="32" t="s">
        <v>127</v>
      </c>
      <c r="L111" s="34" t="s">
        <v>128</v>
      </c>
      <c r="M111" s="33" t="s">
        <v>129</v>
      </c>
      <c r="N111" s="33" t="s">
        <v>130</v>
      </c>
      <c r="O111" s="35" t="s">
        <v>131</v>
      </c>
      <c r="P111" s="829" t="s">
        <v>132</v>
      </c>
      <c r="Q111" s="828"/>
      <c r="R111" s="33" t="s">
        <v>133</v>
      </c>
      <c r="S111" s="830" t="s">
        <v>201</v>
      </c>
      <c r="T111" s="828"/>
      <c r="U111" s="53"/>
      <c r="V111" s="32" t="s">
        <v>135</v>
      </c>
      <c r="W111" s="32" t="s">
        <v>136</v>
      </c>
      <c r="X111" s="32" t="s">
        <v>137</v>
      </c>
      <c r="Y111" s="32" t="s">
        <v>138</v>
      </c>
      <c r="Z111" s="32"/>
      <c r="AA111" s="32" t="s">
        <v>140</v>
      </c>
      <c r="AB111" s="32" t="s">
        <v>141</v>
      </c>
      <c r="AC111" s="32" t="s">
        <v>142</v>
      </c>
      <c r="AD111" s="32" t="s">
        <v>143</v>
      </c>
      <c r="AE111" s="32" t="s">
        <v>144</v>
      </c>
      <c r="AF111" s="32" t="s">
        <v>145</v>
      </c>
      <c r="AG111" s="32" t="s">
        <v>146</v>
      </c>
      <c r="AH111" s="32" t="s">
        <v>147</v>
      </c>
      <c r="AI111" s="32" t="s">
        <v>148</v>
      </c>
    </row>
    <row r="112" spans="1:35" ht="15" customHeight="1" x14ac:dyDescent="0.45">
      <c r="A112" s="77" t="s">
        <v>149</v>
      </c>
      <c r="B112" s="77" t="s">
        <v>8</v>
      </c>
      <c r="C112" s="77"/>
      <c r="D112" s="78" t="s">
        <v>326</v>
      </c>
      <c r="E112" s="78" t="s">
        <v>180</v>
      </c>
      <c r="F112" s="78" t="s">
        <v>158</v>
      </c>
      <c r="G112" s="79" t="s">
        <v>327</v>
      </c>
      <c r="H112" s="77" t="s">
        <v>328</v>
      </c>
      <c r="I112" s="80">
        <v>72.7</v>
      </c>
      <c r="J112" s="81">
        <v>189</v>
      </c>
      <c r="K112" s="81"/>
      <c r="L112" s="81">
        <f>SUM(V112:AI112)</f>
        <v>6</v>
      </c>
      <c r="M112" s="81">
        <f>L112*I112</f>
        <v>436.20000000000005</v>
      </c>
      <c r="N112" s="81"/>
      <c r="O112" s="855"/>
      <c r="P112" s="855">
        <f>O113*I112</f>
        <v>0</v>
      </c>
      <c r="Q112" s="855"/>
      <c r="R112" s="856"/>
      <c r="S112" s="856">
        <f>R113*I112</f>
        <v>436.20000000000005</v>
      </c>
      <c r="T112" s="856"/>
      <c r="U112" s="856"/>
      <c r="V112" s="856">
        <v>1</v>
      </c>
      <c r="W112" s="856">
        <v>2</v>
      </c>
      <c r="X112" s="856">
        <v>2</v>
      </c>
      <c r="Y112" s="81">
        <v>1</v>
      </c>
      <c r="Z112" s="81"/>
      <c r="AA112" s="82"/>
      <c r="AB112" s="82"/>
      <c r="AC112" s="82"/>
      <c r="AD112" s="82"/>
      <c r="AE112" s="82"/>
      <c r="AF112" s="82"/>
      <c r="AG112" s="82"/>
      <c r="AH112" s="82"/>
      <c r="AI112" s="82"/>
    </row>
    <row r="113" spans="1:35" ht="15" customHeight="1" x14ac:dyDescent="0.45">
      <c r="A113" s="36"/>
      <c r="B113" s="36"/>
      <c r="C113" s="36"/>
      <c r="D113" s="46"/>
      <c r="E113" s="36"/>
      <c r="F113" s="36"/>
      <c r="G113" s="36"/>
      <c r="H113" s="36"/>
      <c r="I113" s="48"/>
      <c r="J113" s="38"/>
      <c r="K113" s="38"/>
      <c r="L113" s="38"/>
      <c r="M113" s="38"/>
      <c r="N113" s="38">
        <f>L112*J112</f>
        <v>1134</v>
      </c>
      <c r="O113" s="848">
        <f>SUM(V113:AK113)</f>
        <v>0</v>
      </c>
      <c r="P113" s="849"/>
      <c r="Q113" s="849">
        <f>O113*J112</f>
        <v>0</v>
      </c>
      <c r="R113" s="644">
        <f>L112-O113</f>
        <v>6</v>
      </c>
      <c r="S113" s="644"/>
      <c r="T113" s="644">
        <f>R113*J112</f>
        <v>1134</v>
      </c>
      <c r="U113" s="644"/>
      <c r="V113" s="850">
        <v>0</v>
      </c>
      <c r="W113" s="850">
        <v>0</v>
      </c>
      <c r="X113" s="850">
        <v>0</v>
      </c>
      <c r="Y113" s="58">
        <v>0</v>
      </c>
      <c r="Z113" s="38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ht="15" customHeight="1" x14ac:dyDescent="0.45">
      <c r="A114" s="36"/>
      <c r="B114" s="36"/>
      <c r="C114" s="36"/>
      <c r="D114" s="36"/>
      <c r="E114" s="36"/>
      <c r="F114" s="36"/>
      <c r="G114" s="36"/>
      <c r="H114" s="36"/>
      <c r="I114" s="48"/>
      <c r="J114" s="38"/>
      <c r="K114" s="38"/>
      <c r="L114" s="38"/>
      <c r="M114" s="38"/>
      <c r="N114" s="38"/>
      <c r="O114" s="849"/>
      <c r="P114" s="849"/>
      <c r="Q114" s="849"/>
      <c r="R114" s="644"/>
      <c r="S114" s="644"/>
      <c r="T114" s="644"/>
      <c r="U114" s="644"/>
      <c r="V114" s="644"/>
      <c r="W114" s="857"/>
      <c r="X114" s="858"/>
      <c r="Y114" s="38"/>
      <c r="Z114" s="38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ht="15" customHeight="1" x14ac:dyDescent="0.45">
      <c r="A115" s="77" t="s">
        <v>149</v>
      </c>
      <c r="B115" s="77" t="s">
        <v>8</v>
      </c>
      <c r="C115" s="77"/>
      <c r="D115" s="671" t="s">
        <v>329</v>
      </c>
      <c r="E115" s="77" t="s">
        <v>210</v>
      </c>
      <c r="F115" s="79" t="s">
        <v>330</v>
      </c>
      <c r="G115" s="77" t="s">
        <v>331</v>
      </c>
      <c r="H115" s="77" t="s">
        <v>212</v>
      </c>
      <c r="I115" s="80">
        <v>76.5</v>
      </c>
      <c r="J115" s="81">
        <v>199</v>
      </c>
      <c r="K115" s="39">
        <v>99.5</v>
      </c>
      <c r="L115" s="81">
        <f>SUM(V115:AI115)</f>
        <v>3</v>
      </c>
      <c r="M115" s="81">
        <f>L115*I115</f>
        <v>229.5</v>
      </c>
      <c r="N115" s="81"/>
      <c r="O115" s="855"/>
      <c r="P115" s="855">
        <f>O116*I115</f>
        <v>0</v>
      </c>
      <c r="Q115" s="855"/>
      <c r="R115" s="856"/>
      <c r="S115" s="856">
        <f>R116*I115</f>
        <v>229.5</v>
      </c>
      <c r="T115" s="856"/>
      <c r="U115" s="856"/>
      <c r="V115" s="856"/>
      <c r="W115" s="856">
        <v>1</v>
      </c>
      <c r="X115" s="856">
        <v>1</v>
      </c>
      <c r="Y115" s="81">
        <v>1</v>
      </c>
      <c r="Z115" s="81"/>
      <c r="AA115" s="82"/>
      <c r="AB115" s="82"/>
      <c r="AC115" s="82"/>
      <c r="AD115" s="82"/>
      <c r="AE115" s="82"/>
      <c r="AF115" s="82"/>
      <c r="AG115" s="82"/>
      <c r="AH115" s="82"/>
      <c r="AI115" s="82"/>
    </row>
    <row r="116" spans="1:35" ht="15" customHeight="1" x14ac:dyDescent="0.45">
      <c r="A116" s="36"/>
      <c r="B116" s="36"/>
      <c r="C116" s="36"/>
      <c r="D116" s="46"/>
      <c r="E116" s="36"/>
      <c r="F116" s="36"/>
      <c r="G116" s="36"/>
      <c r="H116" s="36"/>
      <c r="I116" s="48"/>
      <c r="J116" s="38"/>
      <c r="K116" s="38"/>
      <c r="L116" s="38"/>
      <c r="M116" s="38"/>
      <c r="N116" s="38">
        <f>L115*J115</f>
        <v>597</v>
      </c>
      <c r="O116" s="707">
        <f>SUM(V116:AK116)</f>
        <v>0</v>
      </c>
      <c r="P116" s="849"/>
      <c r="Q116" s="849">
        <f>O116*J115</f>
        <v>0</v>
      </c>
      <c r="R116" s="644">
        <f>L115-O116</f>
        <v>3</v>
      </c>
      <c r="S116" s="644"/>
      <c r="T116" s="644">
        <f>R116*J115</f>
        <v>597</v>
      </c>
      <c r="U116" s="644"/>
      <c r="V116" s="644"/>
      <c r="W116" s="578">
        <v>0</v>
      </c>
      <c r="X116" s="578">
        <v>0</v>
      </c>
      <c r="Y116" s="670">
        <v>0</v>
      </c>
      <c r="Z116" s="38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ht="15" customHeight="1" x14ac:dyDescent="0.45">
      <c r="A117" s="36"/>
      <c r="B117" s="36"/>
      <c r="C117" s="36"/>
      <c r="D117" s="36"/>
      <c r="E117" s="36"/>
      <c r="F117" s="36"/>
      <c r="G117" s="36"/>
      <c r="H117" s="36"/>
      <c r="I117" s="48"/>
      <c r="J117" s="38"/>
      <c r="K117" s="38"/>
      <c r="L117" s="38"/>
      <c r="M117" s="38"/>
      <c r="N117" s="38"/>
      <c r="O117" s="849"/>
      <c r="P117" s="849"/>
      <c r="Q117" s="849"/>
      <c r="R117" s="644"/>
      <c r="S117" s="644"/>
      <c r="T117" s="644"/>
      <c r="U117" s="644"/>
      <c r="V117" s="644"/>
      <c r="W117" s="644"/>
      <c r="X117" s="644"/>
      <c r="Y117" s="38"/>
      <c r="Z117" s="38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ht="15" customHeight="1" x14ac:dyDescent="0.45">
      <c r="A118" s="77" t="s">
        <v>149</v>
      </c>
      <c r="B118" s="77" t="s">
        <v>8</v>
      </c>
      <c r="C118" s="77"/>
      <c r="D118" s="85" t="s">
        <v>332</v>
      </c>
      <c r="E118" s="85" t="s">
        <v>210</v>
      </c>
      <c r="F118" s="85" t="s">
        <v>333</v>
      </c>
      <c r="G118" s="77" t="s">
        <v>154</v>
      </c>
      <c r="H118" s="77" t="s">
        <v>334</v>
      </c>
      <c r="I118" s="80">
        <v>53.5</v>
      </c>
      <c r="J118" s="81">
        <v>139</v>
      </c>
      <c r="K118" s="39">
        <v>69.5</v>
      </c>
      <c r="L118" s="81">
        <f>SUM(V118:AI118)</f>
        <v>7</v>
      </c>
      <c r="M118" s="81">
        <f>L118*I118</f>
        <v>374.5</v>
      </c>
      <c r="N118" s="81"/>
      <c r="O118" s="855"/>
      <c r="P118" s="855">
        <f>O119*I118</f>
        <v>0</v>
      </c>
      <c r="Q118" s="855"/>
      <c r="R118" s="856"/>
      <c r="S118" s="856">
        <f>R119*I118</f>
        <v>374.5</v>
      </c>
      <c r="T118" s="856"/>
      <c r="U118" s="856"/>
      <c r="V118" s="856">
        <v>2</v>
      </c>
      <c r="W118" s="856">
        <v>2</v>
      </c>
      <c r="X118" s="856">
        <v>2</v>
      </c>
      <c r="Y118" s="81">
        <v>1</v>
      </c>
      <c r="Z118" s="81"/>
      <c r="AA118" s="82"/>
      <c r="AB118" s="82"/>
      <c r="AC118" s="82"/>
      <c r="AD118" s="82"/>
      <c r="AE118" s="82"/>
      <c r="AF118" s="82"/>
      <c r="AG118" s="82"/>
      <c r="AH118" s="82"/>
      <c r="AI118" s="82"/>
    </row>
    <row r="119" spans="1:35" ht="15" customHeight="1" x14ac:dyDescent="0.45">
      <c r="A119" s="36"/>
      <c r="B119" s="36"/>
      <c r="C119" s="36"/>
      <c r="D119" s="46"/>
      <c r="E119" s="36"/>
      <c r="F119" s="36"/>
      <c r="G119" s="36"/>
      <c r="H119" s="36"/>
      <c r="I119" s="48"/>
      <c r="J119" s="38"/>
      <c r="K119" s="38"/>
      <c r="L119" s="38"/>
      <c r="M119" s="38"/>
      <c r="N119" s="38">
        <f>L118*J118</f>
        <v>973</v>
      </c>
      <c r="O119" s="853">
        <f>SUM(V119:AK119)</f>
        <v>0</v>
      </c>
      <c r="P119" s="849"/>
      <c r="Q119" s="849">
        <f>O119*J118</f>
        <v>0</v>
      </c>
      <c r="R119" s="644">
        <f>L118-O119</f>
        <v>7</v>
      </c>
      <c r="S119" s="644"/>
      <c r="T119" s="644">
        <f>R119*J118</f>
        <v>973</v>
      </c>
      <c r="U119" s="644"/>
      <c r="V119" s="854">
        <v>0</v>
      </c>
      <c r="W119" s="854">
        <v>0</v>
      </c>
      <c r="X119" s="854">
        <v>0</v>
      </c>
      <c r="Y119" s="42">
        <v>0</v>
      </c>
      <c r="Z119" s="38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ht="15" customHeight="1" x14ac:dyDescent="0.45">
      <c r="A120" s="36"/>
      <c r="B120" s="36"/>
      <c r="C120" s="36"/>
      <c r="D120" s="36"/>
      <c r="E120" s="36"/>
      <c r="F120" s="36"/>
      <c r="G120" s="36"/>
      <c r="H120" s="36"/>
      <c r="I120" s="48"/>
      <c r="J120" s="38"/>
      <c r="K120" s="38"/>
      <c r="L120" s="38"/>
      <c r="M120" s="38"/>
      <c r="N120" s="38"/>
      <c r="O120" s="849"/>
      <c r="P120" s="849"/>
      <c r="Q120" s="849"/>
      <c r="R120" s="644"/>
      <c r="S120" s="644"/>
      <c r="T120" s="644"/>
      <c r="U120" s="644"/>
      <c r="V120" s="644"/>
      <c r="W120" s="644"/>
      <c r="X120" s="644"/>
      <c r="Y120" s="38"/>
      <c r="Z120" s="38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ht="15" customHeight="1" x14ac:dyDescent="0.45">
      <c r="A121" s="77" t="s">
        <v>149</v>
      </c>
      <c r="B121" s="77" t="s">
        <v>8</v>
      </c>
      <c r="C121" s="77"/>
      <c r="D121" s="77" t="s">
        <v>335</v>
      </c>
      <c r="E121" s="77" t="s">
        <v>157</v>
      </c>
      <c r="F121" s="77" t="s">
        <v>176</v>
      </c>
      <c r="G121" s="77" t="s">
        <v>331</v>
      </c>
      <c r="H121" s="77" t="s">
        <v>336</v>
      </c>
      <c r="I121" s="80">
        <v>72.7</v>
      </c>
      <c r="J121" s="81">
        <v>189</v>
      </c>
      <c r="K121" s="81">
        <v>113.4</v>
      </c>
      <c r="L121" s="81">
        <f>SUM(V121:AI121)</f>
        <v>5</v>
      </c>
      <c r="M121" s="81">
        <f>L121*I121</f>
        <v>363.5</v>
      </c>
      <c r="N121" s="81"/>
      <c r="O121" s="855"/>
      <c r="P121" s="855">
        <f>O122*I121</f>
        <v>0</v>
      </c>
      <c r="Q121" s="855"/>
      <c r="R121" s="856"/>
      <c r="S121" s="856">
        <f>R122*I121</f>
        <v>363.5</v>
      </c>
      <c r="T121" s="856"/>
      <c r="U121" s="856"/>
      <c r="V121" s="856">
        <v>1</v>
      </c>
      <c r="W121" s="856">
        <v>2</v>
      </c>
      <c r="X121" s="856">
        <v>2</v>
      </c>
      <c r="Y121" s="81"/>
      <c r="Z121" s="81"/>
      <c r="AA121" s="82"/>
      <c r="AB121" s="82"/>
      <c r="AC121" s="82"/>
      <c r="AD121" s="82"/>
      <c r="AE121" s="82"/>
      <c r="AF121" s="82"/>
      <c r="AG121" s="82"/>
      <c r="AH121" s="82"/>
      <c r="AI121" s="82"/>
    </row>
    <row r="122" spans="1:35" ht="15" customHeight="1" x14ac:dyDescent="0.45">
      <c r="A122" s="36"/>
      <c r="B122" s="36"/>
      <c r="C122" s="36"/>
      <c r="D122" s="46"/>
      <c r="E122" s="36"/>
      <c r="F122" s="36"/>
      <c r="G122" s="36"/>
      <c r="H122" s="36"/>
      <c r="I122" s="48"/>
      <c r="J122" s="38"/>
      <c r="K122" s="38"/>
      <c r="L122" s="38"/>
      <c r="M122" s="38"/>
      <c r="N122" s="38">
        <f>L121*J121</f>
        <v>945</v>
      </c>
      <c r="O122" s="579">
        <f>SUM(V122:AK122)</f>
        <v>0</v>
      </c>
      <c r="P122" s="849"/>
      <c r="Q122" s="849">
        <f>O122*J121</f>
        <v>0</v>
      </c>
      <c r="R122" s="644">
        <f>L121-O122</f>
        <v>5</v>
      </c>
      <c r="S122" s="644"/>
      <c r="T122" s="644">
        <f>R122*J121</f>
        <v>945</v>
      </c>
      <c r="U122" s="644"/>
      <c r="V122" s="578">
        <v>0</v>
      </c>
      <c r="W122" s="578">
        <v>0</v>
      </c>
      <c r="X122" s="578">
        <v>0</v>
      </c>
      <c r="Y122" s="38"/>
      <c r="Z122" s="38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ht="15" customHeight="1" x14ac:dyDescent="0.45">
      <c r="A123" s="36"/>
      <c r="B123" s="36"/>
      <c r="C123" s="36"/>
      <c r="D123" s="36"/>
      <c r="E123" s="36"/>
      <c r="F123" s="36"/>
      <c r="G123" s="36"/>
      <c r="H123" s="36"/>
      <c r="I123" s="48"/>
      <c r="J123" s="38"/>
      <c r="K123" s="38"/>
      <c r="L123" s="38"/>
      <c r="M123" s="38"/>
      <c r="N123" s="38"/>
      <c r="O123" s="849"/>
      <c r="P123" s="849"/>
      <c r="Q123" s="849"/>
      <c r="R123" s="644"/>
      <c r="S123" s="644"/>
      <c r="T123" s="644"/>
      <c r="U123" s="644"/>
      <c r="V123" s="644"/>
      <c r="W123" s="644"/>
      <c r="X123" s="644"/>
      <c r="Y123" s="38"/>
      <c r="Z123" s="38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ht="15" customHeight="1" x14ac:dyDescent="0.45">
      <c r="A124" s="77" t="s">
        <v>149</v>
      </c>
      <c r="B124" s="77" t="s">
        <v>8</v>
      </c>
      <c r="C124" s="77"/>
      <c r="D124" s="77" t="s">
        <v>337</v>
      </c>
      <c r="E124" s="77" t="s">
        <v>157</v>
      </c>
      <c r="F124" s="77" t="s">
        <v>165</v>
      </c>
      <c r="G124" s="86" t="s">
        <v>338</v>
      </c>
      <c r="H124" s="77" t="s">
        <v>339</v>
      </c>
      <c r="I124" s="80">
        <v>68.8</v>
      </c>
      <c r="J124" s="81">
        <v>179</v>
      </c>
      <c r="K124" s="81"/>
      <c r="L124" s="81">
        <f>SUM(V124:AI124)</f>
        <v>6</v>
      </c>
      <c r="M124" s="81">
        <f>L124*I124</f>
        <v>412.79999999999995</v>
      </c>
      <c r="N124" s="81"/>
      <c r="O124" s="855"/>
      <c r="P124" s="855">
        <f>O125*I124</f>
        <v>0</v>
      </c>
      <c r="Q124" s="855"/>
      <c r="R124" s="856"/>
      <c r="S124" s="856">
        <f>R125*I124</f>
        <v>412.79999999999995</v>
      </c>
      <c r="T124" s="856"/>
      <c r="U124" s="856"/>
      <c r="V124" s="856">
        <v>1</v>
      </c>
      <c r="W124" s="856">
        <v>2</v>
      </c>
      <c r="X124" s="856">
        <v>2</v>
      </c>
      <c r="Y124" s="81">
        <v>1</v>
      </c>
      <c r="Z124" s="81"/>
      <c r="AA124" s="82"/>
      <c r="AB124" s="82"/>
      <c r="AC124" s="82"/>
      <c r="AD124" s="82"/>
      <c r="AE124" s="82"/>
      <c r="AF124" s="82"/>
      <c r="AG124" s="82"/>
      <c r="AH124" s="82"/>
      <c r="AI124" s="82"/>
    </row>
    <row r="125" spans="1:35" ht="15" customHeight="1" x14ac:dyDescent="0.45">
      <c r="A125" s="36"/>
      <c r="B125" s="36"/>
      <c r="C125" s="36"/>
      <c r="D125" s="46"/>
      <c r="E125" s="36"/>
      <c r="F125" s="36"/>
      <c r="G125" s="36"/>
      <c r="H125" s="36"/>
      <c r="I125" s="48"/>
      <c r="J125" s="38"/>
      <c r="K125" s="38"/>
      <c r="L125" s="38"/>
      <c r="M125" s="38"/>
      <c r="N125" s="38">
        <f>L124*J124</f>
        <v>1074</v>
      </c>
      <c r="O125" s="853">
        <f>SUM(V125:AK125)</f>
        <v>0</v>
      </c>
      <c r="P125" s="849"/>
      <c r="Q125" s="849">
        <f>O125*J124</f>
        <v>0</v>
      </c>
      <c r="R125" s="644">
        <f>L124-O125</f>
        <v>6</v>
      </c>
      <c r="S125" s="644"/>
      <c r="T125" s="644">
        <f>R125*J124</f>
        <v>1074</v>
      </c>
      <c r="U125" s="644"/>
      <c r="V125" s="854">
        <v>0</v>
      </c>
      <c r="W125" s="854">
        <v>0</v>
      </c>
      <c r="X125" s="854">
        <v>0</v>
      </c>
      <c r="Y125" s="42">
        <v>0</v>
      </c>
    </row>
    <row r="126" spans="1:35" ht="15" customHeight="1" x14ac:dyDescent="0.45">
      <c r="A126" s="36"/>
      <c r="B126" s="36"/>
      <c r="C126" s="36"/>
      <c r="D126" s="36"/>
      <c r="E126" s="36"/>
      <c r="F126" s="36"/>
      <c r="G126" s="36"/>
      <c r="H126" s="36"/>
      <c r="I126" s="48"/>
      <c r="J126" s="38"/>
      <c r="K126" s="38"/>
      <c r="L126" s="38"/>
      <c r="M126" s="38"/>
      <c r="N126" s="38"/>
      <c r="O126" s="849"/>
      <c r="P126" s="849"/>
      <c r="Q126" s="849"/>
      <c r="R126" s="644"/>
      <c r="S126" s="644"/>
      <c r="T126" s="644"/>
      <c r="U126" s="644"/>
      <c r="V126" s="644"/>
      <c r="W126" s="644"/>
      <c r="X126" s="644"/>
      <c r="Y126" s="38"/>
    </row>
    <row r="127" spans="1:35" ht="15" customHeight="1" x14ac:dyDescent="0.45">
      <c r="A127" s="77" t="s">
        <v>149</v>
      </c>
      <c r="B127" s="77" t="s">
        <v>8</v>
      </c>
      <c r="C127" s="77"/>
      <c r="D127" s="77" t="s">
        <v>340</v>
      </c>
      <c r="E127" s="77" t="s">
        <v>157</v>
      </c>
      <c r="F127" s="77" t="s">
        <v>176</v>
      </c>
      <c r="G127" s="86" t="s">
        <v>338</v>
      </c>
      <c r="H127" s="86" t="s">
        <v>341</v>
      </c>
      <c r="I127" s="80">
        <v>68.8</v>
      </c>
      <c r="J127" s="81">
        <v>179</v>
      </c>
      <c r="K127" s="81"/>
      <c r="L127" s="81">
        <f>SUM(V127:AI127)</f>
        <v>6</v>
      </c>
      <c r="M127" s="81">
        <f>L127*I127</f>
        <v>412.79999999999995</v>
      </c>
      <c r="N127" s="81"/>
      <c r="O127" s="855"/>
      <c r="P127" s="855">
        <f>O128*I127</f>
        <v>0</v>
      </c>
      <c r="Q127" s="855"/>
      <c r="R127" s="856"/>
      <c r="S127" s="856">
        <f>R128*I127</f>
        <v>412.79999999999995</v>
      </c>
      <c r="T127" s="856"/>
      <c r="U127" s="856"/>
      <c r="V127" s="856">
        <v>1</v>
      </c>
      <c r="W127" s="856">
        <v>2</v>
      </c>
      <c r="X127" s="856">
        <v>2</v>
      </c>
      <c r="Y127" s="81">
        <v>1</v>
      </c>
    </row>
    <row r="128" spans="1:35" ht="15" customHeight="1" x14ac:dyDescent="0.45">
      <c r="A128" s="36"/>
      <c r="B128" s="36"/>
      <c r="C128" s="36"/>
      <c r="D128" s="46"/>
      <c r="E128" s="36"/>
      <c r="F128" s="36"/>
      <c r="G128" s="36"/>
      <c r="H128" s="36"/>
      <c r="I128" s="48"/>
      <c r="J128" s="38"/>
      <c r="K128" s="38"/>
      <c r="L128" s="38"/>
      <c r="M128" s="38"/>
      <c r="N128" s="38">
        <f>L127*J127</f>
        <v>1074</v>
      </c>
      <c r="O128" s="853">
        <f>SUM(V128:AK128)</f>
        <v>0</v>
      </c>
      <c r="P128" s="849"/>
      <c r="Q128" s="849">
        <f>O128*J127</f>
        <v>0</v>
      </c>
      <c r="R128" s="644">
        <f>L127-O128</f>
        <v>6</v>
      </c>
      <c r="S128" s="644"/>
      <c r="T128" s="644">
        <f>R128*J127</f>
        <v>1074</v>
      </c>
      <c r="U128" s="644"/>
      <c r="V128" s="854">
        <v>0</v>
      </c>
      <c r="W128" s="854">
        <v>0</v>
      </c>
      <c r="X128" s="854">
        <v>0</v>
      </c>
      <c r="Y128" s="42">
        <v>0</v>
      </c>
    </row>
    <row r="129" spans="1:27" ht="15" customHeight="1" x14ac:dyDescent="0.45">
      <c r="A129" s="36"/>
      <c r="B129" s="36"/>
      <c r="C129" s="36"/>
      <c r="D129" s="36"/>
      <c r="E129" s="36"/>
      <c r="F129" s="36"/>
      <c r="G129" s="36"/>
      <c r="H129" s="36"/>
      <c r="I129" s="48"/>
      <c r="J129" s="38"/>
      <c r="K129" s="38"/>
      <c r="L129" s="38"/>
      <c r="M129" s="38"/>
      <c r="N129" s="38"/>
      <c r="O129" s="849"/>
      <c r="P129" s="849"/>
      <c r="Q129" s="849"/>
      <c r="R129" s="644"/>
      <c r="S129" s="644"/>
      <c r="T129" s="644"/>
      <c r="U129" s="644"/>
      <c r="V129" s="644"/>
      <c r="W129" s="644"/>
      <c r="X129" s="859"/>
      <c r="Y129" s="38"/>
    </row>
    <row r="130" spans="1:27" ht="15" customHeight="1" x14ac:dyDescent="0.45">
      <c r="A130" s="77" t="s">
        <v>149</v>
      </c>
      <c r="B130" s="77" t="s">
        <v>8</v>
      </c>
      <c r="C130" s="77"/>
      <c r="D130" s="85" t="s">
        <v>342</v>
      </c>
      <c r="E130" s="85" t="s">
        <v>157</v>
      </c>
      <c r="F130" s="85" t="s">
        <v>343</v>
      </c>
      <c r="G130" s="79" t="s">
        <v>344</v>
      </c>
      <c r="H130" s="79" t="s">
        <v>345</v>
      </c>
      <c r="I130" s="80">
        <v>68.8</v>
      </c>
      <c r="J130" s="81">
        <v>179</v>
      </c>
      <c r="K130" s="39">
        <v>107</v>
      </c>
      <c r="L130" s="81">
        <f>SUM(V130:AI130)</f>
        <v>5</v>
      </c>
      <c r="M130" s="81">
        <f>L130*I130</f>
        <v>344</v>
      </c>
      <c r="N130" s="81"/>
      <c r="O130" s="855"/>
      <c r="P130" s="855">
        <f>O131*I130</f>
        <v>0</v>
      </c>
      <c r="Q130" s="855"/>
      <c r="R130" s="856"/>
      <c r="S130" s="856">
        <f>R131*I130</f>
        <v>344</v>
      </c>
      <c r="T130" s="856"/>
      <c r="U130" s="856"/>
      <c r="V130" s="856">
        <v>2</v>
      </c>
      <c r="W130" s="856">
        <v>2</v>
      </c>
      <c r="X130" s="856">
        <v>1</v>
      </c>
      <c r="Y130" s="81"/>
    </row>
    <row r="131" spans="1:27" ht="15" customHeight="1" x14ac:dyDescent="0.45">
      <c r="A131" s="36"/>
      <c r="B131" s="36"/>
      <c r="C131" s="36"/>
      <c r="D131" s="46"/>
      <c r="E131" s="36"/>
      <c r="F131" s="36"/>
      <c r="G131" s="36"/>
      <c r="H131" s="36"/>
      <c r="I131" s="48"/>
      <c r="J131" s="38"/>
      <c r="K131" s="38"/>
      <c r="L131" s="38"/>
      <c r="M131" s="38"/>
      <c r="N131" s="38">
        <f>L130*J130</f>
        <v>895</v>
      </c>
      <c r="O131" s="853">
        <f>SUM(V131:AK131)</f>
        <v>0</v>
      </c>
      <c r="P131" s="849"/>
      <c r="Q131" s="849">
        <f>O131*J130</f>
        <v>0</v>
      </c>
      <c r="R131" s="644">
        <f>L130-O131</f>
        <v>5</v>
      </c>
      <c r="S131" s="644"/>
      <c r="T131" s="644">
        <f>R131*J130</f>
        <v>895</v>
      </c>
      <c r="U131" s="644"/>
      <c r="V131" s="854">
        <v>0</v>
      </c>
      <c r="W131" s="854">
        <v>0</v>
      </c>
      <c r="X131" s="854">
        <v>0</v>
      </c>
      <c r="Y131" s="38"/>
    </row>
    <row r="132" spans="1:27" ht="15" customHeight="1" x14ac:dyDescent="0.45">
      <c r="A132" s="36"/>
      <c r="B132" s="36"/>
      <c r="C132" s="36"/>
      <c r="D132" s="36"/>
      <c r="E132" s="36"/>
      <c r="F132" s="36"/>
      <c r="G132" s="36"/>
      <c r="H132" s="36"/>
      <c r="I132" s="48"/>
      <c r="J132" s="38"/>
      <c r="K132" s="38"/>
      <c r="L132" s="38"/>
      <c r="M132" s="38"/>
      <c r="N132" s="38"/>
      <c r="O132" s="849"/>
      <c r="P132" s="849"/>
      <c r="Q132" s="849"/>
      <c r="R132" s="644"/>
      <c r="S132" s="644"/>
      <c r="T132" s="644"/>
      <c r="U132" s="644"/>
      <c r="V132" s="644"/>
      <c r="W132" s="644"/>
      <c r="X132" s="644"/>
      <c r="Y132" s="38"/>
    </row>
    <row r="133" spans="1:27" ht="15" customHeight="1" x14ac:dyDescent="0.45">
      <c r="A133" s="54" t="s">
        <v>149</v>
      </c>
      <c r="B133" s="77" t="s">
        <v>8</v>
      </c>
      <c r="C133" s="77"/>
      <c r="D133" s="78" t="s">
        <v>346</v>
      </c>
      <c r="E133" s="78" t="s">
        <v>175</v>
      </c>
      <c r="F133" s="78" t="s">
        <v>347</v>
      </c>
      <c r="G133" s="86" t="s">
        <v>348</v>
      </c>
      <c r="H133" s="77" t="s">
        <v>349</v>
      </c>
      <c r="I133" s="80">
        <v>126.5</v>
      </c>
      <c r="J133" s="845">
        <v>379</v>
      </c>
      <c r="K133" s="81"/>
      <c r="L133" s="81">
        <f>SUM(V133:AI133)</f>
        <v>4</v>
      </c>
      <c r="M133" s="81">
        <f>L133*I133</f>
        <v>506</v>
      </c>
      <c r="N133" s="81"/>
      <c r="O133" s="855"/>
      <c r="P133" s="855">
        <f>O134*I133</f>
        <v>0</v>
      </c>
      <c r="Q133" s="855"/>
      <c r="R133" s="856"/>
      <c r="S133" s="856">
        <f>R134*I133</f>
        <v>506</v>
      </c>
      <c r="T133" s="856"/>
      <c r="U133" s="856"/>
      <c r="V133" s="856">
        <v>3</v>
      </c>
      <c r="W133" s="856">
        <v>1</v>
      </c>
      <c r="X133" s="856"/>
      <c r="Y133" s="81"/>
    </row>
    <row r="134" spans="1:27" ht="15" customHeight="1" x14ac:dyDescent="0.45">
      <c r="A134" s="36"/>
      <c r="B134" s="36"/>
      <c r="C134" s="36"/>
      <c r="D134" s="36"/>
      <c r="E134" s="36"/>
      <c r="F134" s="36"/>
      <c r="G134" s="36"/>
      <c r="H134" s="36"/>
      <c r="I134" s="48"/>
      <c r="J134" s="38"/>
      <c r="K134" s="38"/>
      <c r="L134" s="38"/>
      <c r="M134" s="38"/>
      <c r="N134" s="38">
        <f>L133*J133</f>
        <v>1516</v>
      </c>
      <c r="O134" s="848">
        <f>SUM(V134:AK134)</f>
        <v>0</v>
      </c>
      <c r="P134" s="849"/>
      <c r="Q134" s="849">
        <f>O134*J133</f>
        <v>0</v>
      </c>
      <c r="R134" s="644">
        <f>L133-O134</f>
        <v>4</v>
      </c>
      <c r="S134" s="644"/>
      <c r="T134" s="644">
        <f>R134*J133</f>
        <v>1516</v>
      </c>
      <c r="U134" s="644"/>
      <c r="V134" s="850">
        <v>0</v>
      </c>
      <c r="W134" s="850">
        <v>0</v>
      </c>
      <c r="X134" s="644"/>
      <c r="Y134" s="38"/>
    </row>
    <row r="135" spans="1:27" ht="15" customHeight="1" x14ac:dyDescent="0.45">
      <c r="A135" s="36"/>
      <c r="B135" s="36"/>
      <c r="C135" s="36"/>
      <c r="D135" s="36"/>
      <c r="E135" s="36"/>
      <c r="F135" s="36"/>
      <c r="G135" s="36"/>
      <c r="H135" s="36"/>
      <c r="I135" s="48"/>
      <c r="J135" s="38"/>
      <c r="K135" s="38"/>
      <c r="L135" s="38"/>
      <c r="M135" s="38"/>
      <c r="N135" s="38"/>
      <c r="O135" s="849"/>
      <c r="P135" s="849"/>
      <c r="Q135" s="849"/>
      <c r="R135" s="644"/>
      <c r="S135" s="644"/>
      <c r="T135" s="644"/>
      <c r="U135" s="644"/>
      <c r="V135" s="644"/>
      <c r="W135" s="644"/>
      <c r="X135" s="644"/>
      <c r="Y135" s="38"/>
    </row>
    <row r="136" spans="1:27" ht="15" customHeight="1" x14ac:dyDescent="0.45">
      <c r="A136" s="54" t="s">
        <v>149</v>
      </c>
      <c r="B136" s="77" t="s">
        <v>8</v>
      </c>
      <c r="C136" s="77"/>
      <c r="D136" s="78" t="s">
        <v>350</v>
      </c>
      <c r="E136" s="78" t="s">
        <v>351</v>
      </c>
      <c r="F136" s="78" t="s">
        <v>352</v>
      </c>
      <c r="G136" s="86" t="s">
        <v>348</v>
      </c>
      <c r="H136" s="77" t="s">
        <v>353</v>
      </c>
      <c r="I136" s="80">
        <v>91.9</v>
      </c>
      <c r="J136" s="81">
        <v>239</v>
      </c>
      <c r="K136" s="81"/>
      <c r="L136" s="81">
        <f>SUM(V136:AI136)</f>
        <v>5</v>
      </c>
      <c r="M136" s="81">
        <f>L136*I136</f>
        <v>459.5</v>
      </c>
      <c r="N136" s="81"/>
      <c r="O136" s="855"/>
      <c r="P136" s="855">
        <f>O137*I136</f>
        <v>0</v>
      </c>
      <c r="Q136" s="855"/>
      <c r="R136" s="856"/>
      <c r="S136" s="856">
        <f>R137*I136</f>
        <v>459.5</v>
      </c>
      <c r="T136" s="856"/>
      <c r="U136" s="856"/>
      <c r="V136" s="856"/>
      <c r="W136" s="856">
        <v>2</v>
      </c>
      <c r="X136" s="856">
        <v>2</v>
      </c>
      <c r="Y136" s="81">
        <v>1</v>
      </c>
    </row>
    <row r="137" spans="1:27" ht="15" customHeight="1" x14ac:dyDescent="0.45">
      <c r="A137" s="36"/>
      <c r="B137" s="36"/>
      <c r="C137" s="36"/>
      <c r="D137" s="46"/>
      <c r="E137" s="36"/>
      <c r="F137" s="36"/>
      <c r="G137" s="36"/>
      <c r="H137" s="36"/>
      <c r="I137" s="48"/>
      <c r="J137" s="38"/>
      <c r="K137" s="38"/>
      <c r="L137" s="38"/>
      <c r="M137" s="38"/>
      <c r="N137" s="38">
        <f>L136*J136</f>
        <v>1195</v>
      </c>
      <c r="O137" s="848">
        <f>SUM(V137:AK137)</f>
        <v>0</v>
      </c>
      <c r="P137" s="849"/>
      <c r="Q137" s="849">
        <f>O137*J136</f>
        <v>0</v>
      </c>
      <c r="R137" s="644">
        <f>L136-O137</f>
        <v>5</v>
      </c>
      <c r="S137" s="644"/>
      <c r="T137" s="644">
        <f>R137*J136</f>
        <v>1195</v>
      </c>
      <c r="U137" s="644"/>
      <c r="V137" s="644"/>
      <c r="W137" s="850">
        <v>0</v>
      </c>
      <c r="X137" s="850">
        <v>0</v>
      </c>
      <c r="Y137" s="850">
        <v>0</v>
      </c>
    </row>
    <row r="138" spans="1:27" ht="15" customHeight="1" x14ac:dyDescent="0.45">
      <c r="A138" s="36"/>
      <c r="B138" s="36"/>
      <c r="C138" s="36"/>
      <c r="D138" s="36"/>
      <c r="E138" s="36"/>
      <c r="F138" s="36"/>
      <c r="G138" s="36"/>
      <c r="H138" s="36"/>
      <c r="I138" s="48"/>
      <c r="J138" s="38"/>
      <c r="K138" s="38"/>
      <c r="L138" s="38"/>
      <c r="M138" s="38"/>
      <c r="N138" s="38"/>
      <c r="O138" s="849"/>
      <c r="P138" s="849"/>
      <c r="Q138" s="849"/>
      <c r="R138" s="644"/>
      <c r="S138" s="644"/>
      <c r="T138" s="644"/>
      <c r="U138" s="644"/>
      <c r="V138" s="644"/>
      <c r="W138" s="644"/>
      <c r="X138" s="644"/>
      <c r="Y138" s="38"/>
    </row>
    <row r="139" spans="1:27" ht="15" customHeight="1" x14ac:dyDescent="0.45">
      <c r="A139" s="77" t="s">
        <v>149</v>
      </c>
      <c r="B139" s="77" t="s">
        <v>8</v>
      </c>
      <c r="C139" s="77"/>
      <c r="D139" s="87" t="s">
        <v>163</v>
      </c>
      <c r="E139" s="77" t="s">
        <v>164</v>
      </c>
      <c r="F139" s="77" t="s">
        <v>165</v>
      </c>
      <c r="G139" s="77" t="s">
        <v>166</v>
      </c>
      <c r="H139" s="77" t="s">
        <v>239</v>
      </c>
      <c r="I139" s="80">
        <v>49.6</v>
      </c>
      <c r="J139" s="81">
        <v>129</v>
      </c>
      <c r="K139" s="81"/>
      <c r="L139" s="81">
        <f>SUM(V139:AI139)</f>
        <v>7</v>
      </c>
      <c r="M139" s="81">
        <f>L139*I139</f>
        <v>347.2</v>
      </c>
      <c r="N139" s="81"/>
      <c r="O139" s="855"/>
      <c r="P139" s="855">
        <f>O140*I139</f>
        <v>0</v>
      </c>
      <c r="Q139" s="855"/>
      <c r="R139" s="856"/>
      <c r="S139" s="856">
        <f>R140*I139</f>
        <v>347.2</v>
      </c>
      <c r="T139" s="856"/>
      <c r="U139" s="856"/>
      <c r="V139" s="856">
        <v>2</v>
      </c>
      <c r="W139" s="856">
        <v>2</v>
      </c>
      <c r="X139" s="856">
        <v>2</v>
      </c>
      <c r="Y139" s="81">
        <v>1</v>
      </c>
    </row>
    <row r="140" spans="1:27" ht="15" customHeight="1" x14ac:dyDescent="0.45">
      <c r="A140" s="36"/>
      <c r="B140" s="36"/>
      <c r="C140" s="36"/>
      <c r="D140" s="36"/>
      <c r="E140" s="36"/>
      <c r="F140" s="36"/>
      <c r="G140" s="36"/>
      <c r="H140" s="36"/>
      <c r="I140" s="48"/>
      <c r="J140" s="38"/>
      <c r="K140" s="38"/>
      <c r="L140" s="38"/>
      <c r="M140" s="38"/>
      <c r="N140" s="38">
        <f>L139*J139</f>
        <v>903</v>
      </c>
      <c r="O140" s="853">
        <f>SUM(V140:AK140)</f>
        <v>0</v>
      </c>
      <c r="P140" s="849"/>
      <c r="Q140" s="849">
        <f>O140*J139</f>
        <v>0</v>
      </c>
      <c r="R140" s="644">
        <f>L139-O140</f>
        <v>7</v>
      </c>
      <c r="S140" s="644"/>
      <c r="T140" s="644">
        <f>R140*J139</f>
        <v>903</v>
      </c>
      <c r="U140" s="644"/>
      <c r="V140" s="854">
        <v>0</v>
      </c>
      <c r="W140" s="854">
        <v>0</v>
      </c>
      <c r="X140" s="854">
        <v>0</v>
      </c>
      <c r="Y140" s="42">
        <v>0</v>
      </c>
    </row>
    <row r="141" spans="1:27" ht="14.25" customHeight="1" x14ac:dyDescent="0.45">
      <c r="O141" s="860"/>
      <c r="P141" s="860"/>
      <c r="Q141" s="860"/>
      <c r="R141" s="860"/>
      <c r="S141" s="860"/>
      <c r="T141" s="860"/>
      <c r="U141" s="860"/>
      <c r="V141" s="860"/>
      <c r="W141" s="860"/>
      <c r="X141" s="860"/>
    </row>
    <row r="142" spans="1:27" ht="15" customHeight="1" x14ac:dyDescent="0.45">
      <c r="A142" s="77" t="s">
        <v>149</v>
      </c>
      <c r="B142" s="77" t="s">
        <v>8</v>
      </c>
      <c r="C142" s="77"/>
      <c r="D142" s="78" t="s">
        <v>170</v>
      </c>
      <c r="E142" s="78" t="s">
        <v>164</v>
      </c>
      <c r="F142" s="78" t="s">
        <v>165</v>
      </c>
      <c r="G142" s="77" t="s">
        <v>166</v>
      </c>
      <c r="H142" s="77" t="s">
        <v>169</v>
      </c>
      <c r="I142" s="80">
        <v>53.5</v>
      </c>
      <c r="J142" s="81">
        <v>139</v>
      </c>
      <c r="K142" s="81"/>
      <c r="L142" s="81">
        <f>SUM(V142:AI142)</f>
        <v>3</v>
      </c>
      <c r="M142" s="81">
        <f>L142*I142</f>
        <v>160.5</v>
      </c>
      <c r="N142" s="81"/>
      <c r="O142" s="855"/>
      <c r="P142" s="855">
        <f>O143*I142</f>
        <v>53.5</v>
      </c>
      <c r="Q142" s="855"/>
      <c r="R142" s="856"/>
      <c r="S142" s="856">
        <f>R143*I142</f>
        <v>107</v>
      </c>
      <c r="T142" s="856"/>
      <c r="U142" s="856"/>
      <c r="V142" s="855">
        <v>1</v>
      </c>
      <c r="W142" s="855">
        <v>1</v>
      </c>
      <c r="X142" s="855">
        <v>1</v>
      </c>
      <c r="Y142" s="82"/>
      <c r="Z142" s="82"/>
      <c r="AA142" s="82"/>
    </row>
    <row r="143" spans="1:27" ht="15" customHeight="1" x14ac:dyDescent="0.45">
      <c r="A143" s="36"/>
      <c r="B143" s="36"/>
      <c r="C143" s="36"/>
      <c r="D143" s="656"/>
      <c r="E143" s="36"/>
      <c r="F143" s="36"/>
      <c r="G143" s="36"/>
      <c r="H143" s="36"/>
      <c r="I143" s="48"/>
      <c r="J143" s="38"/>
      <c r="K143" s="38"/>
      <c r="L143" s="38"/>
      <c r="M143" s="38"/>
      <c r="N143" s="38">
        <f>L142*J142</f>
        <v>417</v>
      </c>
      <c r="O143" s="707">
        <f>SUM(V143:AK143)</f>
        <v>1</v>
      </c>
      <c r="P143" s="849"/>
      <c r="Q143" s="849">
        <f>O143*J142</f>
        <v>139</v>
      </c>
      <c r="R143" s="644">
        <f>L142-O143</f>
        <v>2</v>
      </c>
      <c r="S143" s="644"/>
      <c r="T143" s="644">
        <f>R143*J142</f>
        <v>278</v>
      </c>
      <c r="U143" s="644"/>
      <c r="V143" s="579">
        <v>0</v>
      </c>
      <c r="W143" s="579">
        <v>0</v>
      </c>
      <c r="X143" s="579">
        <v>0</v>
      </c>
      <c r="Y143" s="665">
        <v>1</v>
      </c>
      <c r="Z143" s="41"/>
      <c r="AA143" s="41"/>
    </row>
    <row r="144" spans="1:27" ht="15" customHeight="1" x14ac:dyDescent="0.45">
      <c r="A144" s="36"/>
      <c r="B144" s="36"/>
      <c r="C144" s="36"/>
      <c r="D144" s="36"/>
      <c r="E144" s="36"/>
      <c r="F144" s="36"/>
      <c r="G144" s="36"/>
      <c r="H144" s="36"/>
      <c r="I144" s="48"/>
      <c r="J144" s="38"/>
      <c r="K144" s="38"/>
      <c r="L144" s="38"/>
      <c r="M144" s="38"/>
      <c r="N144" s="38"/>
      <c r="O144" s="849"/>
      <c r="P144" s="849"/>
      <c r="Q144" s="849"/>
      <c r="R144" s="644"/>
      <c r="S144" s="644"/>
      <c r="T144" s="644"/>
      <c r="U144" s="644"/>
      <c r="V144" s="849"/>
      <c r="W144" s="882"/>
      <c r="X144" s="849"/>
      <c r="Y144" s="41"/>
      <c r="Z144" s="41"/>
      <c r="AA144" s="41"/>
    </row>
    <row r="145" spans="1:27" ht="15" customHeight="1" x14ac:dyDescent="0.45">
      <c r="A145" s="77" t="s">
        <v>149</v>
      </c>
      <c r="B145" s="77" t="s">
        <v>8</v>
      </c>
      <c r="C145" s="77"/>
      <c r="D145" s="77" t="s">
        <v>354</v>
      </c>
      <c r="E145" s="77" t="s">
        <v>355</v>
      </c>
      <c r="F145" s="77" t="s">
        <v>158</v>
      </c>
      <c r="G145" s="86" t="s">
        <v>338</v>
      </c>
      <c r="H145" s="77" t="s">
        <v>356</v>
      </c>
      <c r="I145" s="80">
        <v>68.8</v>
      </c>
      <c r="J145" s="81">
        <v>179</v>
      </c>
      <c r="K145" s="81"/>
      <c r="L145" s="81">
        <f>SUM(V145:AI145)</f>
        <v>4</v>
      </c>
      <c r="M145" s="81">
        <f>L145*I145</f>
        <v>275.2</v>
      </c>
      <c r="N145" s="81"/>
      <c r="O145" s="855"/>
      <c r="P145" s="855">
        <f>O146*I145</f>
        <v>0</v>
      </c>
      <c r="Q145" s="855"/>
      <c r="R145" s="856"/>
      <c r="S145" s="856">
        <f>R146*I145</f>
        <v>275.2</v>
      </c>
      <c r="T145" s="856"/>
      <c r="U145" s="856"/>
      <c r="V145" s="855">
        <v>1</v>
      </c>
      <c r="W145" s="855">
        <v>1</v>
      </c>
      <c r="X145" s="855">
        <v>1</v>
      </c>
      <c r="Y145" s="82">
        <v>1</v>
      </c>
      <c r="Z145" s="82"/>
      <c r="AA145" s="82"/>
    </row>
    <row r="146" spans="1:27" ht="15" customHeight="1" x14ac:dyDescent="0.45">
      <c r="A146" s="36"/>
      <c r="B146" s="36"/>
      <c r="C146" s="36"/>
      <c r="D146" s="36"/>
      <c r="E146" s="36"/>
      <c r="F146" s="36"/>
      <c r="G146" s="36"/>
      <c r="H146" s="36"/>
      <c r="I146" s="48"/>
      <c r="J146" s="38"/>
      <c r="K146" s="38"/>
      <c r="L146" s="38"/>
      <c r="M146" s="38"/>
      <c r="N146" s="38">
        <f>L145*J145</f>
        <v>716</v>
      </c>
      <c r="O146" s="848">
        <f>SUM(V146:AK146)</f>
        <v>0</v>
      </c>
      <c r="P146" s="849"/>
      <c r="Q146" s="849">
        <f>O146*J145</f>
        <v>0</v>
      </c>
      <c r="R146" s="644">
        <f>L145-O146</f>
        <v>4</v>
      </c>
      <c r="S146" s="644"/>
      <c r="T146" s="644">
        <f>R146*J145</f>
        <v>716</v>
      </c>
      <c r="U146" s="644"/>
      <c r="V146" s="848">
        <v>0</v>
      </c>
      <c r="W146" s="848">
        <v>0</v>
      </c>
      <c r="X146" s="848">
        <v>0</v>
      </c>
      <c r="Y146" s="43">
        <v>0</v>
      </c>
      <c r="Z146" s="41"/>
      <c r="AA146" s="41"/>
    </row>
    <row r="147" spans="1:27" ht="15" customHeight="1" x14ac:dyDescent="0.45">
      <c r="A147" s="36"/>
      <c r="B147" s="36"/>
      <c r="C147" s="36"/>
      <c r="D147" s="36"/>
      <c r="E147" s="36"/>
      <c r="F147" s="36"/>
      <c r="G147" s="36"/>
      <c r="H147" s="36"/>
      <c r="I147" s="48"/>
      <c r="J147" s="38"/>
      <c r="K147" s="38"/>
      <c r="L147" s="38"/>
      <c r="M147" s="38"/>
      <c r="N147" s="38"/>
      <c r="O147" s="849"/>
      <c r="P147" s="849"/>
      <c r="Q147" s="849"/>
      <c r="R147" s="644"/>
      <c r="S147" s="644"/>
      <c r="T147" s="644"/>
      <c r="U147" s="644"/>
      <c r="V147" s="849"/>
      <c r="W147" s="849"/>
      <c r="X147" s="849"/>
      <c r="Y147" s="846"/>
      <c r="Z147" s="41"/>
      <c r="AA147" s="41"/>
    </row>
    <row r="148" spans="1:27" ht="15" customHeight="1" x14ac:dyDescent="0.45">
      <c r="A148" s="77" t="s">
        <v>149</v>
      </c>
      <c r="B148" s="77" t="s">
        <v>8</v>
      </c>
      <c r="C148" s="77"/>
      <c r="D148" s="78" t="s">
        <v>357</v>
      </c>
      <c r="E148" s="78" t="s">
        <v>157</v>
      </c>
      <c r="F148" s="78" t="s">
        <v>358</v>
      </c>
      <c r="G148" s="86" t="s">
        <v>338</v>
      </c>
      <c r="H148" s="77"/>
      <c r="I148" s="80">
        <v>61.2</v>
      </c>
      <c r="J148" s="81">
        <v>159</v>
      </c>
      <c r="K148" s="81"/>
      <c r="L148" s="81">
        <f>SUM(V148:AI148)</f>
        <v>4</v>
      </c>
      <c r="M148" s="81">
        <f>L148*I148</f>
        <v>244.8</v>
      </c>
      <c r="N148" s="81"/>
      <c r="O148" s="855"/>
      <c r="P148" s="855">
        <f>O149*I148</f>
        <v>0</v>
      </c>
      <c r="Q148" s="855"/>
      <c r="R148" s="856"/>
      <c r="S148" s="856">
        <f>R149*I148</f>
        <v>244.8</v>
      </c>
      <c r="T148" s="856"/>
      <c r="U148" s="856"/>
      <c r="V148" s="855">
        <v>1</v>
      </c>
      <c r="W148" s="855">
        <v>1</v>
      </c>
      <c r="X148" s="855">
        <v>1</v>
      </c>
      <c r="Y148" s="82">
        <v>1</v>
      </c>
      <c r="Z148" s="82"/>
      <c r="AA148" s="82"/>
    </row>
    <row r="149" spans="1:27" ht="15" customHeight="1" x14ac:dyDescent="0.45">
      <c r="A149" s="36"/>
      <c r="B149" s="36"/>
      <c r="C149" s="36"/>
      <c r="D149" s="36"/>
      <c r="E149" s="36"/>
      <c r="F149" s="36"/>
      <c r="G149" s="36"/>
      <c r="H149" s="36"/>
      <c r="I149" s="48"/>
      <c r="J149" s="38"/>
      <c r="K149" s="38"/>
      <c r="L149" s="38"/>
      <c r="M149" s="38"/>
      <c r="N149" s="38">
        <f>L148*J148</f>
        <v>636</v>
      </c>
      <c r="O149" s="848">
        <f>SUM(V149:AK149)</f>
        <v>0</v>
      </c>
      <c r="P149" s="849"/>
      <c r="Q149" s="849">
        <f>O149*J148</f>
        <v>0</v>
      </c>
      <c r="R149" s="644">
        <f>L148-O149</f>
        <v>4</v>
      </c>
      <c r="S149" s="644"/>
      <c r="T149" s="644">
        <f>R149*J148</f>
        <v>636</v>
      </c>
      <c r="U149" s="644"/>
      <c r="V149" s="848">
        <v>0</v>
      </c>
      <c r="W149" s="848">
        <v>0</v>
      </c>
      <c r="X149" s="848">
        <v>0</v>
      </c>
      <c r="Y149" s="43">
        <v>0</v>
      </c>
      <c r="Z149" s="41"/>
      <c r="AA149" s="41"/>
    </row>
    <row r="150" spans="1:27" ht="15" customHeight="1" x14ac:dyDescent="0.45">
      <c r="A150" s="36"/>
      <c r="B150" s="36"/>
      <c r="C150" s="36"/>
      <c r="D150" s="36"/>
      <c r="E150" s="36"/>
      <c r="F150" s="36"/>
      <c r="G150" s="36"/>
      <c r="H150" s="36"/>
      <c r="I150" s="48"/>
      <c r="J150" s="38"/>
      <c r="K150" s="38"/>
      <c r="L150" s="38"/>
      <c r="M150" s="38"/>
      <c r="N150" s="38"/>
      <c r="O150" s="849"/>
      <c r="P150" s="849"/>
      <c r="Q150" s="849"/>
      <c r="R150" s="644"/>
      <c r="S150" s="644"/>
      <c r="T150" s="644"/>
      <c r="U150" s="644"/>
      <c r="V150" s="849"/>
      <c r="W150" s="849"/>
      <c r="X150" s="849"/>
      <c r="Y150" s="41"/>
      <c r="Z150" s="41"/>
      <c r="AA150" s="41"/>
    </row>
    <row r="151" spans="1:27" ht="15" customHeight="1" x14ac:dyDescent="0.45">
      <c r="A151" s="77" t="s">
        <v>149</v>
      </c>
      <c r="B151" s="77" t="s">
        <v>8</v>
      </c>
      <c r="C151" s="77"/>
      <c r="D151" s="88" t="s">
        <v>359</v>
      </c>
      <c r="E151" s="88" t="s">
        <v>254</v>
      </c>
      <c r="F151" s="88" t="s">
        <v>360</v>
      </c>
      <c r="G151" s="77" t="s">
        <v>361</v>
      </c>
      <c r="H151" s="77"/>
      <c r="I151" s="80">
        <v>91.9</v>
      </c>
      <c r="J151" s="81">
        <v>239</v>
      </c>
      <c r="K151" s="81"/>
      <c r="L151" s="81">
        <f>SUM(V151:AI151)</f>
        <v>4</v>
      </c>
      <c r="M151" s="81">
        <f>L151*I151</f>
        <v>367.6</v>
      </c>
      <c r="N151" s="81"/>
      <c r="O151" s="855"/>
      <c r="P151" s="855">
        <f>O152*I151</f>
        <v>0</v>
      </c>
      <c r="Q151" s="855"/>
      <c r="R151" s="856"/>
      <c r="S151" s="856">
        <f>R152*I151</f>
        <v>367.6</v>
      </c>
      <c r="T151" s="856"/>
      <c r="U151" s="856"/>
      <c r="V151" s="855">
        <v>1</v>
      </c>
      <c r="W151" s="855">
        <v>2</v>
      </c>
      <c r="X151" s="855">
        <v>1</v>
      </c>
      <c r="Y151" s="82"/>
      <c r="Z151" s="82"/>
      <c r="AA151" s="82"/>
    </row>
    <row r="152" spans="1:27" ht="15" customHeight="1" x14ac:dyDescent="0.45">
      <c r="A152" s="36"/>
      <c r="B152" s="36"/>
      <c r="C152" s="36"/>
      <c r="D152" s="89" t="s">
        <v>362</v>
      </c>
      <c r="E152" s="36"/>
      <c r="F152" s="36"/>
      <c r="G152" s="36"/>
      <c r="H152" s="36"/>
      <c r="I152" s="48"/>
      <c r="J152" s="38"/>
      <c r="K152" s="38"/>
      <c r="L152" s="38"/>
      <c r="M152" s="38"/>
      <c r="N152" s="38">
        <f>L151*J151</f>
        <v>956</v>
      </c>
      <c r="O152" s="579">
        <f>SUM(V152:AK152)</f>
        <v>0</v>
      </c>
      <c r="P152" s="849"/>
      <c r="Q152" s="849">
        <f>O152*J151</f>
        <v>0</v>
      </c>
      <c r="R152" s="644">
        <f>L151-O152</f>
        <v>4</v>
      </c>
      <c r="S152" s="644"/>
      <c r="T152" s="644">
        <f>R152*J151</f>
        <v>956</v>
      </c>
      <c r="U152" s="644"/>
      <c r="V152" s="579">
        <v>0</v>
      </c>
      <c r="W152" s="579">
        <v>0</v>
      </c>
      <c r="X152" s="579">
        <v>0</v>
      </c>
      <c r="Y152" s="41"/>
      <c r="Z152" s="41"/>
      <c r="AA152" s="89" t="s">
        <v>362</v>
      </c>
    </row>
    <row r="153" spans="1:27" ht="15" customHeight="1" x14ac:dyDescent="0.45">
      <c r="A153" s="36"/>
      <c r="B153" s="36"/>
      <c r="C153" s="36"/>
      <c r="D153" s="36"/>
      <c r="E153" s="36"/>
      <c r="F153" s="36"/>
      <c r="G153" s="36"/>
      <c r="H153" s="36"/>
      <c r="I153" s="48"/>
      <c r="J153" s="38"/>
      <c r="K153" s="38"/>
      <c r="L153" s="38"/>
      <c r="M153" s="38"/>
      <c r="N153" s="38"/>
      <c r="O153" s="849"/>
      <c r="P153" s="849"/>
      <c r="Q153" s="849"/>
      <c r="R153" s="644"/>
      <c r="S153" s="644"/>
      <c r="T153" s="644"/>
      <c r="U153" s="644"/>
      <c r="V153" s="861">
        <v>1</v>
      </c>
      <c r="W153" s="861">
        <v>2</v>
      </c>
      <c r="X153" s="861">
        <v>1</v>
      </c>
      <c r="Y153" s="41"/>
      <c r="Z153" s="41"/>
      <c r="AA153" s="41"/>
    </row>
    <row r="154" spans="1:27" ht="15" customHeight="1" x14ac:dyDescent="0.45">
      <c r="A154" s="77" t="s">
        <v>149</v>
      </c>
      <c r="B154" s="77" t="s">
        <v>8</v>
      </c>
      <c r="C154" s="77"/>
      <c r="D154" s="85" t="s">
        <v>363</v>
      </c>
      <c r="E154" s="85" t="s">
        <v>364</v>
      </c>
      <c r="F154" s="77" t="s">
        <v>365</v>
      </c>
      <c r="G154" s="77" t="s">
        <v>366</v>
      </c>
      <c r="H154" s="77" t="s">
        <v>290</v>
      </c>
      <c r="I154" s="80">
        <v>84.2</v>
      </c>
      <c r="J154" s="81">
        <v>219</v>
      </c>
      <c r="K154" s="81"/>
      <c r="L154" s="81">
        <f>SUM(V154:AI154)</f>
        <v>4</v>
      </c>
      <c r="M154" s="81">
        <f>L154*I154</f>
        <v>336.8</v>
      </c>
      <c r="N154" s="81"/>
      <c r="O154" s="855"/>
      <c r="P154" s="855">
        <f>O155*I154</f>
        <v>0</v>
      </c>
      <c r="Q154" s="855"/>
      <c r="R154" s="856"/>
      <c r="S154" s="856">
        <f>R155*I154</f>
        <v>336.8</v>
      </c>
      <c r="T154" s="856"/>
      <c r="U154" s="856"/>
      <c r="V154" s="855">
        <v>1</v>
      </c>
      <c r="W154" s="855">
        <v>1</v>
      </c>
      <c r="X154" s="855">
        <v>1</v>
      </c>
      <c r="Y154" s="82">
        <v>1</v>
      </c>
      <c r="Z154" s="82"/>
      <c r="AA154" s="82"/>
    </row>
    <row r="155" spans="1:27" ht="15" customHeight="1" x14ac:dyDescent="0.45">
      <c r="A155" s="36"/>
      <c r="B155" s="36"/>
      <c r="C155" s="36"/>
      <c r="D155" s="46"/>
      <c r="E155" s="36"/>
      <c r="F155" s="36"/>
      <c r="G155" s="36"/>
      <c r="H155" s="36"/>
      <c r="I155" s="48"/>
      <c r="J155" s="38"/>
      <c r="K155" s="38"/>
      <c r="L155" s="38"/>
      <c r="M155" s="38"/>
      <c r="N155" s="38">
        <f>L154*J154</f>
        <v>876</v>
      </c>
      <c r="O155" s="848">
        <f>SUM(V155:AK155)</f>
        <v>0</v>
      </c>
      <c r="P155" s="849"/>
      <c r="Q155" s="849">
        <f>O155*J154</f>
        <v>0</v>
      </c>
      <c r="R155" s="644">
        <f>L154-O155</f>
        <v>4</v>
      </c>
      <c r="S155" s="644"/>
      <c r="T155" s="644">
        <f>R155*J154</f>
        <v>876</v>
      </c>
      <c r="U155" s="644"/>
      <c r="V155" s="848">
        <v>0</v>
      </c>
      <c r="W155" s="848">
        <v>0</v>
      </c>
      <c r="X155" s="848">
        <v>0</v>
      </c>
      <c r="Y155" s="43">
        <v>0</v>
      </c>
      <c r="Z155" s="41"/>
      <c r="AA155" s="41"/>
    </row>
    <row r="156" spans="1:27" ht="14.25" customHeight="1" x14ac:dyDescent="0.45">
      <c r="O156" s="860"/>
      <c r="P156" s="860"/>
      <c r="Q156" s="860"/>
      <c r="R156" s="860"/>
      <c r="S156" s="860"/>
      <c r="T156" s="860"/>
      <c r="U156" s="860"/>
      <c r="V156" s="860"/>
      <c r="W156" s="860"/>
      <c r="X156" s="860"/>
    </row>
    <row r="157" spans="1:27" ht="15" customHeight="1" x14ac:dyDescent="0.45">
      <c r="A157" s="77" t="s">
        <v>149</v>
      </c>
      <c r="B157" s="77" t="s">
        <v>8</v>
      </c>
      <c r="C157" s="77"/>
      <c r="D157" s="77" t="s">
        <v>367</v>
      </c>
      <c r="E157" s="77" t="s">
        <v>368</v>
      </c>
      <c r="F157" s="77" t="s">
        <v>358</v>
      </c>
      <c r="G157" s="77" t="s">
        <v>369</v>
      </c>
      <c r="H157" s="77" t="s">
        <v>370</v>
      </c>
      <c r="I157" s="80">
        <v>95.8</v>
      </c>
      <c r="J157" s="81">
        <v>249</v>
      </c>
      <c r="K157" s="39">
        <v>149</v>
      </c>
      <c r="L157" s="81">
        <f>SUM(V157:AI157)</f>
        <v>4</v>
      </c>
      <c r="M157" s="81">
        <f>L157*I157</f>
        <v>383.2</v>
      </c>
      <c r="N157" s="81"/>
      <c r="O157" s="855"/>
      <c r="P157" s="855">
        <f>O158*I157</f>
        <v>0</v>
      </c>
      <c r="Q157" s="855"/>
      <c r="R157" s="856"/>
      <c r="S157" s="856">
        <f>R158*I157</f>
        <v>383.2</v>
      </c>
      <c r="T157" s="856"/>
      <c r="U157" s="856"/>
      <c r="V157" s="855">
        <v>2</v>
      </c>
      <c r="W157" s="855">
        <v>2</v>
      </c>
      <c r="X157" s="855"/>
    </row>
    <row r="158" spans="1:27" ht="15" customHeight="1" x14ac:dyDescent="0.45">
      <c r="A158" s="36"/>
      <c r="B158" s="36"/>
      <c r="C158" s="36"/>
      <c r="D158" s="36"/>
      <c r="E158" s="36"/>
      <c r="F158" s="36"/>
      <c r="G158" s="36"/>
      <c r="H158" s="36"/>
      <c r="I158" s="48"/>
      <c r="J158" s="38"/>
      <c r="K158" s="38"/>
      <c r="L158" s="38"/>
      <c r="M158" s="38"/>
      <c r="N158" s="38">
        <f>L157*J157</f>
        <v>996</v>
      </c>
      <c r="O158" s="848">
        <f>SUM(V158:AK158)</f>
        <v>0</v>
      </c>
      <c r="P158" s="849"/>
      <c r="Q158" s="849">
        <f>O158*J157</f>
        <v>0</v>
      </c>
      <c r="R158" s="644">
        <f>L157-O158</f>
        <v>4</v>
      </c>
      <c r="S158" s="644"/>
      <c r="T158" s="644">
        <f>R158*J157</f>
        <v>996</v>
      </c>
      <c r="U158" s="644"/>
      <c r="V158" s="848">
        <v>0</v>
      </c>
      <c r="W158" s="848">
        <v>0</v>
      </c>
      <c r="X158" s="849"/>
    </row>
    <row r="159" spans="1:27" ht="15" customHeight="1" x14ac:dyDescent="0.45">
      <c r="A159" s="36"/>
      <c r="B159" s="36"/>
      <c r="C159" s="36"/>
      <c r="D159" s="36"/>
      <c r="E159" s="36"/>
      <c r="F159" s="36"/>
      <c r="G159" s="36"/>
      <c r="H159" s="36"/>
      <c r="I159" s="48"/>
      <c r="J159" s="38"/>
      <c r="K159" s="38"/>
      <c r="L159" s="38"/>
      <c r="M159" s="38"/>
      <c r="N159" s="38"/>
      <c r="O159" s="849"/>
      <c r="P159" s="849"/>
      <c r="Q159" s="849"/>
      <c r="R159" s="644"/>
      <c r="S159" s="644"/>
      <c r="T159" s="644"/>
      <c r="U159" s="644"/>
      <c r="V159" s="849"/>
      <c r="W159" s="849"/>
      <c r="X159" s="849"/>
    </row>
    <row r="160" spans="1:27" ht="15" customHeight="1" x14ac:dyDescent="0.45">
      <c r="A160" s="77" t="s">
        <v>149</v>
      </c>
      <c r="B160" s="77" t="s">
        <v>8</v>
      </c>
      <c r="C160" s="77"/>
      <c r="D160" s="77" t="s">
        <v>371</v>
      </c>
      <c r="E160" s="77" t="s">
        <v>372</v>
      </c>
      <c r="F160" s="77" t="s">
        <v>373</v>
      </c>
      <c r="G160" s="77" t="s">
        <v>166</v>
      </c>
      <c r="H160" s="77" t="s">
        <v>374</v>
      </c>
      <c r="I160" s="80">
        <v>88.1</v>
      </c>
      <c r="J160" s="81">
        <v>229</v>
      </c>
      <c r="K160" s="39">
        <v>114.5</v>
      </c>
      <c r="L160" s="81">
        <f>SUM(V160:AI160)</f>
        <v>6</v>
      </c>
      <c r="M160" s="81">
        <f>L160*I160</f>
        <v>528.59999999999991</v>
      </c>
      <c r="N160" s="81"/>
      <c r="O160" s="855"/>
      <c r="P160" s="855">
        <f>O161*I160</f>
        <v>0</v>
      </c>
      <c r="Q160" s="855"/>
      <c r="R160" s="856"/>
      <c r="S160" s="856">
        <f>R161*I160</f>
        <v>528.59999999999991</v>
      </c>
      <c r="T160" s="856"/>
      <c r="U160" s="856"/>
      <c r="V160" s="855">
        <v>2</v>
      </c>
      <c r="W160" s="855">
        <v>2</v>
      </c>
      <c r="X160" s="855">
        <v>2</v>
      </c>
    </row>
    <row r="161" spans="1:27" ht="15" customHeight="1" x14ac:dyDescent="0.45">
      <c r="A161" s="36"/>
      <c r="B161" s="36"/>
      <c r="C161" s="36"/>
      <c r="D161" s="557"/>
      <c r="E161" s="36"/>
      <c r="F161" s="36"/>
      <c r="G161" s="36"/>
      <c r="H161" s="36"/>
      <c r="I161" s="48"/>
      <c r="J161" s="38"/>
      <c r="K161" s="38"/>
      <c r="L161" s="38"/>
      <c r="M161" s="38"/>
      <c r="N161" s="38">
        <f>L160*J160</f>
        <v>1374</v>
      </c>
      <c r="O161" s="579">
        <f>SUM(V161:AK161)</f>
        <v>0</v>
      </c>
      <c r="P161" s="849"/>
      <c r="Q161" s="849">
        <f>O161*J160</f>
        <v>0</v>
      </c>
      <c r="R161" s="644">
        <f>L160-O161</f>
        <v>6</v>
      </c>
      <c r="S161" s="644"/>
      <c r="T161" s="644">
        <f>R161*J160</f>
        <v>1374</v>
      </c>
      <c r="U161" s="644"/>
      <c r="V161" s="579">
        <v>0</v>
      </c>
      <c r="W161" s="579">
        <v>0</v>
      </c>
      <c r="X161" s="579">
        <v>0</v>
      </c>
    </row>
    <row r="162" spans="1:27" ht="15" customHeight="1" x14ac:dyDescent="0.45">
      <c r="A162" s="36"/>
      <c r="B162" s="36"/>
      <c r="C162" s="36"/>
      <c r="D162" s="36"/>
      <c r="E162" s="36"/>
      <c r="F162" s="36"/>
      <c r="G162" s="36"/>
      <c r="H162" s="36"/>
      <c r="I162" s="48"/>
      <c r="J162" s="38"/>
      <c r="K162" s="38"/>
      <c r="L162" s="38"/>
      <c r="M162" s="38"/>
      <c r="N162" s="38"/>
      <c r="O162" s="849"/>
      <c r="P162" s="849"/>
      <c r="Q162" s="849"/>
      <c r="R162" s="644"/>
      <c r="S162" s="644"/>
      <c r="T162" s="644"/>
      <c r="U162" s="644"/>
      <c r="V162" s="849"/>
      <c r="W162" s="849"/>
      <c r="X162" s="849"/>
    </row>
    <row r="163" spans="1:27" ht="15" customHeight="1" x14ac:dyDescent="0.45">
      <c r="A163" s="77" t="s">
        <v>149</v>
      </c>
      <c r="B163" s="77" t="s">
        <v>8</v>
      </c>
      <c r="C163" s="77"/>
      <c r="D163" s="78" t="s">
        <v>375</v>
      </c>
      <c r="E163" s="78" t="s">
        <v>376</v>
      </c>
      <c r="F163" s="78" t="s">
        <v>377</v>
      </c>
      <c r="G163" s="77" t="s">
        <v>173</v>
      </c>
      <c r="H163" s="77" t="s">
        <v>378</v>
      </c>
      <c r="I163" s="80">
        <v>61.2</v>
      </c>
      <c r="J163" s="81">
        <v>159</v>
      </c>
      <c r="K163" s="81"/>
      <c r="L163" s="81">
        <f>SUM(V163:AI163)</f>
        <v>4</v>
      </c>
      <c r="M163" s="81">
        <f>L163*I163</f>
        <v>244.8</v>
      </c>
      <c r="N163" s="81"/>
      <c r="O163" s="855"/>
      <c r="P163" s="855">
        <f>O164*I163</f>
        <v>0</v>
      </c>
      <c r="Q163" s="855"/>
      <c r="R163" s="856"/>
      <c r="S163" s="856">
        <f>R164*I163</f>
        <v>244.8</v>
      </c>
      <c r="T163" s="856"/>
      <c r="U163" s="856"/>
      <c r="V163" s="855">
        <v>2</v>
      </c>
      <c r="W163" s="855">
        <v>2</v>
      </c>
      <c r="X163" s="855"/>
    </row>
    <row r="164" spans="1:27" ht="15" customHeight="1" x14ac:dyDescent="0.45">
      <c r="A164" s="36"/>
      <c r="B164" s="36"/>
      <c r="C164" s="36"/>
      <c r="D164" s="46"/>
      <c r="E164" s="36"/>
      <c r="F164" s="36"/>
      <c r="G164" s="36"/>
      <c r="H164" s="36"/>
      <c r="I164" s="48"/>
      <c r="J164" s="38"/>
      <c r="K164" s="38"/>
      <c r="L164" s="38"/>
      <c r="M164" s="38"/>
      <c r="N164" s="38">
        <f>L163*J163</f>
        <v>636</v>
      </c>
      <c r="O164" s="848">
        <f>SUM(V164:AK164)</f>
        <v>0</v>
      </c>
      <c r="P164" s="849"/>
      <c r="Q164" s="849">
        <f>O164*J163</f>
        <v>0</v>
      </c>
      <c r="R164" s="644">
        <f>L163-O164</f>
        <v>4</v>
      </c>
      <c r="S164" s="644"/>
      <c r="T164" s="644">
        <f>R164*J163</f>
        <v>636</v>
      </c>
      <c r="U164" s="644"/>
      <c r="V164" s="848">
        <v>0</v>
      </c>
      <c r="W164" s="848">
        <v>0</v>
      </c>
      <c r="X164" s="849"/>
    </row>
    <row r="165" spans="1:27" ht="15" customHeight="1" x14ac:dyDescent="0.45">
      <c r="A165" s="36"/>
      <c r="B165" s="36"/>
      <c r="C165" s="36"/>
      <c r="D165" s="36"/>
      <c r="E165" s="36"/>
      <c r="F165" s="36"/>
      <c r="G165" s="36"/>
      <c r="H165" s="36"/>
      <c r="I165" s="48"/>
      <c r="J165" s="38"/>
      <c r="K165" s="38"/>
      <c r="L165" s="38"/>
      <c r="M165" s="38"/>
      <c r="N165" s="38"/>
      <c r="O165" s="849"/>
      <c r="P165" s="849"/>
      <c r="Q165" s="849"/>
      <c r="R165" s="644"/>
      <c r="S165" s="644"/>
      <c r="T165" s="644"/>
      <c r="U165" s="644"/>
      <c r="V165" s="849"/>
      <c r="W165" s="849"/>
      <c r="X165" s="849"/>
    </row>
    <row r="166" spans="1:27" ht="15" customHeight="1" x14ac:dyDescent="0.45">
      <c r="A166" s="77" t="s">
        <v>149</v>
      </c>
      <c r="B166" s="77" t="s">
        <v>8</v>
      </c>
      <c r="C166" s="77"/>
      <c r="D166" s="77" t="s">
        <v>379</v>
      </c>
      <c r="E166" s="77" t="s">
        <v>380</v>
      </c>
      <c r="F166" s="77" t="s">
        <v>381</v>
      </c>
      <c r="G166" s="77" t="s">
        <v>382</v>
      </c>
      <c r="H166" s="86" t="s">
        <v>383</v>
      </c>
      <c r="I166" s="80">
        <v>91.9</v>
      </c>
      <c r="J166" s="81">
        <v>239</v>
      </c>
      <c r="K166" s="39">
        <v>167</v>
      </c>
      <c r="L166" s="81">
        <f>SUM(V166:AI166)</f>
        <v>5</v>
      </c>
      <c r="M166" s="81">
        <f>L166*I166</f>
        <v>459.5</v>
      </c>
      <c r="N166" s="81"/>
      <c r="O166" s="855"/>
      <c r="P166" s="855">
        <f>O167*I166</f>
        <v>0</v>
      </c>
      <c r="Q166" s="855"/>
      <c r="R166" s="856"/>
      <c r="S166" s="856">
        <f>R167*I166</f>
        <v>459.5</v>
      </c>
      <c r="T166" s="856"/>
      <c r="U166" s="856"/>
      <c r="V166" s="855">
        <v>2</v>
      </c>
      <c r="W166" s="855">
        <v>2</v>
      </c>
      <c r="X166" s="855">
        <v>1</v>
      </c>
    </row>
    <row r="167" spans="1:27" ht="15" customHeight="1" x14ac:dyDescent="0.45">
      <c r="A167" s="36"/>
      <c r="B167" s="36"/>
      <c r="C167" s="36"/>
      <c r="D167" s="46"/>
      <c r="E167" s="36"/>
      <c r="F167" s="36"/>
      <c r="G167" s="36"/>
      <c r="H167" s="36"/>
      <c r="I167" s="48"/>
      <c r="J167" s="38"/>
      <c r="K167" s="38"/>
      <c r="L167" s="38"/>
      <c r="M167" s="38"/>
      <c r="N167" s="38">
        <f>L166*J166</f>
        <v>1195</v>
      </c>
      <c r="O167" s="853">
        <f>SUM(V167:AK167)</f>
        <v>0</v>
      </c>
      <c r="P167" s="849"/>
      <c r="Q167" s="849">
        <f>O167*J166</f>
        <v>0</v>
      </c>
      <c r="R167" s="644">
        <f>L166-O167</f>
        <v>5</v>
      </c>
      <c r="S167" s="644"/>
      <c r="T167" s="644">
        <f>R167*J166</f>
        <v>1195</v>
      </c>
      <c r="U167" s="644"/>
      <c r="V167" s="853">
        <v>0</v>
      </c>
      <c r="W167" s="853">
        <v>0</v>
      </c>
      <c r="X167" s="853">
        <v>0</v>
      </c>
    </row>
    <row r="168" spans="1:27" ht="15" customHeight="1" x14ac:dyDescent="0.45">
      <c r="A168" s="36"/>
      <c r="B168" s="36"/>
      <c r="C168" s="36"/>
      <c r="D168" s="36"/>
      <c r="E168" s="36"/>
      <c r="F168" s="36"/>
      <c r="G168" s="36"/>
      <c r="H168" s="36"/>
      <c r="I168" s="48"/>
      <c r="J168" s="38"/>
      <c r="K168" s="38"/>
      <c r="L168" s="38"/>
      <c r="M168" s="38"/>
      <c r="N168" s="38"/>
      <c r="O168" s="849"/>
      <c r="P168" s="849"/>
      <c r="Q168" s="849"/>
      <c r="R168" s="644"/>
      <c r="S168" s="644"/>
      <c r="T168" s="644"/>
      <c r="U168" s="644"/>
      <c r="V168" s="849"/>
      <c r="W168" s="882"/>
      <c r="X168" s="849"/>
    </row>
    <row r="169" spans="1:27" ht="15" customHeight="1" x14ac:dyDescent="0.45">
      <c r="A169" s="77" t="s">
        <v>149</v>
      </c>
      <c r="B169" s="77" t="s">
        <v>8</v>
      </c>
      <c r="C169" s="77"/>
      <c r="D169" s="77" t="s">
        <v>384</v>
      </c>
      <c r="E169" s="77" t="s">
        <v>157</v>
      </c>
      <c r="F169" s="86" t="s">
        <v>385</v>
      </c>
      <c r="G169" s="86" t="s">
        <v>338</v>
      </c>
      <c r="H169" s="77" t="s">
        <v>386</v>
      </c>
      <c r="I169" s="80">
        <v>84.2</v>
      </c>
      <c r="J169" s="81">
        <v>219</v>
      </c>
      <c r="K169" s="39">
        <v>153</v>
      </c>
      <c r="L169" s="81">
        <f>SUM(V169:AI169)</f>
        <v>4</v>
      </c>
      <c r="M169" s="81">
        <f>L169*I169</f>
        <v>336.8</v>
      </c>
      <c r="N169" s="81"/>
      <c r="O169" s="855"/>
      <c r="P169" s="855">
        <f>O170*I169</f>
        <v>0</v>
      </c>
      <c r="Q169" s="855"/>
      <c r="R169" s="856"/>
      <c r="S169" s="856">
        <f>R170*I169</f>
        <v>336.8</v>
      </c>
      <c r="T169" s="856"/>
      <c r="U169" s="856"/>
      <c r="V169" s="855">
        <v>2</v>
      </c>
      <c r="W169" s="855">
        <v>2</v>
      </c>
      <c r="X169" s="855"/>
    </row>
    <row r="170" spans="1:27" ht="15" customHeight="1" x14ac:dyDescent="0.45">
      <c r="A170" s="36"/>
      <c r="B170" s="36"/>
      <c r="C170" s="36"/>
      <c r="D170" s="36"/>
      <c r="E170" s="36"/>
      <c r="F170" s="36"/>
      <c r="G170" s="36"/>
      <c r="H170" s="36"/>
      <c r="I170" s="48"/>
      <c r="J170" s="38"/>
      <c r="K170" s="38"/>
      <c r="L170" s="38"/>
      <c r="M170" s="38"/>
      <c r="N170" s="38">
        <f>L169*J169</f>
        <v>876</v>
      </c>
      <c r="O170" s="853">
        <f>SUM(V170:AK170)</f>
        <v>0</v>
      </c>
      <c r="P170" s="849"/>
      <c r="Q170" s="849">
        <f>O170*J169</f>
        <v>0</v>
      </c>
      <c r="R170" s="644">
        <f>L169-O170</f>
        <v>4</v>
      </c>
      <c r="S170" s="644"/>
      <c r="T170" s="644">
        <f>R170*J169</f>
        <v>876</v>
      </c>
      <c r="U170" s="644"/>
      <c r="V170" s="853">
        <v>0</v>
      </c>
      <c r="W170" s="853">
        <v>0</v>
      </c>
      <c r="X170" s="849"/>
    </row>
    <row r="171" spans="1:27" ht="15" customHeight="1" x14ac:dyDescent="0.45">
      <c r="A171" s="36"/>
      <c r="B171" s="36"/>
      <c r="C171" s="36"/>
      <c r="D171" s="36"/>
      <c r="E171" s="36"/>
      <c r="F171" s="36"/>
      <c r="G171" s="36"/>
      <c r="H171" s="36"/>
      <c r="I171" s="48"/>
      <c r="J171" s="38"/>
      <c r="K171" s="38"/>
      <c r="L171" s="38"/>
      <c r="M171" s="38"/>
      <c r="N171" s="38"/>
      <c r="O171" s="849"/>
      <c r="P171" s="849"/>
      <c r="Q171" s="849"/>
      <c r="R171" s="644"/>
      <c r="S171" s="644"/>
      <c r="T171" s="644"/>
      <c r="U171" s="644"/>
      <c r="V171" s="882"/>
      <c r="W171" s="849"/>
      <c r="X171" s="849"/>
    </row>
    <row r="172" spans="1:27" ht="15" customHeight="1" x14ac:dyDescent="0.45">
      <c r="A172" s="77" t="s">
        <v>149</v>
      </c>
      <c r="B172" s="77" t="s">
        <v>8</v>
      </c>
      <c r="C172" s="77"/>
      <c r="D172" s="85" t="s">
        <v>387</v>
      </c>
      <c r="E172" s="85" t="s">
        <v>205</v>
      </c>
      <c r="F172" s="85" t="s">
        <v>388</v>
      </c>
      <c r="G172" s="77" t="s">
        <v>366</v>
      </c>
      <c r="H172" s="77" t="s">
        <v>389</v>
      </c>
      <c r="I172" s="80">
        <v>68.8</v>
      </c>
      <c r="J172" s="81">
        <v>179</v>
      </c>
      <c r="K172" s="81"/>
      <c r="L172" s="81">
        <f>SUM(V172:AI172)</f>
        <v>3</v>
      </c>
      <c r="M172" s="81">
        <f>L172*I172</f>
        <v>206.39999999999998</v>
      </c>
      <c r="N172" s="81"/>
      <c r="O172" s="855"/>
      <c r="P172" s="855">
        <f>O173*I172</f>
        <v>0</v>
      </c>
      <c r="Q172" s="855"/>
      <c r="R172" s="856"/>
      <c r="S172" s="856">
        <f>R173*I172</f>
        <v>206.39999999999998</v>
      </c>
      <c r="T172" s="856"/>
      <c r="U172" s="856"/>
      <c r="V172" s="855">
        <v>1</v>
      </c>
      <c r="W172" s="855">
        <v>1</v>
      </c>
      <c r="X172" s="855">
        <v>1</v>
      </c>
    </row>
    <row r="173" spans="1:27" ht="15" customHeight="1" x14ac:dyDescent="0.45">
      <c r="A173" s="36"/>
      <c r="B173" s="36"/>
      <c r="C173" s="36"/>
      <c r="D173" s="46"/>
      <c r="E173" s="36"/>
      <c r="F173" s="36"/>
      <c r="G173" s="36"/>
      <c r="H173" s="36"/>
      <c r="I173" s="48"/>
      <c r="J173" s="38"/>
      <c r="K173" s="38"/>
      <c r="L173" s="38"/>
      <c r="M173" s="38"/>
      <c r="N173" s="38">
        <f>L172*J172</f>
        <v>537</v>
      </c>
      <c r="O173" s="848">
        <f>SUM(V173:AK173)</f>
        <v>0</v>
      </c>
      <c r="P173" s="849"/>
      <c r="Q173" s="849">
        <f>O173*J172</f>
        <v>0</v>
      </c>
      <c r="R173" s="644">
        <f>L172-O173</f>
        <v>3</v>
      </c>
      <c r="S173" s="644"/>
      <c r="T173" s="644">
        <f>R173*J172</f>
        <v>537</v>
      </c>
      <c r="U173" s="644"/>
      <c r="V173" s="848">
        <v>0</v>
      </c>
      <c r="W173" s="848">
        <v>0</v>
      </c>
      <c r="X173" s="848">
        <v>0</v>
      </c>
      <c r="Y173" s="41"/>
      <c r="Z173" s="41"/>
      <c r="AA173" s="41"/>
    </row>
    <row r="174" spans="1:27" ht="15" customHeight="1" x14ac:dyDescent="0.45">
      <c r="A174" s="36"/>
      <c r="B174" s="36"/>
      <c r="C174" s="36"/>
      <c r="D174" s="36"/>
      <c r="E174" s="36"/>
      <c r="F174" s="36"/>
      <c r="G174" s="36"/>
      <c r="H174" s="36"/>
      <c r="I174" s="48"/>
      <c r="J174" s="38"/>
      <c r="K174" s="38"/>
      <c r="L174" s="38"/>
      <c r="M174" s="38"/>
      <c r="N174" s="38"/>
      <c r="O174" s="849"/>
      <c r="P174" s="849"/>
      <c r="Q174" s="849"/>
      <c r="R174" s="644"/>
      <c r="S174" s="644"/>
      <c r="T174" s="644"/>
      <c r="U174" s="644"/>
      <c r="V174" s="849"/>
      <c r="W174" s="849"/>
      <c r="X174" s="849"/>
      <c r="Y174" s="41"/>
      <c r="Z174" s="41"/>
      <c r="AA174" s="41"/>
    </row>
    <row r="175" spans="1:27" ht="15" customHeight="1" x14ac:dyDescent="0.45">
      <c r="A175" s="54" t="s">
        <v>149</v>
      </c>
      <c r="B175" s="77" t="s">
        <v>8</v>
      </c>
      <c r="C175" s="77"/>
      <c r="D175" s="77" t="s">
        <v>390</v>
      </c>
      <c r="E175" s="77" t="s">
        <v>214</v>
      </c>
      <c r="F175" s="77"/>
      <c r="G175" s="77" t="s">
        <v>391</v>
      </c>
      <c r="H175" s="77"/>
      <c r="I175" s="80"/>
      <c r="J175" s="81"/>
      <c r="K175" s="81"/>
      <c r="L175" s="81">
        <f>SUM(V175:AI175)</f>
        <v>5</v>
      </c>
      <c r="M175" s="81">
        <f>L175*I175</f>
        <v>0</v>
      </c>
      <c r="N175" s="81"/>
      <c r="O175" s="855"/>
      <c r="P175" s="855">
        <f>O176*I175</f>
        <v>0</v>
      </c>
      <c r="Q175" s="855"/>
      <c r="R175" s="856"/>
      <c r="S175" s="856">
        <f>R176*I175</f>
        <v>0</v>
      </c>
      <c r="T175" s="856"/>
      <c r="U175" s="856"/>
      <c r="V175" s="855">
        <v>2</v>
      </c>
      <c r="W175" s="855">
        <v>2</v>
      </c>
      <c r="X175" s="855">
        <v>1</v>
      </c>
      <c r="Y175" s="82"/>
      <c r="Z175" s="82"/>
      <c r="AA175" s="82"/>
    </row>
    <row r="176" spans="1:27" ht="15" customHeight="1" x14ac:dyDescent="0.45">
      <c r="A176" s="36"/>
      <c r="B176" s="36"/>
      <c r="C176" s="36"/>
      <c r="D176" s="36"/>
      <c r="E176" s="36"/>
      <c r="F176" s="36"/>
      <c r="G176" s="36"/>
      <c r="H176" s="36"/>
      <c r="I176" s="48"/>
      <c r="J176" s="38"/>
      <c r="K176" s="38"/>
      <c r="L176" s="38"/>
      <c r="M176" s="38"/>
      <c r="N176" s="38">
        <f>L175*J175</f>
        <v>0</v>
      </c>
      <c r="O176" s="851">
        <f>SUM(V176:AK176)</f>
        <v>0</v>
      </c>
      <c r="P176" s="849"/>
      <c r="Q176" s="849">
        <f>O176*J175</f>
        <v>0</v>
      </c>
      <c r="R176" s="644">
        <f>L175-O176</f>
        <v>5</v>
      </c>
      <c r="S176" s="644"/>
      <c r="T176" s="644">
        <f>R176*J175</f>
        <v>0</v>
      </c>
      <c r="U176" s="644"/>
      <c r="V176" s="862" t="s">
        <v>392</v>
      </c>
      <c r="W176" s="827"/>
      <c r="X176" s="828"/>
      <c r="Y176" s="41"/>
      <c r="Z176" s="41"/>
      <c r="AA176" s="41"/>
    </row>
    <row r="177" spans="1:35" ht="15" customHeight="1" x14ac:dyDescent="0.45">
      <c r="A177" s="36"/>
      <c r="B177" s="36"/>
      <c r="C177" s="36"/>
      <c r="D177" s="36"/>
      <c r="E177" s="36"/>
      <c r="F177" s="36"/>
      <c r="G177" s="36"/>
      <c r="H177" s="36"/>
      <c r="I177" s="48"/>
      <c r="J177" s="38"/>
      <c r="K177" s="38"/>
      <c r="L177" s="38"/>
      <c r="M177" s="38"/>
      <c r="N177" s="38"/>
      <c r="O177" s="849"/>
      <c r="P177" s="849"/>
      <c r="Q177" s="849"/>
      <c r="R177" s="644"/>
      <c r="S177" s="644"/>
      <c r="T177" s="644"/>
      <c r="U177" s="644"/>
      <c r="V177" s="849"/>
      <c r="W177" s="849"/>
      <c r="X177" s="849"/>
      <c r="Y177" s="41"/>
      <c r="Z177" s="41"/>
      <c r="AA177" s="41"/>
    </row>
    <row r="178" spans="1:35" ht="15" customHeight="1" x14ac:dyDescent="0.45">
      <c r="A178" s="77" t="s">
        <v>149</v>
      </c>
      <c r="B178" s="77" t="s">
        <v>8</v>
      </c>
      <c r="C178" s="77"/>
      <c r="D178" s="78" t="s">
        <v>393</v>
      </c>
      <c r="E178" s="78" t="s">
        <v>260</v>
      </c>
      <c r="F178" s="78" t="s">
        <v>394</v>
      </c>
      <c r="G178" s="77" t="s">
        <v>366</v>
      </c>
      <c r="H178" s="77" t="s">
        <v>395</v>
      </c>
      <c r="I178" s="80">
        <v>49.6</v>
      </c>
      <c r="J178" s="81">
        <v>129</v>
      </c>
      <c r="K178" s="81"/>
      <c r="L178" s="81">
        <f>SUM(V178:AI178)</f>
        <v>3</v>
      </c>
      <c r="M178" s="81">
        <f>L178*I178</f>
        <v>148.80000000000001</v>
      </c>
      <c r="N178" s="81"/>
      <c r="O178" s="855"/>
      <c r="P178" s="855">
        <f>O179*I178</f>
        <v>0</v>
      </c>
      <c r="Q178" s="855"/>
      <c r="R178" s="856"/>
      <c r="S178" s="856">
        <f>R179*I178</f>
        <v>148.80000000000001</v>
      </c>
      <c r="T178" s="856"/>
      <c r="U178" s="856"/>
      <c r="V178" s="855"/>
      <c r="W178" s="855"/>
      <c r="X178" s="855"/>
      <c r="Y178" s="82"/>
      <c r="Z178" s="82"/>
      <c r="AA178" s="82">
        <v>3</v>
      </c>
    </row>
    <row r="179" spans="1:35" ht="15" customHeight="1" x14ac:dyDescent="0.45">
      <c r="A179" s="36"/>
      <c r="B179" s="36"/>
      <c r="C179" s="36"/>
      <c r="D179" s="46"/>
      <c r="E179" s="36"/>
      <c r="F179" s="36"/>
      <c r="G179" s="36"/>
      <c r="H179" s="36"/>
      <c r="I179" s="48"/>
      <c r="J179" s="38"/>
      <c r="K179" s="38"/>
      <c r="L179" s="38"/>
      <c r="M179" s="38"/>
      <c r="N179" s="38">
        <f>L178*J178</f>
        <v>387</v>
      </c>
      <c r="O179" s="848">
        <f>SUM(V179:AK179)</f>
        <v>0</v>
      </c>
      <c r="P179" s="849"/>
      <c r="Q179" s="849">
        <f>O179*J178</f>
        <v>0</v>
      </c>
      <c r="R179" s="644">
        <f>L178-O179</f>
        <v>3</v>
      </c>
      <c r="S179" s="644"/>
      <c r="T179" s="644">
        <f>R179*J178</f>
        <v>387</v>
      </c>
      <c r="U179" s="644"/>
      <c r="V179" s="849"/>
      <c r="W179" s="849"/>
      <c r="X179" s="849"/>
      <c r="Y179" s="41"/>
      <c r="Z179" s="41"/>
      <c r="AA179" s="43">
        <v>0</v>
      </c>
    </row>
    <row r="180" spans="1:35" ht="15" customHeight="1" x14ac:dyDescent="0.45">
      <c r="A180" s="36"/>
      <c r="B180" s="36"/>
      <c r="C180" s="36"/>
      <c r="D180" s="36"/>
      <c r="E180" s="36"/>
      <c r="F180" s="36"/>
      <c r="G180" s="36"/>
      <c r="H180" s="36"/>
      <c r="I180" s="48"/>
      <c r="J180" s="38"/>
      <c r="K180" s="38"/>
      <c r="L180" s="38"/>
      <c r="M180" s="38"/>
      <c r="N180" s="38"/>
      <c r="O180" s="849"/>
      <c r="P180" s="849"/>
      <c r="Q180" s="849"/>
      <c r="R180" s="644"/>
      <c r="S180" s="644"/>
      <c r="T180" s="644"/>
      <c r="U180" s="644"/>
      <c r="V180" s="849"/>
      <c r="W180" s="849"/>
      <c r="X180" s="849"/>
      <c r="Y180" s="41"/>
      <c r="Z180" s="41"/>
      <c r="AA180" s="41"/>
    </row>
    <row r="181" spans="1:35" ht="15" customHeight="1" x14ac:dyDescent="0.45">
      <c r="A181" s="77" t="s">
        <v>149</v>
      </c>
      <c r="B181" s="77" t="s">
        <v>8</v>
      </c>
      <c r="C181" s="77"/>
      <c r="D181" s="78" t="s">
        <v>396</v>
      </c>
      <c r="E181" s="91" t="s">
        <v>397</v>
      </c>
      <c r="F181" s="78" t="s">
        <v>394</v>
      </c>
      <c r="G181" s="77" t="s">
        <v>366</v>
      </c>
      <c r="H181" s="77" t="s">
        <v>395</v>
      </c>
      <c r="I181" s="80">
        <v>45.8</v>
      </c>
      <c r="J181" s="81">
        <v>119</v>
      </c>
      <c r="K181" s="81"/>
      <c r="L181" s="81">
        <f>SUM(V181:AI181)</f>
        <v>3</v>
      </c>
      <c r="M181" s="81">
        <f>L181*I181</f>
        <v>137.39999999999998</v>
      </c>
      <c r="N181" s="81"/>
      <c r="O181" s="855"/>
      <c r="P181" s="855">
        <f>O182*I181</f>
        <v>0</v>
      </c>
      <c r="Q181" s="855"/>
      <c r="R181" s="856"/>
      <c r="S181" s="856">
        <f>R182*I181</f>
        <v>137.39999999999998</v>
      </c>
      <c r="T181" s="856"/>
      <c r="U181" s="856"/>
      <c r="V181" s="855"/>
      <c r="W181" s="855"/>
      <c r="X181" s="855"/>
      <c r="Y181" s="82"/>
      <c r="Z181" s="82"/>
      <c r="AA181" s="82">
        <v>3</v>
      </c>
    </row>
    <row r="182" spans="1:35" ht="15" customHeight="1" x14ac:dyDescent="0.45">
      <c r="A182" s="36"/>
      <c r="B182" s="36"/>
      <c r="C182" s="36"/>
      <c r="D182" s="36"/>
      <c r="E182" s="36"/>
      <c r="F182" s="36"/>
      <c r="G182" s="36"/>
      <c r="H182" s="36"/>
      <c r="I182" s="48"/>
      <c r="J182" s="38"/>
      <c r="K182" s="38"/>
      <c r="L182" s="38"/>
      <c r="M182" s="38"/>
      <c r="N182" s="38">
        <f>L181*J181</f>
        <v>357</v>
      </c>
      <c r="O182" s="848">
        <f>SUM(V182:AK182)</f>
        <v>0</v>
      </c>
      <c r="P182" s="849"/>
      <c r="Q182" s="849">
        <f>O182*J181</f>
        <v>0</v>
      </c>
      <c r="R182" s="644">
        <f>L181-O182</f>
        <v>3</v>
      </c>
      <c r="S182" s="644"/>
      <c r="T182" s="644">
        <f>R182*J181</f>
        <v>357</v>
      </c>
      <c r="U182" s="644"/>
      <c r="V182" s="849"/>
      <c r="W182" s="849"/>
      <c r="X182" s="849"/>
      <c r="Y182" s="41"/>
      <c r="Z182" s="41"/>
      <c r="AA182" s="43">
        <v>0</v>
      </c>
    </row>
    <row r="183" spans="1:35" ht="15" customHeight="1" x14ac:dyDescent="0.45">
      <c r="A183" s="36"/>
      <c r="B183" s="36"/>
      <c r="C183" s="36"/>
      <c r="D183" s="36"/>
      <c r="E183" s="36"/>
      <c r="F183" s="36"/>
      <c r="G183" s="36"/>
      <c r="H183" s="36"/>
      <c r="I183" s="48"/>
      <c r="J183" s="38"/>
      <c r="K183" s="38"/>
      <c r="L183" s="38"/>
      <c r="M183" s="38"/>
      <c r="N183" s="38"/>
      <c r="O183" s="849"/>
      <c r="P183" s="849"/>
      <c r="Q183" s="849"/>
      <c r="R183" s="644"/>
      <c r="S183" s="644"/>
      <c r="T183" s="644"/>
      <c r="U183" s="644"/>
      <c r="V183" s="849"/>
      <c r="W183" s="849"/>
      <c r="X183" s="849"/>
      <c r="Y183" s="41"/>
      <c r="Z183" s="41"/>
      <c r="AA183" s="846"/>
    </row>
    <row r="184" spans="1:35" ht="15" customHeight="1" x14ac:dyDescent="0.45">
      <c r="A184" s="36"/>
      <c r="B184" s="45"/>
      <c r="C184" s="45"/>
      <c r="D184" s="36"/>
      <c r="E184" s="36"/>
      <c r="F184" s="36"/>
      <c r="G184" s="36"/>
      <c r="H184" s="36"/>
      <c r="I184" s="48"/>
      <c r="J184" s="38"/>
      <c r="K184" s="38"/>
      <c r="L184" s="38"/>
      <c r="M184" s="38"/>
      <c r="N184" s="38"/>
      <c r="O184" s="849"/>
      <c r="P184" s="849"/>
      <c r="Q184" s="849"/>
      <c r="R184" s="644"/>
      <c r="S184" s="644"/>
      <c r="T184" s="644"/>
      <c r="U184" s="644"/>
      <c r="V184" s="849"/>
      <c r="W184" s="849"/>
      <c r="X184" s="849"/>
      <c r="Y184" s="41"/>
      <c r="Z184" s="41"/>
      <c r="AA184" s="41"/>
    </row>
    <row r="185" spans="1:35" ht="34.5" customHeight="1" x14ac:dyDescent="0.45">
      <c r="A185" s="92"/>
      <c r="B185" s="92"/>
      <c r="C185" s="92"/>
      <c r="D185" s="92"/>
      <c r="E185" s="92"/>
      <c r="F185" s="92"/>
      <c r="G185" s="92"/>
      <c r="H185" s="92"/>
      <c r="I185" s="93"/>
      <c r="J185" s="93"/>
      <c r="K185" s="93"/>
      <c r="L185" s="93"/>
      <c r="M185" s="93">
        <f t="shared" ref="M185:U185" si="4">SUM(M112:M184)</f>
        <v>7716.4000000000005</v>
      </c>
      <c r="N185" s="93">
        <f t="shared" si="4"/>
        <v>20265</v>
      </c>
      <c r="O185" s="863">
        <f t="shared" si="4"/>
        <v>1</v>
      </c>
      <c r="P185" s="863">
        <f t="shared" si="4"/>
        <v>53.5</v>
      </c>
      <c r="Q185" s="864">
        <f t="shared" si="4"/>
        <v>139</v>
      </c>
      <c r="R185" s="864">
        <f t="shared" si="4"/>
        <v>109</v>
      </c>
      <c r="S185" s="864">
        <f t="shared" si="4"/>
        <v>7662.9000000000005</v>
      </c>
      <c r="T185" s="864">
        <f t="shared" si="4"/>
        <v>20126</v>
      </c>
      <c r="U185" s="864">
        <f t="shared" si="4"/>
        <v>0</v>
      </c>
      <c r="V185" s="864"/>
      <c r="W185" s="864"/>
      <c r="X185" s="864"/>
      <c r="Y185" s="93"/>
      <c r="Z185" s="93"/>
      <c r="AA185" s="94"/>
    </row>
    <row r="186" spans="1:35" ht="15" customHeight="1" x14ac:dyDescent="0.45">
      <c r="A186" s="95"/>
      <c r="B186" s="95"/>
      <c r="C186" s="95"/>
      <c r="D186" s="95"/>
      <c r="E186" s="95"/>
      <c r="F186" s="95"/>
      <c r="G186" s="95"/>
      <c r="H186" s="95"/>
      <c r="I186" s="9"/>
      <c r="J186" s="9"/>
      <c r="K186" s="9"/>
      <c r="L186" s="9"/>
      <c r="M186" s="9">
        <f t="shared" ref="M186:N186" si="5">P185+S185</f>
        <v>7716.4000000000005</v>
      </c>
      <c r="N186" s="9">
        <f t="shared" si="5"/>
        <v>20265</v>
      </c>
      <c r="O186" s="865"/>
      <c r="P186" s="866"/>
      <c r="Q186" s="866"/>
      <c r="R186" s="866"/>
      <c r="S186" s="866"/>
      <c r="T186" s="866"/>
      <c r="U186" s="866"/>
      <c r="V186" s="866"/>
      <c r="W186" s="866"/>
      <c r="X186" s="866"/>
      <c r="Y186" s="9"/>
      <c r="Z186" s="9"/>
      <c r="AA186" s="9"/>
    </row>
    <row r="187" spans="1:35" ht="15" customHeight="1" x14ac:dyDescent="0.45">
      <c r="A187" s="95"/>
      <c r="B187" s="95"/>
      <c r="C187" s="95"/>
      <c r="D187" s="95"/>
      <c r="E187" s="95"/>
      <c r="F187" s="95"/>
      <c r="G187" s="95"/>
      <c r="H187" s="95"/>
      <c r="I187" s="9"/>
      <c r="J187" s="9"/>
      <c r="K187" s="9" t="s">
        <v>323</v>
      </c>
      <c r="L187" s="9"/>
      <c r="M187" s="9">
        <f>P185+S185</f>
        <v>7716.4000000000005</v>
      </c>
      <c r="N187" s="9"/>
      <c r="O187" s="867"/>
      <c r="P187" s="866"/>
      <c r="Q187" s="866"/>
      <c r="R187" s="866"/>
      <c r="S187" s="866"/>
      <c r="T187" s="866"/>
      <c r="U187" s="866"/>
      <c r="V187" s="866"/>
      <c r="W187" s="866"/>
      <c r="X187" s="866"/>
      <c r="Y187" s="9"/>
      <c r="Z187" s="9"/>
      <c r="AA187" s="9"/>
    </row>
    <row r="188" spans="1:35" ht="15" customHeight="1" x14ac:dyDescent="0.45">
      <c r="A188" s="95"/>
      <c r="B188" s="95"/>
      <c r="C188" s="95"/>
      <c r="D188" s="95"/>
      <c r="E188" s="95"/>
      <c r="F188" s="95"/>
      <c r="G188" s="95"/>
      <c r="H188" s="95"/>
      <c r="I188" s="9"/>
      <c r="J188" s="9"/>
      <c r="K188" s="9" t="s">
        <v>324</v>
      </c>
      <c r="L188" s="9"/>
      <c r="M188" s="9"/>
      <c r="N188" s="9"/>
      <c r="O188" s="866"/>
      <c r="P188" s="868">
        <f>P185/M185</f>
        <v>6.9332849515318018E-3</v>
      </c>
      <c r="Q188" s="866"/>
      <c r="R188" s="866"/>
      <c r="S188" s="868">
        <f>S185/M185</f>
        <v>0.99306671504846822</v>
      </c>
      <c r="T188" s="866"/>
      <c r="U188" s="866"/>
      <c r="V188" s="866"/>
      <c r="W188" s="866"/>
      <c r="X188" s="866"/>
      <c r="Y188" s="9"/>
      <c r="Z188" s="9"/>
      <c r="AA188" s="9"/>
    </row>
    <row r="189" spans="1:35" ht="15" customHeight="1" x14ac:dyDescent="0.45">
      <c r="A189" s="95"/>
      <c r="B189" s="95"/>
      <c r="C189" s="95"/>
      <c r="D189" s="95"/>
      <c r="E189" s="95"/>
      <c r="F189" s="95"/>
      <c r="G189" s="95"/>
      <c r="H189" s="95"/>
      <c r="I189" s="9"/>
      <c r="J189" s="9"/>
      <c r="K189" s="9" t="s">
        <v>325</v>
      </c>
      <c r="L189" s="9"/>
      <c r="M189" s="9"/>
      <c r="N189" s="9"/>
      <c r="O189" s="866"/>
      <c r="P189" s="866"/>
      <c r="Q189" s="866"/>
      <c r="R189" s="866"/>
      <c r="S189" s="866"/>
      <c r="T189" s="869">
        <f>T185/S185</f>
        <v>2.626420806744183</v>
      </c>
      <c r="U189" s="866"/>
      <c r="V189" s="866"/>
      <c r="W189" s="866"/>
      <c r="X189" s="866"/>
      <c r="Y189" s="9"/>
      <c r="Z189" s="9"/>
      <c r="AA189" s="9"/>
    </row>
    <row r="190" spans="1:35" ht="14.25" customHeight="1" x14ac:dyDescent="0.45">
      <c r="O190" s="860"/>
      <c r="P190" s="860"/>
      <c r="Q190" s="860"/>
      <c r="R190" s="860"/>
      <c r="S190" s="860"/>
      <c r="T190" s="860"/>
      <c r="U190" s="860"/>
      <c r="V190" s="860"/>
      <c r="W190" s="860"/>
      <c r="X190" s="860"/>
    </row>
    <row r="191" spans="1:35" ht="14.25" customHeight="1" x14ac:dyDescent="0.45">
      <c r="O191" s="860"/>
      <c r="P191" s="860"/>
      <c r="Q191" s="860"/>
      <c r="R191" s="860"/>
      <c r="S191" s="860"/>
      <c r="T191" s="860"/>
      <c r="U191" s="860"/>
      <c r="V191" s="860"/>
      <c r="W191" s="860"/>
      <c r="X191" s="860"/>
    </row>
    <row r="192" spans="1:35" ht="28.5" customHeight="1" x14ac:dyDescent="0.45">
      <c r="A192" s="32" t="s">
        <v>117</v>
      </c>
      <c r="B192" s="32" t="s">
        <v>118</v>
      </c>
      <c r="C192" s="32"/>
      <c r="D192" s="32" t="s">
        <v>120</v>
      </c>
      <c r="E192" s="32" t="s">
        <v>121</v>
      </c>
      <c r="F192" s="32" t="s">
        <v>122</v>
      </c>
      <c r="G192" s="32" t="s">
        <v>123</v>
      </c>
      <c r="H192" s="32" t="s">
        <v>124</v>
      </c>
      <c r="I192" s="32" t="s">
        <v>125</v>
      </c>
      <c r="J192" s="32" t="s">
        <v>126</v>
      </c>
      <c r="K192" s="32" t="s">
        <v>127</v>
      </c>
      <c r="L192" s="34" t="s">
        <v>128</v>
      </c>
      <c r="M192" s="33" t="s">
        <v>129</v>
      </c>
      <c r="N192" s="33" t="s">
        <v>130</v>
      </c>
      <c r="O192" s="870" t="s">
        <v>131</v>
      </c>
      <c r="P192" s="871" t="s">
        <v>132</v>
      </c>
      <c r="Q192" s="828"/>
      <c r="R192" s="872" t="s">
        <v>133</v>
      </c>
      <c r="S192" s="873" t="s">
        <v>201</v>
      </c>
      <c r="T192" s="827"/>
      <c r="U192" s="828"/>
      <c r="V192" s="874" t="s">
        <v>135</v>
      </c>
      <c r="W192" s="874" t="s">
        <v>136</v>
      </c>
      <c r="X192" s="874" t="s">
        <v>137</v>
      </c>
      <c r="Y192" s="32" t="s">
        <v>138</v>
      </c>
      <c r="Z192" s="32" t="s">
        <v>139</v>
      </c>
      <c r="AA192" s="32" t="s">
        <v>140</v>
      </c>
      <c r="AB192" s="32" t="s">
        <v>141</v>
      </c>
      <c r="AC192" s="32" t="s">
        <v>142</v>
      </c>
      <c r="AD192" s="32" t="s">
        <v>143</v>
      </c>
      <c r="AE192" s="32" t="s">
        <v>144</v>
      </c>
      <c r="AF192" s="32" t="s">
        <v>145</v>
      </c>
      <c r="AG192" s="32" t="s">
        <v>146</v>
      </c>
      <c r="AH192" s="32" t="s">
        <v>147</v>
      </c>
      <c r="AI192" s="32" t="s">
        <v>148</v>
      </c>
    </row>
    <row r="193" spans="1:27" ht="15" customHeight="1" x14ac:dyDescent="0.45">
      <c r="A193" s="99" t="s">
        <v>149</v>
      </c>
      <c r="B193" s="99" t="s">
        <v>9</v>
      </c>
      <c r="C193" s="100">
        <v>45279</v>
      </c>
      <c r="D193" s="99" t="s">
        <v>398</v>
      </c>
      <c r="E193" s="99" t="s">
        <v>399</v>
      </c>
      <c r="F193" s="101" t="s">
        <v>400</v>
      </c>
      <c r="G193" s="99"/>
      <c r="H193" s="99"/>
      <c r="I193" s="102">
        <v>38.1</v>
      </c>
      <c r="J193" s="103">
        <v>99</v>
      </c>
      <c r="K193" s="103"/>
      <c r="L193" s="103">
        <f>SUM(V193:AI193)</f>
        <v>3</v>
      </c>
      <c r="M193" s="103">
        <f>L193*I193</f>
        <v>114.30000000000001</v>
      </c>
      <c r="N193" s="103"/>
      <c r="O193" s="875"/>
      <c r="P193" s="875">
        <f>O194*I193</f>
        <v>0</v>
      </c>
      <c r="Q193" s="875"/>
      <c r="R193" s="876"/>
      <c r="S193" s="876">
        <f>R194*I193</f>
        <v>114.30000000000001</v>
      </c>
      <c r="T193" s="876"/>
      <c r="U193" s="876"/>
      <c r="V193" s="876"/>
      <c r="W193" s="876"/>
      <c r="X193" s="876"/>
      <c r="Y193" s="103"/>
      <c r="Z193" s="103"/>
      <c r="AA193" s="104">
        <v>3</v>
      </c>
    </row>
    <row r="194" spans="1:27" ht="15" customHeight="1" x14ac:dyDescent="0.45">
      <c r="A194" s="36"/>
      <c r="B194" s="36"/>
      <c r="C194" s="36"/>
      <c r="D194" s="46"/>
      <c r="E194" s="36"/>
      <c r="F194" s="36"/>
      <c r="G194" s="36"/>
      <c r="H194" s="36"/>
      <c r="I194" s="48"/>
      <c r="J194" s="38"/>
      <c r="K194" s="38"/>
      <c r="L194" s="38"/>
      <c r="M194" s="38"/>
      <c r="N194" s="38">
        <f>L193*J193</f>
        <v>297</v>
      </c>
      <c r="O194" s="853">
        <f>SUM(V194:AK194)</f>
        <v>0</v>
      </c>
      <c r="P194" s="849"/>
      <c r="Q194" s="849">
        <f>O194*J193</f>
        <v>0</v>
      </c>
      <c r="R194" s="644">
        <f>L193-O194</f>
        <v>3</v>
      </c>
      <c r="S194" s="644"/>
      <c r="T194" s="644">
        <f>R194*J193</f>
        <v>297</v>
      </c>
      <c r="U194" s="644"/>
      <c r="V194" s="644"/>
      <c r="W194" s="644"/>
      <c r="X194" s="644"/>
      <c r="Y194" s="38"/>
      <c r="Z194" s="38"/>
      <c r="AA194" s="40">
        <v>0</v>
      </c>
    </row>
    <row r="195" spans="1:27" ht="15" customHeight="1" x14ac:dyDescent="0.45">
      <c r="A195" s="36"/>
      <c r="B195" s="36"/>
      <c r="C195" s="36"/>
      <c r="D195" s="36"/>
      <c r="E195" s="36"/>
      <c r="F195" s="36"/>
      <c r="G195" s="36"/>
      <c r="H195" s="36"/>
      <c r="I195" s="48"/>
      <c r="J195" s="38"/>
      <c r="K195" s="38"/>
      <c r="L195" s="38"/>
      <c r="M195" s="38"/>
      <c r="N195" s="38"/>
      <c r="O195" s="849"/>
      <c r="P195" s="849"/>
      <c r="Q195" s="849"/>
      <c r="R195" s="644"/>
      <c r="S195" s="644"/>
      <c r="T195" s="644"/>
      <c r="U195" s="644"/>
      <c r="V195" s="644"/>
      <c r="W195" s="644"/>
      <c r="X195" s="644"/>
      <c r="Y195" s="38"/>
      <c r="Z195" s="38"/>
      <c r="AA195" s="846"/>
    </row>
    <row r="196" spans="1:27" ht="15" customHeight="1" x14ac:dyDescent="0.45">
      <c r="A196" s="99" t="s">
        <v>149</v>
      </c>
      <c r="B196" s="99" t="s">
        <v>9</v>
      </c>
      <c r="C196" s="100">
        <v>45321</v>
      </c>
      <c r="D196" s="105" t="s">
        <v>401</v>
      </c>
      <c r="E196" s="99" t="s">
        <v>180</v>
      </c>
      <c r="F196" s="99" t="s">
        <v>402</v>
      </c>
      <c r="G196" s="99"/>
      <c r="H196" s="99" t="s">
        <v>403</v>
      </c>
      <c r="I196" s="102">
        <v>68.8</v>
      </c>
      <c r="J196" s="103">
        <v>179</v>
      </c>
      <c r="K196" s="103">
        <v>107.4</v>
      </c>
      <c r="L196" s="103">
        <f>SUM(V196:AI196)</f>
        <v>3</v>
      </c>
      <c r="M196" s="103">
        <f>L196*I196</f>
        <v>206.39999999999998</v>
      </c>
      <c r="N196" s="103"/>
      <c r="O196" s="875"/>
      <c r="P196" s="875">
        <f>O197*I196</f>
        <v>0</v>
      </c>
      <c r="Q196" s="875"/>
      <c r="R196" s="876"/>
      <c r="S196" s="876">
        <f>R197*I196</f>
        <v>206.39999999999998</v>
      </c>
      <c r="T196" s="876"/>
      <c r="U196" s="876"/>
      <c r="V196" s="876">
        <v>1</v>
      </c>
      <c r="W196" s="876">
        <v>1</v>
      </c>
      <c r="X196" s="876">
        <v>1</v>
      </c>
      <c r="Y196" s="103"/>
      <c r="Z196" s="103"/>
      <c r="AA196" s="104"/>
    </row>
    <row r="197" spans="1:27" ht="15" customHeight="1" x14ac:dyDescent="0.45">
      <c r="A197" s="36"/>
      <c r="B197" s="36"/>
      <c r="C197" s="36"/>
      <c r="D197" s="46"/>
      <c r="E197" s="36"/>
      <c r="F197" s="36"/>
      <c r="G197" s="36"/>
      <c r="H197" s="36"/>
      <c r="I197" s="48"/>
      <c r="J197" s="38"/>
      <c r="K197" s="38"/>
      <c r="L197" s="38"/>
      <c r="M197" s="38"/>
      <c r="N197" s="38">
        <f>L196*J196</f>
        <v>537</v>
      </c>
      <c r="O197" s="853">
        <f>SUM(V197:AK197)</f>
        <v>0</v>
      </c>
      <c r="P197" s="849"/>
      <c r="Q197" s="849">
        <f>O197*J196</f>
        <v>0</v>
      </c>
      <c r="R197" s="644">
        <f>L196-O197</f>
        <v>3</v>
      </c>
      <c r="S197" s="644"/>
      <c r="T197" s="644">
        <f>R197*J196</f>
        <v>537</v>
      </c>
      <c r="U197" s="644"/>
      <c r="V197" s="854">
        <v>0</v>
      </c>
      <c r="W197" s="854">
        <v>0</v>
      </c>
      <c r="X197" s="854">
        <v>0</v>
      </c>
      <c r="Y197" s="38"/>
      <c r="Z197" s="38"/>
      <c r="AA197" s="41"/>
    </row>
    <row r="198" spans="1:27" ht="15" customHeight="1" x14ac:dyDescent="0.45">
      <c r="A198" s="36"/>
      <c r="B198" s="36"/>
      <c r="C198" s="36"/>
      <c r="D198" s="36"/>
      <c r="E198" s="36"/>
      <c r="F198" s="36"/>
      <c r="G198" s="36"/>
      <c r="H198" s="36"/>
      <c r="I198" s="48"/>
      <c r="J198" s="38"/>
      <c r="K198" s="38"/>
      <c r="L198" s="38"/>
      <c r="M198" s="38"/>
      <c r="N198" s="38"/>
      <c r="O198" s="849"/>
      <c r="P198" s="849"/>
      <c r="Q198" s="849"/>
      <c r="R198" s="644"/>
      <c r="S198" s="644"/>
      <c r="T198" s="644"/>
      <c r="U198" s="644"/>
      <c r="V198" s="644"/>
      <c r="W198" s="644"/>
      <c r="X198" s="644"/>
      <c r="Y198" s="38"/>
      <c r="Z198" s="38"/>
      <c r="AA198" s="41"/>
    </row>
    <row r="199" spans="1:27" ht="15" customHeight="1" x14ac:dyDescent="0.45">
      <c r="A199" s="99" t="s">
        <v>149</v>
      </c>
      <c r="B199" s="99" t="s">
        <v>9</v>
      </c>
      <c r="C199" s="100">
        <v>45350</v>
      </c>
      <c r="D199" s="99" t="s">
        <v>401</v>
      </c>
      <c r="E199" s="99" t="s">
        <v>180</v>
      </c>
      <c r="F199" s="99" t="s">
        <v>404</v>
      </c>
      <c r="G199" s="99"/>
      <c r="H199" s="99" t="s">
        <v>403</v>
      </c>
      <c r="I199" s="102">
        <v>68.8</v>
      </c>
      <c r="J199" s="103">
        <v>179</v>
      </c>
      <c r="K199" s="103"/>
      <c r="L199" s="103">
        <f>SUM(V199:AI199)</f>
        <v>3</v>
      </c>
      <c r="M199" s="103">
        <f>L199*I199</f>
        <v>206.39999999999998</v>
      </c>
      <c r="N199" s="103"/>
      <c r="O199" s="875"/>
      <c r="P199" s="875">
        <f>O200*I199</f>
        <v>0</v>
      </c>
      <c r="Q199" s="875"/>
      <c r="R199" s="876"/>
      <c r="S199" s="876">
        <f>R200*I199</f>
        <v>206.39999999999998</v>
      </c>
      <c r="T199" s="876"/>
      <c r="U199" s="876"/>
      <c r="V199" s="876">
        <v>1</v>
      </c>
      <c r="W199" s="876">
        <v>1</v>
      </c>
      <c r="X199" s="876">
        <v>1</v>
      </c>
      <c r="Y199" s="103"/>
      <c r="Z199" s="103"/>
      <c r="AA199" s="104"/>
    </row>
    <row r="200" spans="1:27" ht="15" customHeight="1" x14ac:dyDescent="0.45">
      <c r="A200" s="36"/>
      <c r="B200" s="36"/>
      <c r="C200" s="36"/>
      <c r="D200" s="46"/>
      <c r="E200" s="36"/>
      <c r="F200" s="36"/>
      <c r="G200" s="36"/>
      <c r="H200" s="36"/>
      <c r="I200" s="48"/>
      <c r="J200" s="38"/>
      <c r="K200" s="38"/>
      <c r="L200" s="38"/>
      <c r="M200" s="38"/>
      <c r="N200" s="38">
        <f>L199*J199</f>
        <v>537</v>
      </c>
      <c r="O200" s="853">
        <f>SUM(V200:AK200)</f>
        <v>0</v>
      </c>
      <c r="P200" s="849"/>
      <c r="Q200" s="849">
        <f>O200*J199</f>
        <v>0</v>
      </c>
      <c r="R200" s="644">
        <f>L199-O200</f>
        <v>3</v>
      </c>
      <c r="S200" s="644"/>
      <c r="T200" s="644">
        <f>R200*J199</f>
        <v>537</v>
      </c>
      <c r="U200" s="644"/>
      <c r="V200" s="854">
        <v>0</v>
      </c>
      <c r="W200" s="854">
        <v>0</v>
      </c>
      <c r="X200" s="854">
        <v>0</v>
      </c>
      <c r="Y200" s="38"/>
      <c r="Z200" s="38"/>
      <c r="AA200" s="41"/>
    </row>
    <row r="201" spans="1:27" ht="15" customHeight="1" x14ac:dyDescent="0.45">
      <c r="A201" s="36"/>
      <c r="B201" s="36"/>
      <c r="C201" s="36"/>
      <c r="D201" s="36"/>
      <c r="E201" s="36"/>
      <c r="F201" s="36"/>
      <c r="G201" s="36"/>
      <c r="H201" s="36"/>
      <c r="I201" s="48"/>
      <c r="J201" s="38"/>
      <c r="K201" s="38"/>
      <c r="L201" s="38"/>
      <c r="M201" s="38"/>
      <c r="N201" s="38"/>
      <c r="O201" s="849"/>
      <c r="P201" s="849"/>
      <c r="Q201" s="849"/>
      <c r="R201" s="644"/>
      <c r="S201" s="644"/>
      <c r="T201" s="644"/>
      <c r="U201" s="644"/>
      <c r="V201" s="644"/>
      <c r="W201" s="644"/>
      <c r="X201" s="644"/>
      <c r="Y201" s="38"/>
      <c r="Z201" s="38"/>
      <c r="AA201" s="41"/>
    </row>
    <row r="202" spans="1:27" ht="15" customHeight="1" x14ac:dyDescent="0.45">
      <c r="A202" s="99" t="s">
        <v>149</v>
      </c>
      <c r="B202" s="99" t="s">
        <v>9</v>
      </c>
      <c r="C202" s="100">
        <v>45279</v>
      </c>
      <c r="D202" s="88" t="s">
        <v>405</v>
      </c>
      <c r="E202" s="99" t="s">
        <v>313</v>
      </c>
      <c r="F202" s="106" t="s">
        <v>406</v>
      </c>
      <c r="G202" s="99"/>
      <c r="H202" s="99" t="s">
        <v>334</v>
      </c>
      <c r="I202" s="102">
        <v>65</v>
      </c>
      <c r="J202" s="103">
        <v>169</v>
      </c>
      <c r="K202" s="103"/>
      <c r="L202" s="103">
        <f>SUM(V202:AI202)</f>
        <v>0</v>
      </c>
      <c r="M202" s="103">
        <f>L202*I202</f>
        <v>0</v>
      </c>
      <c r="N202" s="103"/>
      <c r="O202" s="875"/>
      <c r="P202" s="875">
        <f>O203*I202</f>
        <v>0</v>
      </c>
      <c r="Q202" s="875"/>
      <c r="R202" s="876"/>
      <c r="S202" s="876">
        <f>R203*I202</f>
        <v>0</v>
      </c>
      <c r="T202" s="876"/>
      <c r="U202" s="876"/>
      <c r="V202" s="877">
        <v>0</v>
      </c>
      <c r="W202" s="877">
        <v>0</v>
      </c>
      <c r="X202" s="877">
        <v>0</v>
      </c>
      <c r="Y202" s="103"/>
      <c r="Z202" s="103"/>
      <c r="AA202" s="104"/>
    </row>
    <row r="203" spans="1:27" ht="15" customHeight="1" x14ac:dyDescent="0.45">
      <c r="A203" s="36"/>
      <c r="B203" s="36"/>
      <c r="C203" s="36"/>
      <c r="D203" s="36" t="s">
        <v>407</v>
      </c>
      <c r="E203" s="36"/>
      <c r="F203" s="36"/>
      <c r="G203" s="36"/>
      <c r="H203" s="36"/>
      <c r="I203" s="48"/>
      <c r="J203" s="38"/>
      <c r="K203" s="38"/>
      <c r="L203" s="38"/>
      <c r="M203" s="38"/>
      <c r="N203" s="38">
        <f>L202*J202</f>
        <v>0</v>
      </c>
      <c r="O203" s="853">
        <f>SUM(V203:AK203)</f>
        <v>0</v>
      </c>
      <c r="P203" s="849"/>
      <c r="Q203" s="849">
        <f>O203*J202</f>
        <v>0</v>
      </c>
      <c r="R203" s="644">
        <f>L202-O203</f>
        <v>0</v>
      </c>
      <c r="S203" s="644"/>
      <c r="T203" s="644">
        <f>R203*J202</f>
        <v>0</v>
      </c>
      <c r="U203" s="644"/>
      <c r="V203" s="877">
        <v>0</v>
      </c>
      <c r="W203" s="877">
        <v>0</v>
      </c>
      <c r="X203" s="877">
        <v>0</v>
      </c>
      <c r="Y203" s="38"/>
      <c r="Z203" s="38"/>
      <c r="AA203" s="41"/>
    </row>
    <row r="204" spans="1:27" ht="15" customHeight="1" x14ac:dyDescent="0.45">
      <c r="A204" s="36"/>
      <c r="B204" s="36"/>
      <c r="C204" s="36"/>
      <c r="D204" s="36"/>
      <c r="E204" s="36"/>
      <c r="F204" s="36"/>
      <c r="G204" s="36"/>
      <c r="H204" s="36"/>
      <c r="I204" s="48"/>
      <c r="J204" s="38"/>
      <c r="K204" s="38"/>
      <c r="L204" s="38"/>
      <c r="M204" s="38"/>
      <c r="N204" s="38"/>
      <c r="O204" s="849"/>
      <c r="P204" s="849"/>
      <c r="Q204" s="849"/>
      <c r="R204" s="644"/>
      <c r="S204" s="644"/>
      <c r="T204" s="644"/>
      <c r="U204" s="644"/>
      <c r="V204" s="644"/>
      <c r="W204" s="644"/>
      <c r="X204" s="644"/>
      <c r="Y204" s="38"/>
      <c r="Z204" s="38"/>
      <c r="AA204" s="41"/>
    </row>
    <row r="205" spans="1:27" ht="15" customHeight="1" x14ac:dyDescent="0.45">
      <c r="A205" s="99" t="s">
        <v>149</v>
      </c>
      <c r="B205" s="99" t="s">
        <v>9</v>
      </c>
      <c r="C205" s="100">
        <v>45321</v>
      </c>
      <c r="D205" s="99" t="s">
        <v>408</v>
      </c>
      <c r="E205" s="99" t="s">
        <v>351</v>
      </c>
      <c r="F205" s="99" t="s">
        <v>188</v>
      </c>
      <c r="G205" s="99"/>
      <c r="H205" s="99" t="s">
        <v>409</v>
      </c>
      <c r="I205" s="102">
        <v>95.8</v>
      </c>
      <c r="J205" s="103">
        <v>249</v>
      </c>
      <c r="K205" s="103"/>
      <c r="L205" s="103">
        <f>SUM(V205:AI205)</f>
        <v>3</v>
      </c>
      <c r="M205" s="103">
        <f>L205*I205</f>
        <v>287.39999999999998</v>
      </c>
      <c r="N205" s="103"/>
      <c r="O205" s="875"/>
      <c r="P205" s="875">
        <f>O206*I205</f>
        <v>0</v>
      </c>
      <c r="Q205" s="875"/>
      <c r="R205" s="876"/>
      <c r="S205" s="876">
        <f>R206*I205</f>
        <v>287.39999999999998</v>
      </c>
      <c r="T205" s="876"/>
      <c r="U205" s="876"/>
      <c r="V205" s="876">
        <v>1</v>
      </c>
      <c r="W205" s="876">
        <v>1</v>
      </c>
      <c r="X205" s="876">
        <v>1</v>
      </c>
      <c r="Y205" s="103"/>
      <c r="Z205" s="103"/>
      <c r="AA205" s="104"/>
    </row>
    <row r="206" spans="1:27" ht="15" customHeight="1" x14ac:dyDescent="0.45">
      <c r="A206" s="108"/>
      <c r="B206" s="108"/>
      <c r="C206" s="108"/>
      <c r="D206" s="108"/>
      <c r="E206" s="108"/>
      <c r="F206" s="108"/>
      <c r="G206" s="108"/>
      <c r="H206" s="108"/>
      <c r="I206" s="48"/>
      <c r="J206" s="48"/>
      <c r="K206" s="48"/>
      <c r="L206" s="48"/>
      <c r="M206" s="48"/>
      <c r="N206" s="48">
        <f>L205*J205</f>
        <v>747</v>
      </c>
      <c r="O206" s="878">
        <f>SUM(V206:AK206)</f>
        <v>0</v>
      </c>
      <c r="P206" s="879"/>
      <c r="Q206" s="879">
        <f>O206*J205</f>
        <v>0</v>
      </c>
      <c r="R206" s="880">
        <f>L205-O206</f>
        <v>3</v>
      </c>
      <c r="S206" s="880"/>
      <c r="T206" s="880">
        <f>R206*J205</f>
        <v>747</v>
      </c>
      <c r="U206" s="880"/>
      <c r="V206" s="881">
        <v>0</v>
      </c>
      <c r="W206" s="881">
        <v>0</v>
      </c>
      <c r="X206" s="881">
        <v>0</v>
      </c>
      <c r="Y206" s="38"/>
      <c r="Z206" s="38"/>
      <c r="AA206" s="41"/>
    </row>
    <row r="207" spans="1:27" ht="14.25" customHeight="1" x14ac:dyDescent="0.4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706"/>
      <c r="P207" s="706"/>
      <c r="Q207" s="706"/>
      <c r="R207" s="706"/>
      <c r="S207" s="706"/>
      <c r="T207" s="706"/>
      <c r="U207" s="706"/>
      <c r="V207" s="706"/>
      <c r="W207" s="706"/>
      <c r="X207" s="706"/>
    </row>
    <row r="208" spans="1:27" ht="15" customHeight="1" x14ac:dyDescent="0.45">
      <c r="A208" s="99" t="s">
        <v>149</v>
      </c>
      <c r="B208" s="99" t="s">
        <v>9</v>
      </c>
      <c r="C208" s="100">
        <v>45279</v>
      </c>
      <c r="D208" s="99" t="s">
        <v>410</v>
      </c>
      <c r="E208" s="99" t="s">
        <v>214</v>
      </c>
      <c r="F208" s="99" t="s">
        <v>411</v>
      </c>
      <c r="G208" s="99"/>
      <c r="H208" s="99" t="s">
        <v>287</v>
      </c>
      <c r="I208" s="102">
        <v>76.5</v>
      </c>
      <c r="J208" s="103">
        <v>199</v>
      </c>
      <c r="K208" s="103"/>
      <c r="L208" s="103">
        <f>SUM(V208:AI208)</f>
        <v>2</v>
      </c>
      <c r="M208" s="103">
        <f>L208*I208</f>
        <v>153</v>
      </c>
      <c r="N208" s="103"/>
      <c r="O208" s="875"/>
      <c r="P208" s="875">
        <f>O209*I208</f>
        <v>0</v>
      </c>
      <c r="Q208" s="875"/>
      <c r="R208" s="876"/>
      <c r="S208" s="876">
        <f>R209*I208</f>
        <v>153</v>
      </c>
      <c r="T208" s="876"/>
      <c r="U208" s="876"/>
      <c r="V208" s="876">
        <v>1</v>
      </c>
      <c r="W208" s="876">
        <v>1</v>
      </c>
      <c r="X208" s="876"/>
    </row>
    <row r="209" spans="1:26" ht="15" customHeight="1" x14ac:dyDescent="0.45">
      <c r="A209" s="36"/>
      <c r="B209" s="36"/>
      <c r="C209" s="36"/>
      <c r="D209" s="46"/>
      <c r="E209" s="36"/>
      <c r="F209" s="36"/>
      <c r="G209" s="36"/>
      <c r="H209" s="36"/>
      <c r="I209" s="48"/>
      <c r="J209" s="38"/>
      <c r="K209" s="38"/>
      <c r="L209" s="38"/>
      <c r="M209" s="38"/>
      <c r="N209" s="38">
        <f>L208*J208</f>
        <v>398</v>
      </c>
      <c r="O209" s="853">
        <f>SUM(V209:AK209)</f>
        <v>0</v>
      </c>
      <c r="P209" s="849"/>
      <c r="Q209" s="849">
        <f>O209*J208</f>
        <v>0</v>
      </c>
      <c r="R209" s="644">
        <f>L208-O209</f>
        <v>2</v>
      </c>
      <c r="S209" s="644"/>
      <c r="T209" s="644">
        <f>R209*J208</f>
        <v>398</v>
      </c>
      <c r="U209" s="644"/>
      <c r="V209" s="854">
        <v>0</v>
      </c>
      <c r="W209" s="854">
        <v>0</v>
      </c>
      <c r="X209" s="644"/>
    </row>
    <row r="210" spans="1:26" ht="15" customHeight="1" x14ac:dyDescent="0.45">
      <c r="A210" s="36"/>
      <c r="B210" s="36"/>
      <c r="C210" s="36"/>
      <c r="D210" s="36"/>
      <c r="E210" s="36"/>
      <c r="F210" s="36"/>
      <c r="G210" s="36"/>
      <c r="H210" s="36"/>
      <c r="I210" s="48"/>
      <c r="J210" s="38"/>
      <c r="K210" s="38"/>
      <c r="L210" s="38"/>
      <c r="M210" s="38"/>
      <c r="N210" s="38"/>
      <c r="O210" s="849"/>
      <c r="P210" s="849"/>
      <c r="Q210" s="849"/>
      <c r="R210" s="644"/>
      <c r="S210" s="644"/>
      <c r="T210" s="644"/>
      <c r="U210" s="644"/>
      <c r="V210" s="644"/>
      <c r="W210" s="644"/>
      <c r="X210" s="644"/>
    </row>
    <row r="211" spans="1:26" ht="15" customHeight="1" x14ac:dyDescent="0.45">
      <c r="A211" s="99" t="s">
        <v>149</v>
      </c>
      <c r="B211" s="99" t="s">
        <v>9</v>
      </c>
      <c r="C211" s="100">
        <v>45279</v>
      </c>
      <c r="D211" s="105" t="s">
        <v>412</v>
      </c>
      <c r="E211" s="99" t="s">
        <v>164</v>
      </c>
      <c r="F211" s="99" t="s">
        <v>411</v>
      </c>
      <c r="G211" s="99"/>
      <c r="H211" s="99" t="s">
        <v>287</v>
      </c>
      <c r="I211" s="102">
        <v>61.2</v>
      </c>
      <c r="J211" s="103">
        <v>159</v>
      </c>
      <c r="K211" s="103"/>
      <c r="L211" s="103">
        <f>SUM(V211:AI211)</f>
        <v>3</v>
      </c>
      <c r="M211" s="103">
        <f>L211*I211</f>
        <v>183.60000000000002</v>
      </c>
      <c r="N211" s="103"/>
      <c r="O211" s="875"/>
      <c r="P211" s="875">
        <f>O212*I211</f>
        <v>0</v>
      </c>
      <c r="Q211" s="875"/>
      <c r="R211" s="876"/>
      <c r="S211" s="876">
        <f>R212*I211</f>
        <v>183.60000000000002</v>
      </c>
      <c r="T211" s="876"/>
      <c r="U211" s="876"/>
      <c r="V211" s="876">
        <v>1</v>
      </c>
      <c r="W211" s="876">
        <v>1</v>
      </c>
      <c r="X211" s="876">
        <v>1</v>
      </c>
    </row>
    <row r="212" spans="1:26" ht="15" customHeight="1" x14ac:dyDescent="0.45">
      <c r="A212" s="36"/>
      <c r="B212" s="36"/>
      <c r="C212" s="36"/>
      <c r="D212" s="46"/>
      <c r="E212" s="36"/>
      <c r="F212" s="36"/>
      <c r="G212" s="36"/>
      <c r="H212" s="36"/>
      <c r="I212" s="48"/>
      <c r="J212" s="38"/>
      <c r="K212" s="38"/>
      <c r="L212" s="38"/>
      <c r="M212" s="38"/>
      <c r="N212" s="38">
        <f>L211*J211</f>
        <v>477</v>
      </c>
      <c r="O212" s="853">
        <f>SUM(V212:AK212)</f>
        <v>0</v>
      </c>
      <c r="P212" s="849"/>
      <c r="Q212" s="849">
        <f>O212*J211</f>
        <v>0</v>
      </c>
      <c r="R212" s="644">
        <f>L211-O212</f>
        <v>3</v>
      </c>
      <c r="S212" s="644"/>
      <c r="T212" s="644">
        <f>R212*J211</f>
        <v>477</v>
      </c>
      <c r="U212" s="644"/>
      <c r="V212" s="854">
        <v>0</v>
      </c>
      <c r="W212" s="854">
        <v>0</v>
      </c>
      <c r="X212" s="854">
        <v>0</v>
      </c>
    </row>
    <row r="213" spans="1:26" ht="15" customHeight="1" x14ac:dyDescent="0.45">
      <c r="A213" s="36"/>
      <c r="B213" s="36"/>
      <c r="C213" s="36"/>
      <c r="D213" s="36"/>
      <c r="E213" s="36"/>
      <c r="F213" s="36"/>
      <c r="G213" s="36"/>
      <c r="H213" s="36"/>
      <c r="I213" s="48"/>
      <c r="J213" s="38"/>
      <c r="K213" s="38"/>
      <c r="L213" s="38"/>
      <c r="M213" s="38"/>
      <c r="N213" s="38"/>
      <c r="O213" s="849"/>
      <c r="P213" s="849"/>
      <c r="Q213" s="849"/>
      <c r="R213" s="644"/>
      <c r="S213" s="644"/>
      <c r="T213" s="644"/>
      <c r="U213" s="644"/>
      <c r="V213" s="644"/>
      <c r="W213" s="644"/>
      <c r="X213" s="644"/>
    </row>
    <row r="214" spans="1:26" ht="15" customHeight="1" x14ac:dyDescent="0.45">
      <c r="A214" s="99" t="s">
        <v>149</v>
      </c>
      <c r="B214" s="99" t="s">
        <v>9</v>
      </c>
      <c r="C214" s="100">
        <v>45321</v>
      </c>
      <c r="D214" s="112" t="s">
        <v>413</v>
      </c>
      <c r="E214" s="99" t="s">
        <v>164</v>
      </c>
      <c r="F214" s="99" t="s">
        <v>414</v>
      </c>
      <c r="G214" s="99"/>
      <c r="H214" s="99" t="s">
        <v>169</v>
      </c>
      <c r="I214" s="102">
        <v>53.5</v>
      </c>
      <c r="J214" s="103">
        <v>139</v>
      </c>
      <c r="K214" s="103"/>
      <c r="L214" s="103">
        <f>SUM(V214:AI214)</f>
        <v>3</v>
      </c>
      <c r="M214" s="103">
        <f>L214*I214</f>
        <v>160.5</v>
      </c>
      <c r="N214" s="103"/>
      <c r="O214" s="875"/>
      <c r="P214" s="875">
        <f>O215*I214</f>
        <v>0</v>
      </c>
      <c r="Q214" s="875"/>
      <c r="R214" s="876"/>
      <c r="S214" s="876">
        <f>R215*I214</f>
        <v>160.5</v>
      </c>
      <c r="T214" s="876"/>
      <c r="U214" s="876"/>
      <c r="V214" s="876">
        <v>1</v>
      </c>
      <c r="W214" s="876">
        <v>1</v>
      </c>
      <c r="X214" s="876">
        <v>1</v>
      </c>
    </row>
    <row r="215" spans="1:26" ht="15" customHeight="1" x14ac:dyDescent="0.45">
      <c r="A215" s="36"/>
      <c r="B215" s="36"/>
      <c r="C215" s="36"/>
      <c r="D215" s="46"/>
      <c r="E215" s="36"/>
      <c r="F215" s="36"/>
      <c r="G215" s="36"/>
      <c r="H215" s="36"/>
      <c r="I215" s="48"/>
      <c r="J215" s="38"/>
      <c r="K215" s="38"/>
      <c r="L215" s="38"/>
      <c r="M215" s="38"/>
      <c r="N215" s="38">
        <f>L214*J214</f>
        <v>417</v>
      </c>
      <c r="O215" s="853">
        <f>SUM(V215:AK215)</f>
        <v>0</v>
      </c>
      <c r="P215" s="849"/>
      <c r="Q215" s="849">
        <f>O215*J214</f>
        <v>0</v>
      </c>
      <c r="R215" s="644">
        <f>L214-O215</f>
        <v>3</v>
      </c>
      <c r="S215" s="644"/>
      <c r="T215" s="644">
        <f>R215*J214</f>
        <v>417</v>
      </c>
      <c r="U215" s="644"/>
      <c r="V215" s="854">
        <v>0</v>
      </c>
      <c r="W215" s="854">
        <v>0</v>
      </c>
      <c r="X215" s="854">
        <v>0</v>
      </c>
    </row>
    <row r="216" spans="1:26" ht="15" customHeight="1" x14ac:dyDescent="0.45">
      <c r="A216" s="36"/>
      <c r="B216" s="36"/>
      <c r="C216" s="36"/>
      <c r="D216" s="36"/>
      <c r="E216" s="36"/>
      <c r="F216" s="36"/>
      <c r="G216" s="36"/>
      <c r="H216" s="36"/>
      <c r="I216" s="48"/>
      <c r="J216" s="38"/>
      <c r="K216" s="38"/>
      <c r="L216" s="38"/>
      <c r="M216" s="38"/>
      <c r="N216" s="38"/>
      <c r="O216" s="849"/>
      <c r="P216" s="849"/>
      <c r="Q216" s="849"/>
      <c r="R216" s="644"/>
      <c r="S216" s="644"/>
      <c r="T216" s="644"/>
      <c r="U216" s="644"/>
      <c r="V216" s="644"/>
      <c r="W216" s="644"/>
      <c r="X216" s="644"/>
    </row>
    <row r="217" spans="1:26" ht="15" customHeight="1" x14ac:dyDescent="0.45">
      <c r="A217" s="99" t="s">
        <v>149</v>
      </c>
      <c r="B217" s="99" t="s">
        <v>9</v>
      </c>
      <c r="C217" s="100">
        <v>45321</v>
      </c>
      <c r="D217" s="105" t="s">
        <v>415</v>
      </c>
      <c r="E217" s="99" t="s">
        <v>264</v>
      </c>
      <c r="F217" s="113" t="s">
        <v>416</v>
      </c>
      <c r="G217" s="99"/>
      <c r="H217" s="113" t="s">
        <v>417</v>
      </c>
      <c r="I217" s="102">
        <v>61.2</v>
      </c>
      <c r="J217" s="103">
        <v>159</v>
      </c>
      <c r="K217" s="103">
        <v>95.4</v>
      </c>
      <c r="L217" s="103">
        <f>SUM(V217:AI217)</f>
        <v>3</v>
      </c>
      <c r="M217" s="103">
        <f>L217*I217</f>
        <v>183.60000000000002</v>
      </c>
      <c r="N217" s="103"/>
      <c r="O217" s="875"/>
      <c r="P217" s="875">
        <f>O218*I217</f>
        <v>0</v>
      </c>
      <c r="Q217" s="875"/>
      <c r="R217" s="876"/>
      <c r="S217" s="876">
        <f>R218*I217</f>
        <v>183.60000000000002</v>
      </c>
      <c r="T217" s="876"/>
      <c r="U217" s="876"/>
      <c r="V217" s="876">
        <v>1</v>
      </c>
      <c r="W217" s="876">
        <v>1</v>
      </c>
      <c r="X217" s="876">
        <v>1</v>
      </c>
    </row>
    <row r="218" spans="1:26" ht="15" customHeight="1" x14ac:dyDescent="0.45">
      <c r="A218" s="36"/>
      <c r="B218" s="36"/>
      <c r="C218" s="36"/>
      <c r="D218" s="46"/>
      <c r="E218" s="36"/>
      <c r="F218" s="36"/>
      <c r="G218" s="36"/>
      <c r="H218" s="36"/>
      <c r="I218" s="48"/>
      <c r="J218" s="38"/>
      <c r="K218" s="38"/>
      <c r="L218" s="38"/>
      <c r="M218" s="38"/>
      <c r="N218" s="38">
        <f>L217*J217</f>
        <v>477</v>
      </c>
      <c r="O218" s="853">
        <f>SUM(V218:AK218)</f>
        <v>0</v>
      </c>
      <c r="P218" s="849"/>
      <c r="Q218" s="849">
        <f>O218*J217</f>
        <v>0</v>
      </c>
      <c r="R218" s="644">
        <f>L217-O218</f>
        <v>3</v>
      </c>
      <c r="S218" s="644"/>
      <c r="T218" s="644">
        <f>R218*J217</f>
        <v>477</v>
      </c>
      <c r="U218" s="644"/>
      <c r="V218" s="854">
        <v>0</v>
      </c>
      <c r="W218" s="854">
        <v>0</v>
      </c>
      <c r="X218" s="854">
        <v>0</v>
      </c>
    </row>
    <row r="219" spans="1:26" ht="15" customHeight="1" x14ac:dyDescent="0.45">
      <c r="A219" s="36"/>
      <c r="B219" s="36"/>
      <c r="C219" s="36"/>
      <c r="D219" s="36"/>
      <c r="E219" s="36"/>
      <c r="F219" s="36"/>
      <c r="G219" s="36"/>
      <c r="H219" s="36"/>
      <c r="I219" s="48"/>
      <c r="J219" s="38"/>
      <c r="K219" s="38"/>
      <c r="L219" s="38"/>
      <c r="M219" s="38"/>
      <c r="N219" s="38"/>
      <c r="O219" s="41"/>
      <c r="P219" s="41"/>
      <c r="Q219" s="41"/>
      <c r="R219" s="38"/>
      <c r="S219" s="38"/>
      <c r="T219" s="38"/>
      <c r="U219" s="38"/>
      <c r="V219" s="38"/>
      <c r="W219" s="38"/>
      <c r="X219" s="38"/>
    </row>
    <row r="220" spans="1:26" ht="15" customHeight="1" x14ac:dyDescent="0.45">
      <c r="A220" s="99" t="s">
        <v>149</v>
      </c>
      <c r="B220" s="99" t="s">
        <v>9</v>
      </c>
      <c r="C220" s="100">
        <v>45321</v>
      </c>
      <c r="D220" s="99" t="s">
        <v>418</v>
      </c>
      <c r="E220" s="99" t="s">
        <v>278</v>
      </c>
      <c r="F220" s="106" t="s">
        <v>406</v>
      </c>
      <c r="G220" s="99"/>
      <c r="H220" s="99"/>
      <c r="I220" s="102">
        <v>57.3</v>
      </c>
      <c r="J220" s="103">
        <v>149</v>
      </c>
      <c r="K220" s="103"/>
      <c r="L220" s="103">
        <f>SUM(V220:AI220)</f>
        <v>3</v>
      </c>
      <c r="M220" s="103">
        <f>L220*I220</f>
        <v>171.89999999999998</v>
      </c>
      <c r="N220" s="103"/>
      <c r="O220" s="104"/>
      <c r="P220" s="104">
        <f>O221*I220</f>
        <v>0</v>
      </c>
      <c r="Q220" s="104"/>
      <c r="R220" s="103"/>
      <c r="S220" s="103">
        <f>R221*I220</f>
        <v>171.89999999999998</v>
      </c>
      <c r="T220" s="103"/>
      <c r="U220" s="103"/>
      <c r="V220" s="103">
        <v>1</v>
      </c>
      <c r="W220" s="103">
        <v>1</v>
      </c>
      <c r="X220" s="103">
        <v>1</v>
      </c>
    </row>
    <row r="221" spans="1:26" ht="15" customHeight="1" x14ac:dyDescent="0.45">
      <c r="A221" s="36"/>
      <c r="B221" s="36"/>
      <c r="C221" s="114">
        <v>45350</v>
      </c>
      <c r="D221" s="36"/>
      <c r="E221" s="36"/>
      <c r="F221" s="36"/>
      <c r="G221" s="36"/>
      <c r="H221" s="36"/>
      <c r="I221" s="48"/>
      <c r="J221" s="38"/>
      <c r="K221" s="38"/>
      <c r="L221" s="38"/>
      <c r="M221" s="38"/>
      <c r="N221" s="38">
        <f>L220*J220</f>
        <v>447</v>
      </c>
      <c r="O221" s="40">
        <f>SUM(V221:AK221)</f>
        <v>0</v>
      </c>
      <c r="P221" s="41"/>
      <c r="Q221" s="41">
        <f>O221*J220</f>
        <v>0</v>
      </c>
      <c r="R221" s="38">
        <f>L220-O221</f>
        <v>3</v>
      </c>
      <c r="S221" s="38"/>
      <c r="T221" s="38">
        <f>R221*J220</f>
        <v>447</v>
      </c>
      <c r="U221" s="38"/>
      <c r="V221" s="42">
        <v>0</v>
      </c>
      <c r="W221" s="42">
        <v>0</v>
      </c>
      <c r="X221" s="42">
        <v>0</v>
      </c>
    </row>
    <row r="222" spans="1:26" ht="14.25" customHeight="1" x14ac:dyDescent="0.45"/>
    <row r="223" spans="1:26" ht="15" customHeight="1" x14ac:dyDescent="0.45">
      <c r="A223" s="99" t="s">
        <v>149</v>
      </c>
      <c r="B223" s="99" t="s">
        <v>9</v>
      </c>
      <c r="C223" s="100">
        <v>45370</v>
      </c>
      <c r="D223" s="693" t="s">
        <v>419</v>
      </c>
      <c r="E223" s="99" t="s">
        <v>300</v>
      </c>
      <c r="F223" s="115" t="s">
        <v>420</v>
      </c>
      <c r="G223" s="99" t="s">
        <v>166</v>
      </c>
      <c r="H223" s="115" t="s">
        <v>421</v>
      </c>
      <c r="I223" s="102">
        <v>22.7</v>
      </c>
      <c r="J223" s="103">
        <v>59</v>
      </c>
      <c r="K223" s="103"/>
      <c r="L223" s="103">
        <f>SUM(V223:AI223)</f>
        <v>4</v>
      </c>
      <c r="M223" s="103">
        <f>L223*I223</f>
        <v>90.8</v>
      </c>
      <c r="N223" s="103"/>
      <c r="O223" s="104"/>
      <c r="P223" s="104">
        <f>O224*I223</f>
        <v>22.7</v>
      </c>
      <c r="Q223" s="104"/>
      <c r="R223" s="103"/>
      <c r="S223" s="103">
        <f>R224*I223</f>
        <v>68.099999999999994</v>
      </c>
      <c r="T223" s="103"/>
      <c r="U223" s="103"/>
      <c r="V223" s="104"/>
      <c r="W223" s="104">
        <v>1</v>
      </c>
      <c r="X223" s="104">
        <v>1</v>
      </c>
      <c r="Y223" s="104">
        <v>1</v>
      </c>
      <c r="Z223" s="104">
        <v>1</v>
      </c>
    </row>
    <row r="224" spans="1:26" ht="15" customHeight="1" x14ac:dyDescent="0.45">
      <c r="A224" s="36"/>
      <c r="B224" s="36"/>
      <c r="C224" s="36"/>
      <c r="D224" s="36"/>
      <c r="E224" s="36"/>
      <c r="F224" s="36"/>
      <c r="G224" s="36"/>
      <c r="H224" s="36"/>
      <c r="I224" s="48"/>
      <c r="J224" s="38"/>
      <c r="K224" s="38"/>
      <c r="L224" s="38"/>
      <c r="M224" s="38"/>
      <c r="N224" s="38">
        <f>L223*J223</f>
        <v>236</v>
      </c>
      <c r="O224" s="665">
        <f>SUM(V224:AK224)</f>
        <v>1</v>
      </c>
      <c r="P224" s="41"/>
      <c r="Q224" s="41">
        <f>O224*J223</f>
        <v>59</v>
      </c>
      <c r="R224" s="38">
        <f>L223-O224</f>
        <v>3</v>
      </c>
      <c r="S224" s="38"/>
      <c r="T224" s="38">
        <f>R224*J223</f>
        <v>177</v>
      </c>
      <c r="U224" s="38"/>
      <c r="V224" s="41"/>
      <c r="W224" s="47">
        <v>0</v>
      </c>
      <c r="X224" s="47">
        <v>0</v>
      </c>
      <c r="Y224" s="47">
        <v>0</v>
      </c>
      <c r="Z224" s="665">
        <v>1</v>
      </c>
    </row>
    <row r="225" spans="1:26" ht="15" customHeight="1" x14ac:dyDescent="0.45">
      <c r="A225" s="36"/>
      <c r="B225" s="36"/>
      <c r="C225" s="36"/>
      <c r="D225" s="36"/>
      <c r="E225" s="36"/>
      <c r="F225" s="36"/>
      <c r="G225" s="36"/>
      <c r="H225" s="36"/>
      <c r="I225" s="48"/>
      <c r="J225" s="38"/>
      <c r="K225" s="38"/>
      <c r="L225" s="38"/>
      <c r="M225" s="38"/>
      <c r="N225" s="38"/>
      <c r="O225" s="41"/>
      <c r="P225" s="41"/>
      <c r="Q225" s="41"/>
      <c r="R225" s="38"/>
      <c r="S225" s="38"/>
      <c r="T225" s="38"/>
      <c r="U225" s="38"/>
      <c r="V225" s="41"/>
      <c r="W225" s="41"/>
      <c r="X225" s="41"/>
      <c r="Y225" s="41"/>
      <c r="Z225" s="41"/>
    </row>
    <row r="226" spans="1:26" ht="15" customHeight="1" x14ac:dyDescent="0.45">
      <c r="A226" s="99" t="s">
        <v>149</v>
      </c>
      <c r="B226" s="99" t="s">
        <v>9</v>
      </c>
      <c r="C226" s="100">
        <v>45279</v>
      </c>
      <c r="D226" s="99" t="s">
        <v>422</v>
      </c>
      <c r="E226" s="99" t="s">
        <v>157</v>
      </c>
      <c r="F226" s="99" t="s">
        <v>423</v>
      </c>
      <c r="G226" s="99" t="s">
        <v>424</v>
      </c>
      <c r="H226" s="113" t="s">
        <v>425</v>
      </c>
      <c r="I226" s="102">
        <v>34.200000000000003</v>
      </c>
      <c r="J226" s="103">
        <v>89</v>
      </c>
      <c r="K226" s="103">
        <v>62.3</v>
      </c>
      <c r="L226" s="103">
        <f>SUM(V226:AI226)</f>
        <v>4</v>
      </c>
      <c r="M226" s="103">
        <f>L226*I226</f>
        <v>136.80000000000001</v>
      </c>
      <c r="N226" s="103"/>
      <c r="O226" s="104"/>
      <c r="P226" s="104">
        <f>O227*I226</f>
        <v>0</v>
      </c>
      <c r="Q226" s="104"/>
      <c r="R226" s="103"/>
      <c r="S226" s="103">
        <f>R227*I226</f>
        <v>136.80000000000001</v>
      </c>
      <c r="T226" s="103"/>
      <c r="U226" s="103"/>
      <c r="V226" s="104">
        <v>1</v>
      </c>
      <c r="W226" s="104">
        <v>1</v>
      </c>
      <c r="X226" s="104">
        <v>1</v>
      </c>
      <c r="Y226" s="104">
        <v>1</v>
      </c>
      <c r="Z226" s="104"/>
    </row>
    <row r="227" spans="1:26" ht="15" customHeight="1" x14ac:dyDescent="0.45">
      <c r="A227" s="36"/>
      <c r="B227" s="36"/>
      <c r="C227" s="36"/>
      <c r="D227" s="46"/>
      <c r="E227" s="36"/>
      <c r="F227" s="36"/>
      <c r="G227" s="36"/>
      <c r="H227" s="36"/>
      <c r="I227" s="48"/>
      <c r="J227" s="38"/>
      <c r="K227" s="38"/>
      <c r="L227" s="38"/>
      <c r="M227" s="38"/>
      <c r="N227" s="38">
        <f>L226*J226</f>
        <v>356</v>
      </c>
      <c r="O227" s="40">
        <f>SUM(V227:AK227)</f>
        <v>0</v>
      </c>
      <c r="P227" s="41"/>
      <c r="Q227" s="41">
        <f>O227*J226</f>
        <v>0</v>
      </c>
      <c r="R227" s="38">
        <f>L226-O227</f>
        <v>4</v>
      </c>
      <c r="S227" s="38"/>
      <c r="T227" s="38">
        <f>R227*J226</f>
        <v>356</v>
      </c>
      <c r="U227" s="38"/>
      <c r="V227" s="40">
        <v>0</v>
      </c>
      <c r="W227" s="40">
        <v>0</v>
      </c>
      <c r="X227" s="40">
        <v>0</v>
      </c>
      <c r="Y227" s="40">
        <v>0</v>
      </c>
      <c r="Z227" s="41"/>
    </row>
    <row r="228" spans="1:26" ht="15" customHeight="1" x14ac:dyDescent="0.45">
      <c r="A228" s="36"/>
      <c r="B228" s="36"/>
      <c r="C228" s="36"/>
      <c r="D228" s="36"/>
      <c r="E228" s="36"/>
      <c r="F228" s="36"/>
      <c r="G228" s="36"/>
      <c r="H228" s="36"/>
      <c r="I228" s="48"/>
      <c r="J228" s="38"/>
      <c r="K228" s="38"/>
      <c r="L228" s="38"/>
      <c r="M228" s="38"/>
      <c r="N228" s="38"/>
      <c r="O228" s="41"/>
      <c r="P228" s="41"/>
      <c r="Q228" s="41"/>
      <c r="R228" s="38"/>
      <c r="S228" s="38"/>
      <c r="T228" s="38"/>
      <c r="U228" s="38"/>
      <c r="V228" s="41"/>
      <c r="W228" s="41"/>
      <c r="X228" s="41"/>
      <c r="Y228" s="41"/>
      <c r="Z228" s="41"/>
    </row>
    <row r="229" spans="1:26" ht="15" customHeight="1" x14ac:dyDescent="0.45">
      <c r="A229" s="99" t="s">
        <v>149</v>
      </c>
      <c r="B229" s="99" t="s">
        <v>9</v>
      </c>
      <c r="C229" s="100">
        <v>45279</v>
      </c>
      <c r="D229" s="99" t="s">
        <v>426</v>
      </c>
      <c r="E229" s="99" t="s">
        <v>317</v>
      </c>
      <c r="F229" s="99" t="s">
        <v>427</v>
      </c>
      <c r="G229" s="99" t="s">
        <v>207</v>
      </c>
      <c r="H229" s="99" t="s">
        <v>235</v>
      </c>
      <c r="I229" s="102">
        <v>45.8</v>
      </c>
      <c r="J229" s="103">
        <v>119</v>
      </c>
      <c r="K229" s="103"/>
      <c r="L229" s="103">
        <f>SUM(V229:AI229)</f>
        <v>4</v>
      </c>
      <c r="M229" s="103">
        <f>L229*I229</f>
        <v>183.2</v>
      </c>
      <c r="N229" s="103"/>
      <c r="O229" s="104"/>
      <c r="P229" s="104">
        <f>O230*I229</f>
        <v>0</v>
      </c>
      <c r="Q229" s="104"/>
      <c r="R229" s="103"/>
      <c r="S229" s="103">
        <f>R230*I229</f>
        <v>183.2</v>
      </c>
      <c r="T229" s="103"/>
      <c r="U229" s="103"/>
      <c r="V229" s="104">
        <v>1</v>
      </c>
      <c r="W229" s="104">
        <v>1</v>
      </c>
      <c r="X229" s="104">
        <v>1</v>
      </c>
      <c r="Y229" s="104">
        <v>1</v>
      </c>
      <c r="Z229" s="104"/>
    </row>
    <row r="230" spans="1:26" ht="15" customHeight="1" x14ac:dyDescent="0.45">
      <c r="A230" s="36"/>
      <c r="B230" s="36"/>
      <c r="C230" s="36"/>
      <c r="D230" s="36"/>
      <c r="E230" s="36"/>
      <c r="F230" s="36"/>
      <c r="G230" s="36"/>
      <c r="H230" s="36"/>
      <c r="I230" s="48"/>
      <c r="J230" s="38"/>
      <c r="K230" s="38"/>
      <c r="L230" s="38"/>
      <c r="M230" s="38"/>
      <c r="N230" s="38">
        <f>L229*J229</f>
        <v>476</v>
      </c>
      <c r="O230" s="40">
        <f>SUM(V230:AK230)</f>
        <v>0</v>
      </c>
      <c r="P230" s="41"/>
      <c r="Q230" s="41">
        <f>O230*J229</f>
        <v>0</v>
      </c>
      <c r="R230" s="38">
        <f>L229-O230</f>
        <v>4</v>
      </c>
      <c r="S230" s="38"/>
      <c r="T230" s="38">
        <f>R230*J229</f>
        <v>476</v>
      </c>
      <c r="U230" s="38"/>
      <c r="V230" s="40">
        <v>0</v>
      </c>
      <c r="W230" s="40">
        <v>0</v>
      </c>
      <c r="X230" s="40">
        <v>0</v>
      </c>
      <c r="Y230" s="40">
        <v>0</v>
      </c>
      <c r="Z230" s="41"/>
    </row>
    <row r="231" spans="1:26" ht="15" customHeight="1" x14ac:dyDescent="0.45">
      <c r="A231" s="36"/>
      <c r="B231" s="36"/>
      <c r="C231" s="36"/>
      <c r="D231" s="36"/>
      <c r="E231" s="36"/>
      <c r="F231" s="36"/>
      <c r="G231" s="36"/>
      <c r="H231" s="36"/>
      <c r="I231" s="48"/>
      <c r="J231" s="38"/>
      <c r="K231" s="38"/>
      <c r="L231" s="38"/>
      <c r="M231" s="38"/>
      <c r="N231" s="38"/>
      <c r="O231" s="41"/>
      <c r="P231" s="41"/>
      <c r="Q231" s="41"/>
      <c r="R231" s="38"/>
      <c r="S231" s="38"/>
      <c r="T231" s="38"/>
      <c r="U231" s="38"/>
      <c r="V231" s="41"/>
      <c r="W231" s="41"/>
      <c r="X231" s="41"/>
      <c r="Y231" s="846"/>
      <c r="Z231" s="41"/>
    </row>
    <row r="232" spans="1:26" ht="15" customHeight="1" x14ac:dyDescent="0.45">
      <c r="A232" s="99" t="s">
        <v>149</v>
      </c>
      <c r="B232" s="99" t="s">
        <v>9</v>
      </c>
      <c r="C232" s="100">
        <v>45279</v>
      </c>
      <c r="D232" s="105" t="s">
        <v>428</v>
      </c>
      <c r="E232" s="99" t="s">
        <v>157</v>
      </c>
      <c r="F232" s="101" t="s">
        <v>429</v>
      </c>
      <c r="G232" s="99"/>
      <c r="H232" s="99" t="s">
        <v>162</v>
      </c>
      <c r="I232" s="102">
        <v>68.8</v>
      </c>
      <c r="J232" s="103">
        <v>179</v>
      </c>
      <c r="K232" s="103"/>
      <c r="L232" s="103">
        <f>SUM(V232:AI232)</f>
        <v>2</v>
      </c>
      <c r="M232" s="103">
        <f>L232*I232</f>
        <v>137.6</v>
      </c>
      <c r="N232" s="103"/>
      <c r="O232" s="104"/>
      <c r="P232" s="104">
        <f>O233*I232</f>
        <v>0</v>
      </c>
      <c r="Q232" s="104"/>
      <c r="R232" s="103"/>
      <c r="S232" s="103">
        <f>R233*I232</f>
        <v>137.6</v>
      </c>
      <c r="T232" s="103"/>
      <c r="U232" s="103"/>
      <c r="V232" s="104">
        <v>0</v>
      </c>
      <c r="W232" s="104">
        <v>1</v>
      </c>
      <c r="X232" s="104">
        <v>1</v>
      </c>
      <c r="Y232" s="104"/>
      <c r="Z232" s="104"/>
    </row>
    <row r="233" spans="1:26" ht="15" customHeight="1" x14ac:dyDescent="0.45">
      <c r="A233" s="36"/>
      <c r="B233" s="36"/>
      <c r="C233" s="36"/>
      <c r="D233" s="89"/>
      <c r="E233" s="36"/>
      <c r="F233" s="36"/>
      <c r="G233" s="36"/>
      <c r="H233" s="36"/>
      <c r="I233" s="48"/>
      <c r="J233" s="38"/>
      <c r="K233" s="38"/>
      <c r="L233" s="38"/>
      <c r="M233" s="38"/>
      <c r="N233" s="38">
        <f>L232*J232</f>
        <v>358</v>
      </c>
      <c r="O233" s="47">
        <f>SUM(V233:AK233)</f>
        <v>0</v>
      </c>
      <c r="P233" s="41"/>
      <c r="Q233" s="41">
        <f>O233*J232</f>
        <v>0</v>
      </c>
      <c r="R233" s="38">
        <f>L232-O233</f>
        <v>2</v>
      </c>
      <c r="S233" s="38"/>
      <c r="T233" s="38">
        <f>R233*J232</f>
        <v>358</v>
      </c>
      <c r="U233" s="38"/>
      <c r="V233" s="47">
        <v>0</v>
      </c>
      <c r="W233" s="47">
        <v>0</v>
      </c>
      <c r="X233" s="47">
        <v>0</v>
      </c>
      <c r="Y233" s="41"/>
      <c r="Z233" s="41"/>
    </row>
    <row r="234" spans="1:26" ht="15" customHeight="1" x14ac:dyDescent="0.45">
      <c r="A234" s="36"/>
      <c r="B234" s="36"/>
      <c r="C234" s="36"/>
      <c r="D234" s="36"/>
      <c r="E234" s="36"/>
      <c r="F234" s="36"/>
      <c r="G234" s="36"/>
      <c r="H234" s="36"/>
      <c r="I234" s="48"/>
      <c r="J234" s="38"/>
      <c r="K234" s="38"/>
      <c r="L234" s="38"/>
      <c r="M234" s="38"/>
      <c r="N234" s="38"/>
      <c r="O234" s="41"/>
      <c r="P234" s="41"/>
      <c r="Q234" s="41"/>
      <c r="R234" s="38"/>
      <c r="S234" s="38"/>
      <c r="T234" s="38"/>
      <c r="U234" s="38"/>
      <c r="V234" s="41"/>
      <c r="W234" s="41"/>
      <c r="X234" s="41"/>
      <c r="Y234" s="41"/>
      <c r="Z234" s="41"/>
    </row>
    <row r="235" spans="1:26" ht="15" customHeight="1" x14ac:dyDescent="0.45">
      <c r="A235" s="99" t="s">
        <v>149</v>
      </c>
      <c r="B235" s="99" t="s">
        <v>9</v>
      </c>
      <c r="C235" s="100">
        <v>45279</v>
      </c>
      <c r="D235" s="99" t="s">
        <v>430</v>
      </c>
      <c r="E235" s="99" t="s">
        <v>431</v>
      </c>
      <c r="F235" s="99" t="s">
        <v>402</v>
      </c>
      <c r="G235" s="99"/>
      <c r="H235" s="99" t="s">
        <v>432</v>
      </c>
      <c r="I235" s="102">
        <v>65</v>
      </c>
      <c r="J235" s="103">
        <v>169</v>
      </c>
      <c r="K235" s="103"/>
      <c r="L235" s="103">
        <f>SUM(V235:AI235)</f>
        <v>4</v>
      </c>
      <c r="M235" s="103">
        <f>L235*I235</f>
        <v>260</v>
      </c>
      <c r="N235" s="103"/>
      <c r="O235" s="104"/>
      <c r="P235" s="104">
        <f>O236*I235</f>
        <v>0</v>
      </c>
      <c r="Q235" s="104"/>
      <c r="R235" s="103"/>
      <c r="S235" s="103">
        <f>R236*I235</f>
        <v>260</v>
      </c>
      <c r="T235" s="103"/>
      <c r="U235" s="103"/>
      <c r="V235" s="104">
        <v>2</v>
      </c>
      <c r="W235" s="104">
        <v>1</v>
      </c>
      <c r="X235" s="104">
        <v>1</v>
      </c>
      <c r="Y235" s="104"/>
      <c r="Z235" s="104"/>
    </row>
    <row r="236" spans="1:26" ht="15" customHeight="1" x14ac:dyDescent="0.45">
      <c r="A236" s="36"/>
      <c r="B236" s="36"/>
      <c r="C236" s="36"/>
      <c r="D236" s="36"/>
      <c r="E236" s="36"/>
      <c r="F236" s="36"/>
      <c r="G236" s="36"/>
      <c r="H236" s="36"/>
      <c r="I236" s="48"/>
      <c r="J236" s="38"/>
      <c r="K236" s="38"/>
      <c r="L236" s="38"/>
      <c r="M236" s="38"/>
      <c r="N236" s="38">
        <f>L235*J235</f>
        <v>676</v>
      </c>
      <c r="O236" s="40">
        <f>SUM(V236:AK236)</f>
        <v>0</v>
      </c>
      <c r="P236" s="41"/>
      <c r="Q236" s="41">
        <f>O236*J235</f>
        <v>0</v>
      </c>
      <c r="R236" s="38">
        <f>L235-O236</f>
        <v>4</v>
      </c>
      <c r="S236" s="38"/>
      <c r="T236" s="38">
        <f>R236*J235</f>
        <v>676</v>
      </c>
      <c r="U236" s="38"/>
      <c r="V236" s="40">
        <v>0</v>
      </c>
      <c r="W236" s="40">
        <v>0</v>
      </c>
      <c r="X236" s="40">
        <v>0</v>
      </c>
      <c r="Y236" s="41"/>
      <c r="Z236" s="41"/>
    </row>
    <row r="237" spans="1:26" ht="15" customHeight="1" x14ac:dyDescent="0.45">
      <c r="A237" s="36"/>
      <c r="B237" s="36"/>
      <c r="C237" s="36"/>
      <c r="D237" s="36"/>
      <c r="E237" s="36"/>
      <c r="F237" s="36"/>
      <c r="G237" s="36"/>
      <c r="H237" s="36"/>
      <c r="I237" s="48"/>
      <c r="J237" s="38"/>
      <c r="K237" s="38"/>
      <c r="L237" s="38"/>
      <c r="M237" s="38"/>
      <c r="N237" s="38"/>
      <c r="O237" s="41"/>
      <c r="P237" s="41"/>
      <c r="Q237" s="41"/>
      <c r="R237" s="38"/>
      <c r="S237" s="38"/>
      <c r="T237" s="38"/>
      <c r="U237" s="38"/>
      <c r="V237" s="41"/>
      <c r="W237" s="41"/>
      <c r="X237" s="41"/>
      <c r="Y237" s="41"/>
      <c r="Z237" s="41"/>
    </row>
    <row r="238" spans="1:26" ht="15" customHeight="1" x14ac:dyDescent="0.45">
      <c r="A238" s="99" t="s">
        <v>149</v>
      </c>
      <c r="B238" s="99" t="s">
        <v>9</v>
      </c>
      <c r="C238" s="100">
        <v>45321</v>
      </c>
      <c r="D238" s="99" t="s">
        <v>433</v>
      </c>
      <c r="E238" s="99" t="s">
        <v>157</v>
      </c>
      <c r="F238" s="99" t="s">
        <v>434</v>
      </c>
      <c r="G238" s="99"/>
      <c r="H238" s="99" t="s">
        <v>162</v>
      </c>
      <c r="I238" s="102">
        <v>72.7</v>
      </c>
      <c r="J238" s="103">
        <v>189</v>
      </c>
      <c r="K238" s="103"/>
      <c r="L238" s="103">
        <f>SUM(V238:AI238)</f>
        <v>2</v>
      </c>
      <c r="M238" s="103">
        <f>L238*I238</f>
        <v>145.4</v>
      </c>
      <c r="N238" s="103"/>
      <c r="O238" s="104"/>
      <c r="P238" s="104">
        <f>O239*I238</f>
        <v>0</v>
      </c>
      <c r="Q238" s="104"/>
      <c r="R238" s="103"/>
      <c r="S238" s="103">
        <f>R239*I238</f>
        <v>145.4</v>
      </c>
      <c r="T238" s="103"/>
      <c r="U238" s="103"/>
      <c r="V238" s="104">
        <v>1</v>
      </c>
      <c r="W238" s="104">
        <v>1</v>
      </c>
      <c r="X238" s="104"/>
      <c r="Y238" s="104"/>
      <c r="Z238" s="104"/>
    </row>
    <row r="239" spans="1:26" ht="15" customHeight="1" x14ac:dyDescent="0.45">
      <c r="A239" s="36"/>
      <c r="B239" s="36"/>
      <c r="C239" s="36"/>
      <c r="D239" s="36"/>
      <c r="E239" s="36"/>
      <c r="F239" s="36"/>
      <c r="G239" s="36"/>
      <c r="H239" s="36"/>
      <c r="I239" s="48"/>
      <c r="J239" s="38"/>
      <c r="K239" s="38"/>
      <c r="L239" s="38"/>
      <c r="M239" s="38"/>
      <c r="N239" s="38">
        <f>L238*J238</f>
        <v>378</v>
      </c>
      <c r="O239" s="40">
        <f>SUM(V239:AK239)</f>
        <v>0</v>
      </c>
      <c r="P239" s="41"/>
      <c r="Q239" s="41">
        <f>O239*J238</f>
        <v>0</v>
      </c>
      <c r="R239" s="38">
        <f>L238-O239</f>
        <v>2</v>
      </c>
      <c r="S239" s="38"/>
      <c r="T239" s="38">
        <f>R239*J238</f>
        <v>378</v>
      </c>
      <c r="U239" s="38"/>
      <c r="V239" s="40">
        <v>0</v>
      </c>
      <c r="W239" s="40">
        <v>0</v>
      </c>
      <c r="X239" s="41"/>
      <c r="Y239" s="41"/>
    </row>
    <row r="240" spans="1:26" ht="15" customHeight="1" x14ac:dyDescent="0.45">
      <c r="A240" s="36"/>
      <c r="B240" s="36"/>
      <c r="C240" s="36"/>
      <c r="D240" s="36"/>
      <c r="E240" s="36"/>
      <c r="F240" s="36"/>
      <c r="G240" s="36"/>
      <c r="H240" s="36"/>
      <c r="I240" s="48"/>
      <c r="J240" s="38"/>
      <c r="K240" s="38"/>
      <c r="L240" s="38"/>
      <c r="M240" s="38"/>
      <c r="N240" s="38"/>
      <c r="O240" s="41"/>
      <c r="P240" s="41"/>
      <c r="Q240" s="41"/>
      <c r="R240" s="38"/>
      <c r="S240" s="38"/>
      <c r="T240" s="38"/>
      <c r="U240" s="38"/>
      <c r="V240" s="41"/>
      <c r="W240" s="41"/>
      <c r="X240" s="41"/>
      <c r="Y240" s="41"/>
    </row>
    <row r="241" spans="1:25" ht="15" customHeight="1" x14ac:dyDescent="0.45">
      <c r="A241" s="99" t="s">
        <v>149</v>
      </c>
      <c r="B241" s="99" t="s">
        <v>9</v>
      </c>
      <c r="C241" s="100">
        <v>45321</v>
      </c>
      <c r="D241" s="99" t="s">
        <v>433</v>
      </c>
      <c r="E241" s="99" t="s">
        <v>157</v>
      </c>
      <c r="F241" s="99" t="s">
        <v>435</v>
      </c>
      <c r="G241" s="99"/>
      <c r="H241" s="99" t="s">
        <v>162</v>
      </c>
      <c r="I241" s="102">
        <v>72.7</v>
      </c>
      <c r="J241" s="103">
        <v>189</v>
      </c>
      <c r="K241" s="103"/>
      <c r="L241" s="103">
        <f>SUM(V241:AI241)</f>
        <v>2</v>
      </c>
      <c r="M241" s="103">
        <f>L241*I241</f>
        <v>145.4</v>
      </c>
      <c r="N241" s="103"/>
      <c r="O241" s="104"/>
      <c r="P241" s="104">
        <f>O242*I241</f>
        <v>0</v>
      </c>
      <c r="Q241" s="104"/>
      <c r="R241" s="103"/>
      <c r="S241" s="103">
        <f>R242*I241</f>
        <v>145.4</v>
      </c>
      <c r="T241" s="103"/>
      <c r="U241" s="103"/>
      <c r="V241" s="104">
        <v>1</v>
      </c>
      <c r="W241" s="104">
        <v>1</v>
      </c>
      <c r="X241" s="104"/>
      <c r="Y241" s="104"/>
    </row>
    <row r="242" spans="1:25" ht="15" customHeight="1" x14ac:dyDescent="0.45">
      <c r="A242" s="36"/>
      <c r="B242" s="36"/>
      <c r="C242" s="36"/>
      <c r="D242" s="46"/>
      <c r="E242" s="36"/>
      <c r="F242" s="36"/>
      <c r="G242" s="36"/>
      <c r="H242" s="36"/>
      <c r="I242" s="48"/>
      <c r="J242" s="38"/>
      <c r="K242" s="38"/>
      <c r="L242" s="38"/>
      <c r="M242" s="38"/>
      <c r="N242" s="38">
        <f>L241*J241</f>
        <v>378</v>
      </c>
      <c r="O242" s="40">
        <f>SUM(V242:AK242)</f>
        <v>0</v>
      </c>
      <c r="P242" s="41"/>
      <c r="Q242" s="41">
        <f>O242*J241</f>
        <v>0</v>
      </c>
      <c r="R242" s="38">
        <f>L241-O242</f>
        <v>2</v>
      </c>
      <c r="S242" s="38"/>
      <c r="T242" s="38">
        <f>R242*J241</f>
        <v>378</v>
      </c>
      <c r="U242" s="38"/>
      <c r="V242" s="40">
        <v>0</v>
      </c>
      <c r="W242" s="40">
        <v>0</v>
      </c>
      <c r="X242" s="41"/>
      <c r="Y242" s="41"/>
    </row>
    <row r="243" spans="1:25" ht="15" customHeight="1" x14ac:dyDescent="0.45">
      <c r="A243" s="36"/>
      <c r="B243" s="36"/>
      <c r="C243" s="36"/>
      <c r="D243" s="36"/>
      <c r="E243" s="36"/>
      <c r="F243" s="36"/>
      <c r="G243" s="36"/>
      <c r="H243" s="36"/>
      <c r="I243" s="48"/>
      <c r="J243" s="38"/>
      <c r="K243" s="38"/>
      <c r="L243" s="38"/>
      <c r="M243" s="38"/>
      <c r="N243" s="38"/>
      <c r="O243" s="41"/>
      <c r="P243" s="41"/>
      <c r="Q243" s="41"/>
      <c r="R243" s="38"/>
      <c r="S243" s="38"/>
      <c r="T243" s="38"/>
      <c r="U243" s="38"/>
      <c r="V243" s="41"/>
      <c r="W243" s="41"/>
      <c r="X243" s="41"/>
      <c r="Y243" s="41"/>
    </row>
    <row r="244" spans="1:25" ht="15" customHeight="1" x14ac:dyDescent="0.45">
      <c r="A244" s="99" t="s">
        <v>149</v>
      </c>
      <c r="B244" s="99" t="s">
        <v>9</v>
      </c>
      <c r="C244" s="100">
        <v>45321</v>
      </c>
      <c r="D244" s="88" t="s">
        <v>436</v>
      </c>
      <c r="E244" s="99" t="s">
        <v>264</v>
      </c>
      <c r="F244" s="99" t="s">
        <v>427</v>
      </c>
      <c r="G244" s="99"/>
      <c r="H244" s="99" t="s">
        <v>437</v>
      </c>
      <c r="I244" s="102">
        <v>65</v>
      </c>
      <c r="J244" s="103">
        <v>169</v>
      </c>
      <c r="K244" s="103"/>
      <c r="L244" s="103">
        <f>SUM(V244:AI244)</f>
        <v>1</v>
      </c>
      <c r="M244" s="103">
        <f>L244*I244</f>
        <v>65</v>
      </c>
      <c r="N244" s="103"/>
      <c r="O244" s="104"/>
      <c r="P244" s="104">
        <f>O245*I244</f>
        <v>0</v>
      </c>
      <c r="Q244" s="104"/>
      <c r="R244" s="103"/>
      <c r="S244" s="103">
        <f>R245*I244</f>
        <v>65</v>
      </c>
      <c r="T244" s="103"/>
      <c r="U244" s="103"/>
      <c r="V244" s="104">
        <v>1</v>
      </c>
      <c r="W244" s="90">
        <v>0</v>
      </c>
      <c r="X244" s="90">
        <v>0</v>
      </c>
      <c r="Y244" s="104"/>
    </row>
    <row r="245" spans="1:25" ht="15" customHeight="1" x14ac:dyDescent="0.45">
      <c r="A245" s="36"/>
      <c r="B245" s="36"/>
      <c r="C245" s="36"/>
      <c r="D245" s="36" t="s">
        <v>407</v>
      </c>
      <c r="E245" s="36"/>
      <c r="F245" s="36"/>
      <c r="G245" s="36"/>
      <c r="H245" s="36"/>
      <c r="I245" s="48"/>
      <c r="J245" s="38"/>
      <c r="K245" s="38"/>
      <c r="L245" s="38"/>
      <c r="M245" s="38"/>
      <c r="N245" s="38">
        <f>L244*J244</f>
        <v>169</v>
      </c>
      <c r="O245" s="40">
        <f>SUM(V245:AK245)</f>
        <v>0</v>
      </c>
      <c r="P245" s="41"/>
      <c r="Q245" s="41">
        <f>O245*J244</f>
        <v>0</v>
      </c>
      <c r="R245" s="38">
        <f>L244-O245</f>
        <v>1</v>
      </c>
      <c r="S245" s="38"/>
      <c r="T245" s="38">
        <f>R245*J244</f>
        <v>169</v>
      </c>
      <c r="U245" s="38"/>
      <c r="V245" s="40">
        <v>0</v>
      </c>
      <c r="W245" s="90">
        <v>0</v>
      </c>
      <c r="X245" s="90">
        <v>0</v>
      </c>
      <c r="Y245" s="41"/>
    </row>
    <row r="246" spans="1:25" ht="15" customHeight="1" x14ac:dyDescent="0.45">
      <c r="A246" s="36"/>
      <c r="B246" s="36"/>
      <c r="C246" s="36"/>
      <c r="D246" s="36"/>
      <c r="E246" s="36"/>
      <c r="F246" s="36"/>
      <c r="G246" s="36"/>
      <c r="H246" s="36"/>
      <c r="I246" s="48"/>
      <c r="J246" s="38"/>
      <c r="K246" s="38"/>
      <c r="L246" s="38"/>
      <c r="M246" s="38"/>
      <c r="N246" s="38"/>
      <c r="O246" s="41"/>
      <c r="P246" s="41"/>
      <c r="Q246" s="41"/>
      <c r="R246" s="38"/>
      <c r="S246" s="38"/>
      <c r="T246" s="38"/>
      <c r="U246" s="38"/>
      <c r="V246" s="41"/>
      <c r="W246" s="41"/>
      <c r="X246" s="41"/>
      <c r="Y246" s="41"/>
    </row>
    <row r="247" spans="1:25" ht="15" customHeight="1" x14ac:dyDescent="0.45">
      <c r="A247" s="99" t="s">
        <v>149</v>
      </c>
      <c r="B247" s="99" t="s">
        <v>9</v>
      </c>
      <c r="C247" s="100">
        <v>45279</v>
      </c>
      <c r="D247" s="99" t="s">
        <v>438</v>
      </c>
      <c r="E247" s="99" t="s">
        <v>157</v>
      </c>
      <c r="F247" s="99" t="s">
        <v>248</v>
      </c>
      <c r="G247" s="99" t="s">
        <v>439</v>
      </c>
      <c r="H247" s="99" t="s">
        <v>440</v>
      </c>
      <c r="I247" s="102">
        <v>72.7</v>
      </c>
      <c r="J247" s="103">
        <v>189</v>
      </c>
      <c r="K247" s="103"/>
      <c r="L247" s="103">
        <f>SUM(V247:AI247)</f>
        <v>3</v>
      </c>
      <c r="M247" s="103">
        <f>L247*I247</f>
        <v>218.10000000000002</v>
      </c>
      <c r="N247" s="103"/>
      <c r="O247" s="104"/>
      <c r="P247" s="104">
        <f>O248*I247</f>
        <v>0</v>
      </c>
      <c r="Q247" s="104"/>
      <c r="R247" s="103"/>
      <c r="S247" s="103">
        <f>R248*I247</f>
        <v>218.10000000000002</v>
      </c>
      <c r="T247" s="103"/>
      <c r="U247" s="103"/>
      <c r="V247" s="104">
        <v>1</v>
      </c>
      <c r="W247" s="104">
        <v>1</v>
      </c>
      <c r="X247" s="104">
        <v>1</v>
      </c>
      <c r="Y247" s="104"/>
    </row>
    <row r="248" spans="1:25" ht="15" customHeight="1" x14ac:dyDescent="0.45">
      <c r="A248" s="36"/>
      <c r="B248" s="36"/>
      <c r="C248" s="36"/>
      <c r="D248" s="46"/>
      <c r="E248" s="36"/>
      <c r="F248" s="36"/>
      <c r="G248" s="36"/>
      <c r="H248" s="36"/>
      <c r="I248" s="48"/>
      <c r="J248" s="38"/>
      <c r="K248" s="38"/>
      <c r="L248" s="38"/>
      <c r="M248" s="38"/>
      <c r="N248" s="38">
        <f>L247*J247</f>
        <v>567</v>
      </c>
      <c r="O248" s="47">
        <f>SUM(V248:AK248)</f>
        <v>0</v>
      </c>
      <c r="P248" s="41"/>
      <c r="Q248" s="41">
        <f>O248*J247</f>
        <v>0</v>
      </c>
      <c r="R248" s="38">
        <f>L247-O248</f>
        <v>3</v>
      </c>
      <c r="S248" s="38"/>
      <c r="T248" s="38">
        <f>R248*J247</f>
        <v>567</v>
      </c>
      <c r="U248" s="38"/>
      <c r="V248" s="47">
        <v>0</v>
      </c>
      <c r="W248" s="47">
        <v>0</v>
      </c>
      <c r="X248" s="47">
        <v>0</v>
      </c>
      <c r="Y248" s="41"/>
    </row>
    <row r="249" spans="1:25" ht="15" customHeight="1" x14ac:dyDescent="0.45">
      <c r="A249" s="36"/>
      <c r="B249" s="36"/>
      <c r="C249" s="36"/>
      <c r="D249" s="36"/>
      <c r="E249" s="36"/>
      <c r="F249" s="36"/>
      <c r="G249" s="36"/>
      <c r="H249" s="36"/>
      <c r="I249" s="48"/>
      <c r="J249" s="38"/>
      <c r="K249" s="38"/>
      <c r="L249" s="38"/>
      <c r="M249" s="38"/>
      <c r="N249" s="38"/>
      <c r="O249" s="41"/>
      <c r="P249" s="41"/>
      <c r="Q249" s="41"/>
      <c r="R249" s="38"/>
      <c r="S249" s="38"/>
      <c r="T249" s="38"/>
      <c r="U249" s="38"/>
      <c r="V249" s="41"/>
      <c r="W249" s="41"/>
      <c r="X249" s="41"/>
      <c r="Y249" s="41"/>
    </row>
    <row r="250" spans="1:25" ht="15" customHeight="1" x14ac:dyDescent="0.45">
      <c r="A250" s="99" t="s">
        <v>149</v>
      </c>
      <c r="B250" s="99" t="s">
        <v>9</v>
      </c>
      <c r="C250" s="100">
        <v>45321</v>
      </c>
      <c r="D250" s="105" t="s">
        <v>441</v>
      </c>
      <c r="E250" s="99" t="s">
        <v>205</v>
      </c>
      <c r="F250" s="99" t="s">
        <v>442</v>
      </c>
      <c r="G250" s="99" t="s">
        <v>186</v>
      </c>
      <c r="H250" s="99" t="s">
        <v>443</v>
      </c>
      <c r="I250" s="102">
        <v>49.6</v>
      </c>
      <c r="J250" s="103">
        <v>129</v>
      </c>
      <c r="K250" s="103"/>
      <c r="L250" s="103">
        <f>SUM(V250:AI250)</f>
        <v>3</v>
      </c>
      <c r="M250" s="103">
        <f>L250*I250</f>
        <v>148.80000000000001</v>
      </c>
      <c r="N250" s="103"/>
      <c r="O250" s="104"/>
      <c r="P250" s="104">
        <f>O251*I250</f>
        <v>0</v>
      </c>
      <c r="Q250" s="104"/>
      <c r="R250" s="103"/>
      <c r="S250" s="103">
        <f>R251*I250</f>
        <v>148.80000000000001</v>
      </c>
      <c r="T250" s="103"/>
      <c r="U250" s="103"/>
      <c r="V250" s="104">
        <v>1</v>
      </c>
      <c r="W250" s="104">
        <v>1</v>
      </c>
      <c r="X250" s="104">
        <v>1</v>
      </c>
      <c r="Y250" s="104"/>
    </row>
    <row r="251" spans="1:25" ht="15" customHeight="1" x14ac:dyDescent="0.45">
      <c r="A251" s="36"/>
      <c r="B251" s="36"/>
      <c r="C251" s="36"/>
      <c r="D251" s="36"/>
      <c r="E251" s="36"/>
      <c r="F251" s="36"/>
      <c r="G251" s="36"/>
      <c r="H251" s="36"/>
      <c r="I251" s="48"/>
      <c r="J251" s="38"/>
      <c r="K251" s="38"/>
      <c r="L251" s="38"/>
      <c r="M251" s="38"/>
      <c r="N251" s="38">
        <f>L250*J250</f>
        <v>387</v>
      </c>
      <c r="O251" s="40">
        <f>SUM(V251:AK251)</f>
        <v>0</v>
      </c>
      <c r="P251" s="41"/>
      <c r="Q251" s="41">
        <f>O251*J250</f>
        <v>0</v>
      </c>
      <c r="R251" s="38">
        <f>L250-O251</f>
        <v>3</v>
      </c>
      <c r="S251" s="38"/>
      <c r="T251" s="38">
        <f>R251*J250</f>
        <v>387</v>
      </c>
      <c r="U251" s="38"/>
      <c r="V251" s="40">
        <v>0</v>
      </c>
      <c r="W251" s="40">
        <v>0</v>
      </c>
      <c r="X251" s="40">
        <v>0</v>
      </c>
      <c r="Y251" s="41"/>
    </row>
    <row r="252" spans="1:25" ht="15" customHeight="1" x14ac:dyDescent="0.45">
      <c r="A252" s="36"/>
      <c r="B252" s="36"/>
      <c r="C252" s="36"/>
      <c r="D252" s="36"/>
      <c r="E252" s="36"/>
      <c r="F252" s="36"/>
      <c r="G252" s="36"/>
      <c r="H252" s="36"/>
      <c r="I252" s="48"/>
      <c r="J252" s="38"/>
      <c r="K252" s="38"/>
      <c r="L252" s="38"/>
      <c r="M252" s="38"/>
      <c r="N252" s="38"/>
      <c r="O252" s="41"/>
      <c r="P252" s="41"/>
      <c r="Q252" s="41"/>
      <c r="R252" s="38"/>
      <c r="S252" s="38"/>
      <c r="T252" s="38"/>
      <c r="U252" s="38"/>
      <c r="V252" s="41"/>
      <c r="W252" s="41"/>
      <c r="X252" s="41"/>
      <c r="Y252" s="41"/>
    </row>
    <row r="253" spans="1:25" ht="15" customHeight="1" x14ac:dyDescent="0.45">
      <c r="A253" s="99" t="s">
        <v>149</v>
      </c>
      <c r="B253" s="99" t="s">
        <v>9</v>
      </c>
      <c r="C253" s="100">
        <v>45321</v>
      </c>
      <c r="D253" s="99" t="s">
        <v>444</v>
      </c>
      <c r="E253" s="99" t="s">
        <v>445</v>
      </c>
      <c r="F253" s="115" t="s">
        <v>446</v>
      </c>
      <c r="G253" s="99"/>
      <c r="H253" s="99"/>
      <c r="I253" s="102">
        <v>53.5</v>
      </c>
      <c r="J253" s="103">
        <v>139</v>
      </c>
      <c r="K253" s="103">
        <v>83.4</v>
      </c>
      <c r="L253" s="103">
        <f>SUM(V253:AI253)</f>
        <v>3</v>
      </c>
      <c r="M253" s="103">
        <f>L253*I253</f>
        <v>160.5</v>
      </c>
      <c r="N253" s="103"/>
      <c r="O253" s="104"/>
      <c r="P253" s="104">
        <f>O254*I253</f>
        <v>0</v>
      </c>
      <c r="Q253" s="104"/>
      <c r="R253" s="103"/>
      <c r="S253" s="103">
        <f>R254*I253</f>
        <v>160.5</v>
      </c>
      <c r="T253" s="103"/>
      <c r="U253" s="103"/>
      <c r="V253" s="104">
        <v>0</v>
      </c>
      <c r="W253" s="104">
        <v>1</v>
      </c>
      <c r="X253" s="104">
        <v>1</v>
      </c>
      <c r="Y253" s="104">
        <v>1</v>
      </c>
    </row>
    <row r="254" spans="1:25" ht="15" customHeight="1" x14ac:dyDescent="0.45">
      <c r="A254" s="36"/>
      <c r="B254" s="36"/>
      <c r="C254" s="108"/>
      <c r="D254" s="116"/>
      <c r="E254" s="108"/>
      <c r="F254" s="117"/>
      <c r="G254" s="108"/>
      <c r="H254" s="108"/>
      <c r="I254" s="48"/>
      <c r="J254" s="48"/>
      <c r="K254" s="48"/>
      <c r="L254" s="48"/>
      <c r="M254" s="48"/>
      <c r="N254" s="48">
        <f>L253*J253</f>
        <v>417</v>
      </c>
      <c r="O254" s="109">
        <f>SUM(V254:AK254)</f>
        <v>0</v>
      </c>
      <c r="P254" s="110"/>
      <c r="Q254" s="110">
        <f>O254*J253</f>
        <v>0</v>
      </c>
      <c r="R254" s="48">
        <f>L253-O254</f>
        <v>3</v>
      </c>
      <c r="S254" s="48"/>
      <c r="T254" s="48">
        <f>R254*J253</f>
        <v>417</v>
      </c>
      <c r="U254" s="48"/>
      <c r="V254" s="110"/>
      <c r="W254" s="878">
        <v>0</v>
      </c>
      <c r="X254" s="109">
        <v>0</v>
      </c>
      <c r="Y254" s="109">
        <v>0</v>
      </c>
    </row>
    <row r="255" spans="1:25" ht="14.25" customHeight="1" x14ac:dyDescent="0.45"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</row>
    <row r="256" spans="1:25" ht="15" customHeight="1" x14ac:dyDescent="0.45">
      <c r="A256" s="99" t="s">
        <v>149</v>
      </c>
      <c r="B256" s="99" t="s">
        <v>9</v>
      </c>
      <c r="C256" s="100">
        <v>45321</v>
      </c>
      <c r="D256" s="105" t="s">
        <v>447</v>
      </c>
      <c r="E256" s="99" t="s">
        <v>278</v>
      </c>
      <c r="F256" s="101" t="s">
        <v>448</v>
      </c>
      <c r="G256" s="99" t="s">
        <v>166</v>
      </c>
      <c r="H256" s="99" t="s">
        <v>449</v>
      </c>
      <c r="I256" s="102">
        <v>65</v>
      </c>
      <c r="J256" s="103">
        <v>169</v>
      </c>
      <c r="K256" s="103"/>
      <c r="L256" s="103">
        <f>SUM(V256:AI256)</f>
        <v>3</v>
      </c>
      <c r="M256" s="103">
        <f>L256*I256</f>
        <v>195</v>
      </c>
      <c r="N256" s="103"/>
      <c r="O256" s="104"/>
      <c r="P256" s="104">
        <f>O257*I256</f>
        <v>0</v>
      </c>
      <c r="Q256" s="104"/>
      <c r="R256" s="103"/>
      <c r="S256" s="103">
        <f>R257*I256</f>
        <v>195</v>
      </c>
      <c r="T256" s="103"/>
      <c r="U256" s="103"/>
      <c r="V256" s="104">
        <v>0</v>
      </c>
      <c r="W256" s="104">
        <v>1</v>
      </c>
      <c r="X256" s="104">
        <v>1</v>
      </c>
      <c r="Y256" s="104">
        <v>1</v>
      </c>
    </row>
    <row r="257" spans="1:25" ht="15" customHeight="1" x14ac:dyDescent="0.45">
      <c r="A257" s="36"/>
      <c r="B257" s="36"/>
      <c r="C257" s="36"/>
      <c r="D257" s="46"/>
      <c r="E257" s="36"/>
      <c r="F257" s="36"/>
      <c r="G257" s="36"/>
      <c r="H257" s="36"/>
      <c r="I257" s="48"/>
      <c r="J257" s="38"/>
      <c r="K257" s="38"/>
      <c r="L257" s="38"/>
      <c r="M257" s="38"/>
      <c r="N257" s="38">
        <f>L256*J256</f>
        <v>507</v>
      </c>
      <c r="O257" s="40">
        <f>SUM(V257:AK257)</f>
        <v>0</v>
      </c>
      <c r="P257" s="41"/>
      <c r="Q257" s="41">
        <f>O257*J256</f>
        <v>0</v>
      </c>
      <c r="R257" s="38">
        <f>L256-O257</f>
        <v>3</v>
      </c>
      <c r="S257" s="38"/>
      <c r="T257" s="38">
        <f>R257*J256</f>
        <v>507</v>
      </c>
      <c r="U257" s="38"/>
      <c r="V257" s="38"/>
      <c r="W257" s="42">
        <v>0</v>
      </c>
      <c r="X257" s="42">
        <v>0</v>
      </c>
      <c r="Y257" s="40">
        <v>0</v>
      </c>
    </row>
    <row r="258" spans="1:25" ht="15" customHeight="1" x14ac:dyDescent="0.45">
      <c r="A258" s="36"/>
      <c r="B258" s="36"/>
      <c r="C258" s="36"/>
      <c r="D258" s="36"/>
      <c r="E258" s="36"/>
      <c r="F258" s="36"/>
      <c r="G258" s="36"/>
      <c r="H258" s="36"/>
      <c r="I258" s="48"/>
      <c r="J258" s="38"/>
      <c r="K258" s="38"/>
      <c r="L258" s="38"/>
      <c r="M258" s="38"/>
      <c r="N258" s="38"/>
      <c r="O258" s="41"/>
      <c r="P258" s="41"/>
      <c r="Q258" s="41"/>
      <c r="R258" s="38"/>
      <c r="S258" s="38"/>
      <c r="T258" s="38"/>
      <c r="U258" s="38"/>
      <c r="V258" s="41"/>
      <c r="W258" s="41"/>
      <c r="X258" s="41"/>
      <c r="Y258" s="41"/>
    </row>
    <row r="259" spans="1:25" ht="15" customHeight="1" x14ac:dyDescent="0.45">
      <c r="A259" s="99" t="s">
        <v>149</v>
      </c>
      <c r="B259" s="99" t="s">
        <v>9</v>
      </c>
      <c r="C259" s="100">
        <v>45279</v>
      </c>
      <c r="D259" s="99" t="s">
        <v>450</v>
      </c>
      <c r="E259" s="99" t="s">
        <v>278</v>
      </c>
      <c r="F259" s="99" t="s">
        <v>451</v>
      </c>
      <c r="G259" s="99" t="s">
        <v>452</v>
      </c>
      <c r="H259" s="99" t="s">
        <v>287</v>
      </c>
      <c r="I259" s="102">
        <v>68.8</v>
      </c>
      <c r="J259" s="103">
        <v>179</v>
      </c>
      <c r="K259" s="103"/>
      <c r="L259" s="103">
        <f>SUM(V259:AI259)</f>
        <v>3</v>
      </c>
      <c r="M259" s="103">
        <f>L259*I259</f>
        <v>206.39999999999998</v>
      </c>
      <c r="N259" s="103"/>
      <c r="O259" s="104"/>
      <c r="P259" s="104">
        <f>O260*I259</f>
        <v>0</v>
      </c>
      <c r="Q259" s="104"/>
      <c r="R259" s="103"/>
      <c r="S259" s="103">
        <f>R260*I259</f>
        <v>206.39999999999998</v>
      </c>
      <c r="T259" s="103"/>
      <c r="U259" s="103"/>
      <c r="V259" s="104">
        <v>1</v>
      </c>
      <c r="W259" s="104">
        <v>1</v>
      </c>
      <c r="X259" s="104">
        <v>1</v>
      </c>
      <c r="Y259" s="104"/>
    </row>
    <row r="260" spans="1:25" ht="15" customHeight="1" x14ac:dyDescent="0.45">
      <c r="A260" s="36"/>
      <c r="B260" s="36"/>
      <c r="C260" s="36"/>
      <c r="D260" s="46"/>
      <c r="E260" s="36"/>
      <c r="F260" s="36"/>
      <c r="G260" s="36"/>
      <c r="H260" s="36"/>
      <c r="I260" s="48"/>
      <c r="J260" s="38"/>
      <c r="K260" s="38"/>
      <c r="L260" s="38"/>
      <c r="M260" s="38"/>
      <c r="N260" s="38">
        <f>L259*J259</f>
        <v>537</v>
      </c>
      <c r="O260" s="40">
        <f>SUM(V260:AK260)</f>
        <v>0</v>
      </c>
      <c r="P260" s="41"/>
      <c r="Q260" s="41">
        <f>O260*J259</f>
        <v>0</v>
      </c>
      <c r="R260" s="38">
        <f>L259-O260</f>
        <v>3</v>
      </c>
      <c r="S260" s="38"/>
      <c r="T260" s="38">
        <f>R260*J259</f>
        <v>537</v>
      </c>
      <c r="U260" s="38"/>
      <c r="V260" s="40">
        <v>0</v>
      </c>
      <c r="W260" s="40">
        <v>0</v>
      </c>
      <c r="X260" s="40">
        <v>0</v>
      </c>
      <c r="Y260" s="41"/>
    </row>
    <row r="261" spans="1:25" ht="15" customHeight="1" x14ac:dyDescent="0.45">
      <c r="A261" s="36"/>
      <c r="B261" s="36"/>
      <c r="C261" s="36"/>
      <c r="D261" s="36"/>
      <c r="E261" s="36"/>
      <c r="F261" s="36"/>
      <c r="G261" s="36"/>
      <c r="H261" s="36"/>
      <c r="I261" s="48"/>
      <c r="J261" s="38"/>
      <c r="K261" s="38"/>
      <c r="L261" s="38"/>
      <c r="M261" s="38"/>
      <c r="N261" s="38"/>
      <c r="O261" s="41"/>
      <c r="P261" s="41"/>
      <c r="Q261" s="41"/>
      <c r="R261" s="38"/>
      <c r="S261" s="38"/>
      <c r="T261" s="38"/>
      <c r="U261" s="38"/>
      <c r="V261" s="41"/>
      <c r="W261" s="41"/>
      <c r="X261" s="41"/>
      <c r="Y261" s="41"/>
    </row>
    <row r="262" spans="1:25" ht="15" customHeight="1" x14ac:dyDescent="0.45">
      <c r="A262" s="99" t="s">
        <v>149</v>
      </c>
      <c r="B262" s="99" t="s">
        <v>9</v>
      </c>
      <c r="C262" s="100">
        <v>45279</v>
      </c>
      <c r="D262" s="99" t="s">
        <v>453</v>
      </c>
      <c r="E262" s="99" t="s">
        <v>164</v>
      </c>
      <c r="F262" s="113" t="s">
        <v>454</v>
      </c>
      <c r="G262" s="99" t="s">
        <v>166</v>
      </c>
      <c r="H262" s="99" t="s">
        <v>169</v>
      </c>
      <c r="I262" s="102">
        <v>57.3</v>
      </c>
      <c r="J262" s="103">
        <v>149</v>
      </c>
      <c r="K262" s="103"/>
      <c r="L262" s="103">
        <f>SUM(V262:AI262)</f>
        <v>2</v>
      </c>
      <c r="M262" s="103">
        <f>L262*I262</f>
        <v>114.6</v>
      </c>
      <c r="N262" s="103"/>
      <c r="O262" s="104"/>
      <c r="P262" s="104">
        <f>O263*I262</f>
        <v>0</v>
      </c>
      <c r="Q262" s="104"/>
      <c r="R262" s="103"/>
      <c r="S262" s="103">
        <f>R263*I262</f>
        <v>114.6</v>
      </c>
      <c r="T262" s="103"/>
      <c r="U262" s="103"/>
      <c r="V262" s="104">
        <v>1</v>
      </c>
      <c r="W262" s="104">
        <v>1</v>
      </c>
      <c r="X262" s="104"/>
      <c r="Y262" s="104"/>
    </row>
    <row r="263" spans="1:25" ht="15" customHeight="1" x14ac:dyDescent="0.45">
      <c r="A263" s="36"/>
      <c r="B263" s="36"/>
      <c r="C263" s="36"/>
      <c r="D263" s="36"/>
      <c r="E263" s="36"/>
      <c r="F263" s="36"/>
      <c r="G263" s="36"/>
      <c r="H263" s="36"/>
      <c r="I263" s="48"/>
      <c r="J263" s="38"/>
      <c r="K263" s="38"/>
      <c r="L263" s="38"/>
      <c r="M263" s="38"/>
      <c r="N263" s="38">
        <f>L262*J262</f>
        <v>298</v>
      </c>
      <c r="O263" s="40">
        <f>SUM(V263:AK263)</f>
        <v>0</v>
      </c>
      <c r="P263" s="41"/>
      <c r="Q263" s="41">
        <f>O263*J262</f>
        <v>0</v>
      </c>
      <c r="R263" s="38">
        <f>L262-O263</f>
        <v>2</v>
      </c>
      <c r="S263" s="38"/>
      <c r="T263" s="38">
        <f>R263*J262</f>
        <v>298</v>
      </c>
      <c r="U263" s="38"/>
      <c r="V263" s="40">
        <v>0</v>
      </c>
      <c r="W263" s="40">
        <v>0</v>
      </c>
      <c r="X263" s="41"/>
      <c r="Y263" s="41"/>
    </row>
    <row r="264" spans="1:25" ht="15" customHeight="1" x14ac:dyDescent="0.45">
      <c r="A264" s="36"/>
      <c r="B264" s="36"/>
      <c r="C264" s="36"/>
      <c r="D264" s="36"/>
      <c r="E264" s="36"/>
      <c r="F264" s="36"/>
      <c r="G264" s="36"/>
      <c r="H264" s="36"/>
      <c r="I264" s="48"/>
      <c r="J264" s="38"/>
      <c r="K264" s="38"/>
      <c r="L264" s="38"/>
      <c r="M264" s="38"/>
      <c r="N264" s="38"/>
      <c r="O264" s="41"/>
      <c r="P264" s="41"/>
      <c r="Q264" s="41"/>
      <c r="R264" s="38"/>
      <c r="S264" s="38"/>
      <c r="T264" s="38"/>
      <c r="U264" s="38"/>
      <c r="V264" s="41"/>
      <c r="W264" s="41"/>
      <c r="X264" s="41"/>
      <c r="Y264" s="41"/>
    </row>
    <row r="265" spans="1:25" ht="15" customHeight="1" x14ac:dyDescent="0.45">
      <c r="A265" s="99" t="s">
        <v>149</v>
      </c>
      <c r="B265" s="99" t="s">
        <v>9</v>
      </c>
      <c r="C265" s="100">
        <v>45279</v>
      </c>
      <c r="D265" s="99" t="s">
        <v>455</v>
      </c>
      <c r="E265" s="99" t="s">
        <v>257</v>
      </c>
      <c r="F265" s="99" t="s">
        <v>456</v>
      </c>
      <c r="G265" s="99"/>
      <c r="H265" s="99" t="s">
        <v>258</v>
      </c>
      <c r="I265" s="102">
        <v>34.200000000000003</v>
      </c>
      <c r="J265" s="103">
        <v>89</v>
      </c>
      <c r="K265" s="103"/>
      <c r="L265" s="103">
        <f>SUM(V265:AI265)</f>
        <v>4</v>
      </c>
      <c r="M265" s="103">
        <f>L265*I265</f>
        <v>136.80000000000001</v>
      </c>
      <c r="N265" s="103"/>
      <c r="O265" s="104"/>
      <c r="P265" s="104">
        <f>O266*I265</f>
        <v>0</v>
      </c>
      <c r="Q265" s="104"/>
      <c r="R265" s="103"/>
      <c r="S265" s="103">
        <f>R266*I265</f>
        <v>136.80000000000001</v>
      </c>
      <c r="T265" s="103"/>
      <c r="U265" s="103"/>
      <c r="V265" s="104">
        <v>1</v>
      </c>
      <c r="W265" s="104">
        <v>1</v>
      </c>
      <c r="X265" s="104">
        <v>1</v>
      </c>
      <c r="Y265" s="104">
        <v>1</v>
      </c>
    </row>
    <row r="266" spans="1:25" ht="15" customHeight="1" x14ac:dyDescent="0.45">
      <c r="A266" s="36"/>
      <c r="B266" s="36"/>
      <c r="C266" s="36"/>
      <c r="D266" s="36"/>
      <c r="E266" s="36"/>
      <c r="F266" s="36"/>
      <c r="G266" s="36"/>
      <c r="H266" s="36"/>
      <c r="I266" s="48"/>
      <c r="J266" s="38"/>
      <c r="K266" s="38"/>
      <c r="L266" s="38"/>
      <c r="M266" s="38"/>
      <c r="N266" s="38">
        <f>L265*J265</f>
        <v>356</v>
      </c>
      <c r="O266" s="40">
        <f>SUM(V266:AK266)</f>
        <v>0</v>
      </c>
      <c r="P266" s="41"/>
      <c r="Q266" s="41">
        <f>O266*J265</f>
        <v>0</v>
      </c>
      <c r="R266" s="38">
        <f>L265-O266</f>
        <v>4</v>
      </c>
      <c r="S266" s="38"/>
      <c r="T266" s="38">
        <f>R266*J265</f>
        <v>356</v>
      </c>
      <c r="U266" s="38"/>
      <c r="V266" s="40">
        <v>0</v>
      </c>
      <c r="W266" s="40">
        <v>0</v>
      </c>
      <c r="X266" s="40">
        <v>0</v>
      </c>
      <c r="Y266" s="40">
        <v>0</v>
      </c>
    </row>
    <row r="267" spans="1:25" ht="15" customHeight="1" x14ac:dyDescent="0.45">
      <c r="A267" s="36"/>
      <c r="B267" s="36"/>
      <c r="C267" s="36"/>
      <c r="D267" s="36"/>
      <c r="E267" s="36"/>
      <c r="F267" s="36"/>
      <c r="G267" s="36"/>
      <c r="H267" s="36"/>
      <c r="I267" s="48"/>
      <c r="J267" s="38"/>
      <c r="K267" s="38"/>
      <c r="L267" s="38"/>
      <c r="M267" s="38"/>
      <c r="N267" s="38"/>
      <c r="O267" s="41"/>
      <c r="P267" s="41"/>
      <c r="Q267" s="41"/>
      <c r="R267" s="38"/>
      <c r="S267" s="38"/>
      <c r="T267" s="38"/>
      <c r="U267" s="38"/>
      <c r="V267" s="41"/>
      <c r="W267" s="41"/>
      <c r="X267" s="41"/>
      <c r="Y267" s="41"/>
    </row>
    <row r="268" spans="1:25" ht="15" customHeight="1" x14ac:dyDescent="0.45">
      <c r="A268" s="99" t="s">
        <v>149</v>
      </c>
      <c r="B268" s="99" t="s">
        <v>9</v>
      </c>
      <c r="C268" s="100">
        <v>45279</v>
      </c>
      <c r="D268" s="99" t="s">
        <v>457</v>
      </c>
      <c r="E268" s="99" t="s">
        <v>180</v>
      </c>
      <c r="F268" s="99" t="s">
        <v>458</v>
      </c>
      <c r="G268" s="99"/>
      <c r="H268" s="99" t="s">
        <v>459</v>
      </c>
      <c r="I268" s="102">
        <v>57.3</v>
      </c>
      <c r="J268" s="103">
        <v>149</v>
      </c>
      <c r="K268" s="103"/>
      <c r="L268" s="103">
        <f>SUM(V268:AI268)</f>
        <v>3</v>
      </c>
      <c r="M268" s="103">
        <f>L268*I268</f>
        <v>171.89999999999998</v>
      </c>
      <c r="N268" s="103"/>
      <c r="O268" s="104"/>
      <c r="P268" s="104">
        <f>O269*I268</f>
        <v>0</v>
      </c>
      <c r="Q268" s="104"/>
      <c r="R268" s="103"/>
      <c r="S268" s="103">
        <f>R269*I268</f>
        <v>171.89999999999998</v>
      </c>
      <c r="T268" s="103"/>
      <c r="U268" s="103"/>
      <c r="V268" s="104">
        <v>2</v>
      </c>
      <c r="W268" s="104">
        <v>1</v>
      </c>
      <c r="X268" s="104"/>
      <c r="Y268" s="104"/>
    </row>
    <row r="269" spans="1:25" ht="15" customHeight="1" x14ac:dyDescent="0.45">
      <c r="A269" s="36"/>
      <c r="B269" s="36"/>
      <c r="C269" s="36"/>
      <c r="D269" s="46"/>
      <c r="E269" s="36"/>
      <c r="F269" s="36"/>
      <c r="G269" s="36"/>
      <c r="H269" s="36"/>
      <c r="I269" s="48"/>
      <c r="J269" s="38"/>
      <c r="K269" s="38"/>
      <c r="L269" s="38"/>
      <c r="M269" s="38"/>
      <c r="N269" s="38">
        <f>L268*J268</f>
        <v>447</v>
      </c>
      <c r="O269" s="40">
        <f>SUM(V269:AK269)</f>
        <v>0</v>
      </c>
      <c r="P269" s="41"/>
      <c r="Q269" s="41">
        <f>O269*J268</f>
        <v>0</v>
      </c>
      <c r="R269" s="38">
        <f>L268-O269</f>
        <v>3</v>
      </c>
      <c r="S269" s="38"/>
      <c r="T269" s="38">
        <f>R269*J268</f>
        <v>447</v>
      </c>
      <c r="U269" s="38"/>
      <c r="V269" s="40">
        <v>0</v>
      </c>
      <c r="W269" s="40">
        <v>0</v>
      </c>
      <c r="X269" s="41"/>
      <c r="Y269" s="41"/>
    </row>
    <row r="270" spans="1:25" ht="14.25" customHeight="1" x14ac:dyDescent="0.45"/>
    <row r="271" spans="1:25" ht="15" customHeight="1" x14ac:dyDescent="0.45">
      <c r="A271" s="99" t="s">
        <v>149</v>
      </c>
      <c r="B271" s="99" t="s">
        <v>9</v>
      </c>
      <c r="C271" s="100">
        <v>45279</v>
      </c>
      <c r="D271" s="118" t="s">
        <v>460</v>
      </c>
      <c r="E271" s="99" t="s">
        <v>164</v>
      </c>
      <c r="F271" s="99" t="s">
        <v>165</v>
      </c>
      <c r="G271" s="99" t="s">
        <v>166</v>
      </c>
      <c r="H271" s="99" t="s">
        <v>239</v>
      </c>
      <c r="I271" s="102">
        <v>49.6</v>
      </c>
      <c r="J271" s="103">
        <v>129</v>
      </c>
      <c r="K271" s="103"/>
      <c r="L271" s="103">
        <f>SUM(V271:AI271)</f>
        <v>3</v>
      </c>
      <c r="M271" s="103">
        <f>L271*I271</f>
        <v>148.80000000000001</v>
      </c>
      <c r="N271" s="103"/>
      <c r="O271" s="104"/>
      <c r="P271" s="104">
        <f>O272*I271</f>
        <v>0</v>
      </c>
      <c r="Q271" s="104"/>
      <c r="R271" s="103"/>
      <c r="S271" s="103">
        <f>R272*I271</f>
        <v>148.80000000000001</v>
      </c>
      <c r="T271" s="103"/>
      <c r="U271" s="103"/>
      <c r="V271" s="104">
        <v>1</v>
      </c>
      <c r="W271" s="104">
        <v>1</v>
      </c>
      <c r="X271" s="104">
        <v>1</v>
      </c>
      <c r="Y271" s="104"/>
    </row>
    <row r="272" spans="1:25" ht="15" customHeight="1" x14ac:dyDescent="0.45">
      <c r="A272" s="36"/>
      <c r="B272" s="36"/>
      <c r="C272" s="36"/>
      <c r="D272" s="36"/>
      <c r="E272" s="36"/>
      <c r="F272" s="36"/>
      <c r="G272" s="36"/>
      <c r="H272" s="36"/>
      <c r="I272" s="48"/>
      <c r="J272" s="38"/>
      <c r="K272" s="38"/>
      <c r="L272" s="38"/>
      <c r="M272" s="38"/>
      <c r="N272" s="38">
        <f>L271*J271</f>
        <v>387</v>
      </c>
      <c r="O272" s="40">
        <f>SUM(V272:AK272)</f>
        <v>0</v>
      </c>
      <c r="P272" s="41"/>
      <c r="Q272" s="41">
        <f>O272*J271</f>
        <v>0</v>
      </c>
      <c r="R272" s="38">
        <f>L271-O272</f>
        <v>3</v>
      </c>
      <c r="S272" s="38"/>
      <c r="T272" s="38">
        <f>R272*J271</f>
        <v>387</v>
      </c>
      <c r="U272" s="38"/>
      <c r="V272" s="40">
        <v>0</v>
      </c>
      <c r="W272" s="40">
        <v>0</v>
      </c>
      <c r="X272" s="119" t="s">
        <v>461</v>
      </c>
      <c r="Y272" s="41"/>
    </row>
    <row r="273" spans="1:27" ht="15" customHeight="1" x14ac:dyDescent="0.45">
      <c r="A273" s="36"/>
      <c r="B273" s="36"/>
      <c r="C273" s="36"/>
      <c r="D273" s="36"/>
      <c r="E273" s="36"/>
      <c r="F273" s="36"/>
      <c r="G273" s="36"/>
      <c r="H273" s="36"/>
      <c r="I273" s="48"/>
      <c r="J273" s="38"/>
      <c r="K273" s="38"/>
      <c r="L273" s="38"/>
      <c r="M273" s="38"/>
      <c r="N273" s="38"/>
      <c r="O273" s="41"/>
      <c r="P273" s="41"/>
      <c r="Q273" s="41"/>
      <c r="R273" s="38"/>
      <c r="S273" s="38"/>
      <c r="T273" s="38"/>
      <c r="U273" s="38"/>
      <c r="V273" s="41"/>
      <c r="W273" s="41"/>
      <c r="X273" s="41"/>
      <c r="Y273" s="41"/>
    </row>
    <row r="274" spans="1:27" ht="15" customHeight="1" x14ac:dyDescent="0.45">
      <c r="A274" s="99" t="s">
        <v>149</v>
      </c>
      <c r="B274" s="99" t="s">
        <v>9</v>
      </c>
      <c r="C274" s="100">
        <v>45279</v>
      </c>
      <c r="D274" s="99" t="s">
        <v>462</v>
      </c>
      <c r="E274" s="99" t="s">
        <v>463</v>
      </c>
      <c r="F274" s="99" t="s">
        <v>347</v>
      </c>
      <c r="G274" s="99" t="s">
        <v>464</v>
      </c>
      <c r="H274" s="99" t="s">
        <v>465</v>
      </c>
      <c r="I274" s="102">
        <v>126.5</v>
      </c>
      <c r="J274" s="103">
        <v>329</v>
      </c>
      <c r="K274" s="103"/>
      <c r="L274" s="103">
        <f>SUM(V274:AI274)</f>
        <v>7</v>
      </c>
      <c r="M274" s="103">
        <f>L274*I274</f>
        <v>885.5</v>
      </c>
      <c r="N274" s="103"/>
      <c r="O274" s="104"/>
      <c r="P274" s="104">
        <f>O275*I274</f>
        <v>0</v>
      </c>
      <c r="Q274" s="104"/>
      <c r="R274" s="103"/>
      <c r="S274" s="103">
        <f>R275*I274</f>
        <v>885.5</v>
      </c>
      <c r="T274" s="103"/>
      <c r="U274" s="103"/>
      <c r="V274" s="104">
        <v>3</v>
      </c>
      <c r="W274" s="104">
        <v>3</v>
      </c>
      <c r="X274" s="104">
        <v>1</v>
      </c>
      <c r="Y274" s="104"/>
    </row>
    <row r="275" spans="1:27" ht="15" customHeight="1" x14ac:dyDescent="0.45">
      <c r="A275" s="36"/>
      <c r="B275" s="36"/>
      <c r="C275" s="36"/>
      <c r="D275" s="46"/>
      <c r="E275" s="36"/>
      <c r="F275" s="36"/>
      <c r="G275" s="36"/>
      <c r="H275" s="36"/>
      <c r="I275" s="48"/>
      <c r="J275" s="38"/>
      <c r="K275" s="38"/>
      <c r="L275" s="38"/>
      <c r="M275" s="38"/>
      <c r="N275" s="38">
        <f>L274*J274</f>
        <v>2303</v>
      </c>
      <c r="O275" s="47">
        <f>SUM(V275:AK275)</f>
        <v>0</v>
      </c>
      <c r="P275" s="41"/>
      <c r="Q275" s="41">
        <f>O275*J274</f>
        <v>0</v>
      </c>
      <c r="R275" s="38">
        <f>L274-O275</f>
        <v>7</v>
      </c>
      <c r="S275" s="38"/>
      <c r="T275" s="38">
        <f>R275*J274</f>
        <v>2303</v>
      </c>
      <c r="U275" s="38"/>
      <c r="V275" s="47">
        <v>0</v>
      </c>
      <c r="W275" s="47">
        <v>0</v>
      </c>
      <c r="X275" s="47">
        <v>0</v>
      </c>
      <c r="Y275" s="41"/>
    </row>
    <row r="276" spans="1:27" ht="15" customHeight="1" x14ac:dyDescent="0.45">
      <c r="A276" s="36"/>
      <c r="B276" s="36"/>
      <c r="C276" s="36"/>
      <c r="D276" s="36"/>
      <c r="E276" s="36"/>
      <c r="F276" s="36"/>
      <c r="G276" s="36"/>
      <c r="H276" s="36"/>
      <c r="I276" s="48"/>
      <c r="J276" s="38"/>
      <c r="K276" s="38"/>
      <c r="L276" s="38"/>
      <c r="M276" s="38"/>
      <c r="N276" s="38"/>
      <c r="O276" s="41"/>
      <c r="P276" s="41"/>
      <c r="Q276" s="41"/>
      <c r="R276" s="38"/>
      <c r="S276" s="38"/>
      <c r="T276" s="38"/>
      <c r="U276" s="38"/>
      <c r="V276" s="41"/>
      <c r="W276" s="41"/>
      <c r="X276" s="41"/>
      <c r="Y276" s="41"/>
    </row>
    <row r="277" spans="1:27" ht="15" customHeight="1" x14ac:dyDescent="0.45">
      <c r="A277" s="99" t="s">
        <v>149</v>
      </c>
      <c r="B277" s="99" t="s">
        <v>9</v>
      </c>
      <c r="C277" s="100">
        <v>45279</v>
      </c>
      <c r="D277" s="99" t="s">
        <v>462</v>
      </c>
      <c r="E277" s="99" t="s">
        <v>463</v>
      </c>
      <c r="F277" s="99" t="s">
        <v>466</v>
      </c>
      <c r="G277" s="99" t="s">
        <v>464</v>
      </c>
      <c r="H277" s="99" t="s">
        <v>465</v>
      </c>
      <c r="I277" s="102">
        <v>126.5</v>
      </c>
      <c r="J277" s="103">
        <v>329</v>
      </c>
      <c r="K277" s="103"/>
      <c r="L277" s="103">
        <f>SUM(V277:AI277)</f>
        <v>3</v>
      </c>
      <c r="M277" s="103">
        <f>L277*I277</f>
        <v>379.5</v>
      </c>
      <c r="N277" s="103"/>
      <c r="O277" s="104"/>
      <c r="P277" s="104">
        <f>O278*I277</f>
        <v>0</v>
      </c>
      <c r="Q277" s="104"/>
      <c r="R277" s="103"/>
      <c r="S277" s="103">
        <f>R278*I277</f>
        <v>379.5</v>
      </c>
      <c r="T277" s="103"/>
      <c r="U277" s="103"/>
      <c r="V277" s="104">
        <v>1</v>
      </c>
      <c r="W277" s="104">
        <v>1</v>
      </c>
      <c r="X277" s="104">
        <v>1</v>
      </c>
      <c r="Y277" s="104"/>
    </row>
    <row r="278" spans="1:27" ht="15" customHeight="1" x14ac:dyDescent="0.45">
      <c r="A278" s="36"/>
      <c r="B278" s="36"/>
      <c r="C278" s="36"/>
      <c r="D278" s="46"/>
      <c r="E278" s="36"/>
      <c r="F278" s="36"/>
      <c r="G278" s="36"/>
      <c r="H278" s="36"/>
      <c r="I278" s="48"/>
      <c r="J278" s="38"/>
      <c r="K278" s="38"/>
      <c r="L278" s="38"/>
      <c r="M278" s="38"/>
      <c r="N278" s="38">
        <f>L277*J277</f>
        <v>987</v>
      </c>
      <c r="O278" s="47">
        <f>SUM(V278:AK278)</f>
        <v>0</v>
      </c>
      <c r="P278" s="41"/>
      <c r="Q278" s="41">
        <f>O278*J277</f>
        <v>0</v>
      </c>
      <c r="R278" s="38">
        <f>L277-O278</f>
        <v>3</v>
      </c>
      <c r="S278" s="38"/>
      <c r="T278" s="38">
        <f>R278*J277</f>
        <v>987</v>
      </c>
      <c r="U278" s="38"/>
      <c r="V278" s="47">
        <v>0</v>
      </c>
      <c r="W278" s="47">
        <v>0</v>
      </c>
      <c r="X278" s="47">
        <v>0</v>
      </c>
      <c r="Y278" s="41"/>
    </row>
    <row r="279" spans="1:27" ht="15" customHeight="1" x14ac:dyDescent="0.45">
      <c r="A279" s="36"/>
      <c r="B279" s="36"/>
      <c r="C279" s="36"/>
      <c r="D279" s="36"/>
      <c r="E279" s="36"/>
      <c r="F279" s="36"/>
      <c r="G279" s="36"/>
      <c r="H279" s="36"/>
      <c r="I279" s="48"/>
      <c r="J279" s="38"/>
      <c r="K279" s="38"/>
      <c r="L279" s="38"/>
      <c r="M279" s="38"/>
      <c r="N279" s="38"/>
      <c r="O279" s="41"/>
      <c r="P279" s="41"/>
      <c r="Q279" s="41"/>
      <c r="R279" s="38"/>
      <c r="S279" s="38"/>
      <c r="T279" s="38"/>
      <c r="U279" s="38"/>
      <c r="V279" s="41"/>
      <c r="W279" s="41"/>
      <c r="X279" s="41"/>
      <c r="Y279" s="41"/>
    </row>
    <row r="280" spans="1:27" ht="15" customHeight="1" x14ac:dyDescent="0.45">
      <c r="A280" s="99" t="s">
        <v>149</v>
      </c>
      <c r="B280" s="99" t="s">
        <v>9</v>
      </c>
      <c r="C280" s="100">
        <v>45279</v>
      </c>
      <c r="D280" s="112" t="s">
        <v>170</v>
      </c>
      <c r="E280" s="99" t="s">
        <v>164</v>
      </c>
      <c r="F280" s="99" t="s">
        <v>165</v>
      </c>
      <c r="G280" s="99"/>
      <c r="H280" s="99" t="s">
        <v>169</v>
      </c>
      <c r="I280" s="102">
        <v>53.5</v>
      </c>
      <c r="J280" s="103">
        <v>139</v>
      </c>
      <c r="K280" s="103"/>
      <c r="L280" s="103">
        <f>SUM(V280:AI280)</f>
        <v>3</v>
      </c>
      <c r="M280" s="103">
        <f>L280*I280</f>
        <v>160.5</v>
      </c>
      <c r="N280" s="103"/>
      <c r="O280" s="104"/>
      <c r="P280" s="104">
        <f>O281*I280</f>
        <v>0</v>
      </c>
      <c r="Q280" s="104"/>
      <c r="R280" s="103"/>
      <c r="S280" s="103">
        <f>R281*I280</f>
        <v>160.5</v>
      </c>
      <c r="T280" s="103"/>
      <c r="U280" s="103"/>
      <c r="V280" s="104">
        <v>1</v>
      </c>
      <c r="W280" s="104">
        <v>1</v>
      </c>
      <c r="X280" s="104">
        <v>1</v>
      </c>
      <c r="Y280" s="104"/>
    </row>
    <row r="281" spans="1:27" ht="15" customHeight="1" x14ac:dyDescent="0.45">
      <c r="A281" s="36"/>
      <c r="B281" s="36"/>
      <c r="C281" s="36"/>
      <c r="D281" s="46"/>
      <c r="E281" s="36"/>
      <c r="F281" s="36"/>
      <c r="G281" s="36"/>
      <c r="H281" s="36"/>
      <c r="I281" s="48"/>
      <c r="J281" s="38"/>
      <c r="K281" s="38"/>
      <c r="L281" s="38"/>
      <c r="M281" s="38"/>
      <c r="N281" s="38">
        <f>L280*J280</f>
        <v>417</v>
      </c>
      <c r="O281" s="47">
        <f>SUM(V281:AK281)</f>
        <v>0</v>
      </c>
      <c r="P281" s="41"/>
      <c r="Q281" s="41">
        <f>O281*J280</f>
        <v>0</v>
      </c>
      <c r="R281" s="38">
        <f>L280-O281</f>
        <v>3</v>
      </c>
      <c r="S281" s="38"/>
      <c r="T281" s="38">
        <f>R281*J280</f>
        <v>417</v>
      </c>
      <c r="U281" s="38"/>
      <c r="V281" s="47">
        <v>0</v>
      </c>
      <c r="W281" s="47">
        <v>0</v>
      </c>
      <c r="X281" s="47">
        <v>0</v>
      </c>
      <c r="Y281" s="41"/>
    </row>
    <row r="282" spans="1:27" ht="15" customHeight="1" x14ac:dyDescent="0.45">
      <c r="A282" s="36"/>
      <c r="B282" s="36"/>
      <c r="C282" s="36"/>
      <c r="D282" s="36"/>
      <c r="E282" s="36"/>
      <c r="F282" s="36"/>
      <c r="G282" s="36"/>
      <c r="H282" s="36"/>
      <c r="I282" s="48"/>
      <c r="J282" s="38"/>
      <c r="K282" s="38"/>
      <c r="L282" s="38"/>
      <c r="M282" s="38"/>
      <c r="N282" s="38"/>
      <c r="O282" s="41"/>
      <c r="P282" s="41"/>
      <c r="Q282" s="41"/>
      <c r="R282" s="38"/>
      <c r="S282" s="38"/>
      <c r="T282" s="38"/>
      <c r="U282" s="38"/>
      <c r="V282" s="41"/>
      <c r="W282" s="41"/>
      <c r="X282" s="41"/>
      <c r="Y282" s="41"/>
    </row>
    <row r="283" spans="1:27" ht="15" customHeight="1" x14ac:dyDescent="0.45">
      <c r="A283" s="99" t="s">
        <v>149</v>
      </c>
      <c r="B283" s="99" t="s">
        <v>9</v>
      </c>
      <c r="C283" s="100">
        <v>45279</v>
      </c>
      <c r="D283" s="99" t="s">
        <v>167</v>
      </c>
      <c r="E283" s="99" t="s">
        <v>164</v>
      </c>
      <c r="F283" s="99" t="s">
        <v>248</v>
      </c>
      <c r="G283" s="99"/>
      <c r="H283" s="99" t="s">
        <v>169</v>
      </c>
      <c r="I283" s="102">
        <v>53.5</v>
      </c>
      <c r="J283" s="103">
        <v>129</v>
      </c>
      <c r="K283" s="103"/>
      <c r="L283" s="103">
        <f>SUM(V283:AI283)</f>
        <v>3</v>
      </c>
      <c r="M283" s="103">
        <f>L283*I283</f>
        <v>160.5</v>
      </c>
      <c r="N283" s="103"/>
      <c r="O283" s="104"/>
      <c r="P283" s="104">
        <f>O284*I283</f>
        <v>0</v>
      </c>
      <c r="Q283" s="104"/>
      <c r="R283" s="103"/>
      <c r="S283" s="103">
        <f>R284*I283</f>
        <v>160.5</v>
      </c>
      <c r="T283" s="103"/>
      <c r="U283" s="103"/>
      <c r="V283" s="104">
        <v>1</v>
      </c>
      <c r="W283" s="104">
        <v>1</v>
      </c>
      <c r="X283" s="104">
        <v>1</v>
      </c>
      <c r="Y283" s="104"/>
    </row>
    <row r="284" spans="1:27" ht="15" customHeight="1" x14ac:dyDescent="0.45">
      <c r="A284" s="36"/>
      <c r="B284" s="36"/>
      <c r="C284" s="36"/>
      <c r="D284" s="46"/>
      <c r="E284" s="36"/>
      <c r="F284" s="36"/>
      <c r="G284" s="36"/>
      <c r="H284" s="36"/>
      <c r="I284" s="48"/>
      <c r="J284" s="38"/>
      <c r="K284" s="38"/>
      <c r="L284" s="38"/>
      <c r="M284" s="38"/>
      <c r="N284" s="38">
        <f>L283*J283</f>
        <v>387</v>
      </c>
      <c r="O284" s="47">
        <f>SUM(V284:AK284)</f>
        <v>0</v>
      </c>
      <c r="P284" s="41"/>
      <c r="Q284" s="41">
        <f>O284*J283</f>
        <v>0</v>
      </c>
      <c r="R284" s="38">
        <f>L283-O284</f>
        <v>3</v>
      </c>
      <c r="S284" s="38"/>
      <c r="T284" s="38">
        <f>R284*J283</f>
        <v>387</v>
      </c>
      <c r="U284" s="38"/>
      <c r="V284" s="47">
        <v>0</v>
      </c>
      <c r="W284" s="47">
        <v>0</v>
      </c>
      <c r="X284" s="47">
        <v>0</v>
      </c>
      <c r="Y284" s="41"/>
    </row>
    <row r="285" spans="1:27" ht="15" customHeight="1" x14ac:dyDescent="0.45">
      <c r="A285" s="36"/>
      <c r="B285" s="36"/>
      <c r="C285" s="36"/>
      <c r="D285" s="36"/>
      <c r="E285" s="36"/>
      <c r="F285" s="36"/>
      <c r="G285" s="36"/>
      <c r="H285" s="36"/>
      <c r="I285" s="48"/>
      <c r="J285" s="38"/>
      <c r="K285" s="38"/>
      <c r="L285" s="38"/>
      <c r="M285" s="38"/>
      <c r="N285" s="38"/>
      <c r="O285" s="41"/>
      <c r="P285" s="41"/>
      <c r="Q285" s="41"/>
      <c r="R285" s="38"/>
      <c r="S285" s="38"/>
      <c r="T285" s="38"/>
      <c r="U285" s="38"/>
      <c r="V285" s="41"/>
      <c r="W285" s="41"/>
      <c r="X285" s="41"/>
      <c r="Y285" s="41"/>
    </row>
    <row r="286" spans="1:27" ht="15" customHeight="1" x14ac:dyDescent="0.45">
      <c r="A286" s="99" t="s">
        <v>149</v>
      </c>
      <c r="B286" s="99" t="s">
        <v>9</v>
      </c>
      <c r="C286" s="100">
        <v>45279</v>
      </c>
      <c r="D286" s="99" t="s">
        <v>467</v>
      </c>
      <c r="E286" s="99" t="s">
        <v>300</v>
      </c>
      <c r="F286" s="99" t="s">
        <v>456</v>
      </c>
      <c r="G286" s="99"/>
      <c r="H286" s="99" t="s">
        <v>468</v>
      </c>
      <c r="I286" s="102">
        <v>22.7</v>
      </c>
      <c r="J286" s="103">
        <v>59</v>
      </c>
      <c r="K286" s="103"/>
      <c r="L286" s="103">
        <f>SUM(V286:AI286)</f>
        <v>3</v>
      </c>
      <c r="M286" s="103">
        <f>L286*I286</f>
        <v>68.099999999999994</v>
      </c>
      <c r="N286" s="103"/>
      <c r="O286" s="104"/>
      <c r="P286" s="104">
        <f>O287*I286</f>
        <v>0</v>
      </c>
      <c r="Q286" s="104"/>
      <c r="R286" s="103"/>
      <c r="S286" s="103">
        <f>R287*I286</f>
        <v>68.099999999999994</v>
      </c>
      <c r="T286" s="103"/>
      <c r="U286" s="103"/>
      <c r="V286" s="104">
        <v>0</v>
      </c>
      <c r="W286" s="104">
        <v>1</v>
      </c>
      <c r="X286" s="104">
        <v>1</v>
      </c>
      <c r="Y286" s="104">
        <v>1</v>
      </c>
    </row>
    <row r="287" spans="1:27" ht="15" customHeight="1" x14ac:dyDescent="0.45">
      <c r="A287" s="36"/>
      <c r="B287" s="36"/>
      <c r="C287" s="36"/>
      <c r="D287" s="36"/>
      <c r="E287" s="36"/>
      <c r="F287" s="36"/>
      <c r="G287" s="36"/>
      <c r="H287" s="36"/>
      <c r="I287" s="48"/>
      <c r="J287" s="38"/>
      <c r="K287" s="38"/>
      <c r="L287" s="38"/>
      <c r="M287" s="38"/>
      <c r="N287" s="38">
        <f>L286*J286</f>
        <v>177</v>
      </c>
      <c r="O287" s="40">
        <f>SUM(V287:AK287)</f>
        <v>0</v>
      </c>
      <c r="P287" s="41"/>
      <c r="Q287" s="41">
        <f>O287*J286</f>
        <v>0</v>
      </c>
      <c r="R287" s="38">
        <f>L286-O287</f>
        <v>3</v>
      </c>
      <c r="S287" s="38"/>
      <c r="T287" s="38">
        <f>R287*J286</f>
        <v>177</v>
      </c>
      <c r="U287" s="38"/>
      <c r="V287" s="41"/>
      <c r="W287" s="40">
        <v>0</v>
      </c>
      <c r="X287" s="40">
        <v>0</v>
      </c>
      <c r="Y287" s="40">
        <v>0</v>
      </c>
      <c r="Z287" s="41"/>
      <c r="AA287" s="41"/>
    </row>
    <row r="288" spans="1:27" ht="15" customHeight="1" x14ac:dyDescent="0.45">
      <c r="A288" s="36"/>
      <c r="B288" s="36"/>
      <c r="C288" s="36"/>
      <c r="D288" s="36"/>
      <c r="E288" s="36"/>
      <c r="F288" s="36"/>
      <c r="G288" s="36"/>
      <c r="H288" s="36"/>
      <c r="I288" s="48"/>
      <c r="J288" s="38"/>
      <c r="K288" s="38"/>
      <c r="L288" s="38"/>
      <c r="M288" s="38"/>
      <c r="N288" s="38"/>
      <c r="O288" s="41"/>
      <c r="P288" s="41"/>
      <c r="Q288" s="41"/>
      <c r="R288" s="38"/>
      <c r="S288" s="38"/>
      <c r="T288" s="38"/>
      <c r="U288" s="38"/>
      <c r="V288" s="41"/>
      <c r="W288" s="41"/>
      <c r="X288" s="41"/>
      <c r="Y288" s="120" t="s">
        <v>469</v>
      </c>
      <c r="Z288" s="41"/>
      <c r="AA288" s="41"/>
    </row>
    <row r="289" spans="1:27" ht="15" customHeight="1" x14ac:dyDescent="0.45">
      <c r="A289" s="99" t="s">
        <v>149</v>
      </c>
      <c r="B289" s="99" t="s">
        <v>9</v>
      </c>
      <c r="C289" s="100">
        <v>45279</v>
      </c>
      <c r="D289" s="105" t="s">
        <v>470</v>
      </c>
      <c r="E289" s="115" t="s">
        <v>471</v>
      </c>
      <c r="F289" s="99" t="s">
        <v>472</v>
      </c>
      <c r="G289" s="99"/>
      <c r="H289" s="99" t="s">
        <v>473</v>
      </c>
      <c r="I289" s="102">
        <v>68.8</v>
      </c>
      <c r="J289" s="103">
        <v>179</v>
      </c>
      <c r="K289" s="103"/>
      <c r="L289" s="103">
        <f>SUM(V289:AI289)</f>
        <v>3</v>
      </c>
      <c r="M289" s="103">
        <f>L289*I289</f>
        <v>206.39999999999998</v>
      </c>
      <c r="N289" s="103"/>
      <c r="O289" s="104"/>
      <c r="P289" s="104">
        <f>O290*I289</f>
        <v>0</v>
      </c>
      <c r="Q289" s="104"/>
      <c r="R289" s="103"/>
      <c r="S289" s="103">
        <f>R290*I289</f>
        <v>206.39999999999998</v>
      </c>
      <c r="T289" s="103"/>
      <c r="U289" s="103"/>
      <c r="V289" s="104">
        <v>1</v>
      </c>
      <c r="W289" s="104">
        <v>1</v>
      </c>
      <c r="X289" s="104">
        <v>1</v>
      </c>
      <c r="Y289" s="104"/>
      <c r="Z289" s="104"/>
      <c r="AA289" s="104"/>
    </row>
    <row r="290" spans="1:27" ht="15" customHeight="1" x14ac:dyDescent="0.45">
      <c r="A290" s="36"/>
      <c r="B290" s="36"/>
      <c r="C290" s="36"/>
      <c r="D290" s="46"/>
      <c r="E290" s="36"/>
      <c r="F290" s="36"/>
      <c r="G290" s="36"/>
      <c r="H290" s="36"/>
      <c r="I290" s="48"/>
      <c r="J290" s="38"/>
      <c r="K290" s="38"/>
      <c r="L290" s="38"/>
      <c r="M290" s="38"/>
      <c r="N290" s="38">
        <f>L289*J289</f>
        <v>537</v>
      </c>
      <c r="O290" s="40">
        <f>SUM(V290:AK290)</f>
        <v>0</v>
      </c>
      <c r="P290" s="41"/>
      <c r="Q290" s="41">
        <f>O290*J289</f>
        <v>0</v>
      </c>
      <c r="R290" s="38">
        <f>L289-O290</f>
        <v>3</v>
      </c>
      <c r="S290" s="38"/>
      <c r="T290" s="38">
        <f>R290*J289</f>
        <v>537</v>
      </c>
      <c r="U290" s="38"/>
      <c r="V290" s="40">
        <v>0</v>
      </c>
      <c r="W290" s="40">
        <v>0</v>
      </c>
      <c r="X290" s="40">
        <v>0</v>
      </c>
      <c r="Y290" s="41"/>
      <c r="Z290" s="41"/>
      <c r="AA290" s="41"/>
    </row>
    <row r="291" spans="1:27" ht="15" customHeight="1" x14ac:dyDescent="0.45">
      <c r="A291" s="36"/>
      <c r="B291" s="36"/>
      <c r="C291" s="36"/>
      <c r="D291" s="36"/>
      <c r="E291" s="36"/>
      <c r="F291" s="36"/>
      <c r="G291" s="36"/>
      <c r="H291" s="36"/>
      <c r="I291" s="48"/>
      <c r="J291" s="38"/>
      <c r="K291" s="38"/>
      <c r="L291" s="38"/>
      <c r="M291" s="38"/>
      <c r="N291" s="38"/>
      <c r="O291" s="41"/>
      <c r="P291" s="41"/>
      <c r="Q291" s="41"/>
      <c r="R291" s="38"/>
      <c r="S291" s="38"/>
      <c r="T291" s="38"/>
      <c r="U291" s="38"/>
      <c r="V291" s="41"/>
      <c r="W291" s="41"/>
      <c r="X291" s="41"/>
      <c r="Y291" s="41"/>
      <c r="Z291" s="41"/>
      <c r="AA291" s="41"/>
    </row>
    <row r="292" spans="1:27" ht="15" customHeight="1" x14ac:dyDescent="0.45">
      <c r="A292" s="99" t="s">
        <v>149</v>
      </c>
      <c r="B292" s="99" t="s">
        <v>9</v>
      </c>
      <c r="C292" s="100">
        <v>45370</v>
      </c>
      <c r="D292" s="99" t="s">
        <v>474</v>
      </c>
      <c r="E292" s="99" t="s">
        <v>260</v>
      </c>
      <c r="F292" s="99" t="s">
        <v>475</v>
      </c>
      <c r="G292" s="99" t="s">
        <v>476</v>
      </c>
      <c r="H292" s="99" t="s">
        <v>477</v>
      </c>
      <c r="I292" s="102">
        <v>30.4</v>
      </c>
      <c r="J292" s="103">
        <v>79</v>
      </c>
      <c r="K292" s="103"/>
      <c r="L292" s="103">
        <f>SUM(V292:AI292)</f>
        <v>3</v>
      </c>
      <c r="M292" s="103">
        <f>L292*I292</f>
        <v>91.199999999999989</v>
      </c>
      <c r="N292" s="103"/>
      <c r="O292" s="104"/>
      <c r="P292" s="104">
        <f>O293*I292</f>
        <v>0</v>
      </c>
      <c r="Q292" s="104"/>
      <c r="R292" s="103"/>
      <c r="S292" s="103">
        <f>R293*I292</f>
        <v>91.199999999999989</v>
      </c>
      <c r="T292" s="103"/>
      <c r="U292" s="103"/>
      <c r="V292" s="104"/>
      <c r="W292" s="104"/>
      <c r="X292" s="104"/>
      <c r="Y292" s="104"/>
      <c r="Z292" s="104"/>
      <c r="AA292" s="104">
        <v>3</v>
      </c>
    </row>
    <row r="293" spans="1:27" ht="15" customHeight="1" x14ac:dyDescent="0.45">
      <c r="A293" s="36"/>
      <c r="B293" s="36"/>
      <c r="C293" s="36"/>
      <c r="D293" s="46"/>
      <c r="E293" s="36"/>
      <c r="F293" s="36"/>
      <c r="G293" s="36"/>
      <c r="H293" s="36"/>
      <c r="I293" s="48"/>
      <c r="J293" s="38"/>
      <c r="K293" s="38"/>
      <c r="L293" s="38"/>
      <c r="M293" s="38"/>
      <c r="N293" s="38">
        <f>L292*J292</f>
        <v>237</v>
      </c>
      <c r="O293" s="40">
        <f>SUM(V293:AK293)</f>
        <v>0</v>
      </c>
      <c r="P293" s="41"/>
      <c r="Q293" s="41">
        <f>O293*J292</f>
        <v>0</v>
      </c>
      <c r="R293" s="38">
        <f>L292-O293</f>
        <v>3</v>
      </c>
      <c r="S293" s="38"/>
      <c r="T293" s="38">
        <f>R293*J292</f>
        <v>237</v>
      </c>
      <c r="U293" s="38"/>
      <c r="V293" s="41"/>
      <c r="W293" s="41"/>
      <c r="X293" s="41"/>
      <c r="Y293" s="41"/>
      <c r="Z293" s="41"/>
      <c r="AA293" s="40">
        <v>0</v>
      </c>
    </row>
    <row r="294" spans="1:27" ht="15" customHeight="1" x14ac:dyDescent="0.45">
      <c r="A294" s="36"/>
      <c r="B294" s="36"/>
      <c r="C294" s="36"/>
      <c r="D294" s="36"/>
      <c r="E294" s="36"/>
      <c r="F294" s="36"/>
      <c r="G294" s="36"/>
      <c r="H294" s="36"/>
      <c r="I294" s="48"/>
      <c r="J294" s="38"/>
      <c r="K294" s="38"/>
      <c r="L294" s="38"/>
      <c r="M294" s="38"/>
      <c r="N294" s="38"/>
      <c r="O294" s="41"/>
      <c r="P294" s="41"/>
      <c r="Q294" s="41"/>
      <c r="R294" s="38"/>
      <c r="S294" s="38"/>
      <c r="T294" s="38"/>
      <c r="U294" s="38"/>
      <c r="V294" s="41"/>
      <c r="W294" s="41"/>
      <c r="X294" s="41"/>
      <c r="Y294" s="41"/>
      <c r="Z294" s="41"/>
      <c r="AA294" s="41"/>
    </row>
    <row r="295" spans="1:27" ht="15" customHeight="1" x14ac:dyDescent="0.45">
      <c r="A295" s="99" t="s">
        <v>149</v>
      </c>
      <c r="B295" s="99" t="s">
        <v>9</v>
      </c>
      <c r="C295" s="100">
        <v>45370</v>
      </c>
      <c r="D295" s="99" t="s">
        <v>474</v>
      </c>
      <c r="E295" s="99" t="s">
        <v>260</v>
      </c>
      <c r="F295" s="99" t="s">
        <v>478</v>
      </c>
      <c r="G295" s="99" t="s">
        <v>476</v>
      </c>
      <c r="H295" s="99" t="s">
        <v>477</v>
      </c>
      <c r="I295" s="102">
        <v>30.4</v>
      </c>
      <c r="J295" s="103">
        <v>79</v>
      </c>
      <c r="K295" s="103"/>
      <c r="L295" s="103">
        <f>SUM(V295:AI295)</f>
        <v>3</v>
      </c>
      <c r="M295" s="103">
        <f>L295*I295</f>
        <v>91.199999999999989</v>
      </c>
      <c r="N295" s="103"/>
      <c r="O295" s="104"/>
      <c r="P295" s="104">
        <f>O296*I295</f>
        <v>0</v>
      </c>
      <c r="Q295" s="104"/>
      <c r="R295" s="103"/>
      <c r="S295" s="103">
        <f>R296*I295</f>
        <v>91.199999999999989</v>
      </c>
      <c r="T295" s="103"/>
      <c r="U295" s="103"/>
      <c r="V295" s="104"/>
      <c r="W295" s="104"/>
      <c r="X295" s="104"/>
      <c r="Y295" s="104"/>
      <c r="Z295" s="104"/>
      <c r="AA295" s="104">
        <v>3</v>
      </c>
    </row>
    <row r="296" spans="1:27" ht="15" customHeight="1" x14ac:dyDescent="0.45">
      <c r="A296" s="36"/>
      <c r="B296" s="36"/>
      <c r="C296" s="36"/>
      <c r="D296" s="46"/>
      <c r="E296" s="36"/>
      <c r="F296" s="36"/>
      <c r="G296" s="36"/>
      <c r="H296" s="36"/>
      <c r="I296" s="48"/>
      <c r="J296" s="38"/>
      <c r="K296" s="38"/>
      <c r="L296" s="38"/>
      <c r="M296" s="38"/>
      <c r="N296" s="38">
        <f>L295*J295</f>
        <v>237</v>
      </c>
      <c r="O296" s="40">
        <f>SUM(V296:AK296)</f>
        <v>0</v>
      </c>
      <c r="P296" s="41"/>
      <c r="Q296" s="41">
        <f>O296*J295</f>
        <v>0</v>
      </c>
      <c r="R296" s="38">
        <f>L295-O296</f>
        <v>3</v>
      </c>
      <c r="S296" s="38"/>
      <c r="T296" s="38">
        <f>R296*J295</f>
        <v>237</v>
      </c>
      <c r="U296" s="38"/>
      <c r="V296" s="41"/>
      <c r="W296" s="41"/>
      <c r="X296" s="41"/>
      <c r="Y296" s="41"/>
      <c r="Z296" s="41"/>
      <c r="AA296" s="40">
        <v>0</v>
      </c>
    </row>
    <row r="297" spans="1:27" ht="15" customHeight="1" x14ac:dyDescent="0.45">
      <c r="A297" s="36"/>
      <c r="B297" s="36"/>
      <c r="C297" s="36"/>
      <c r="D297" s="36"/>
      <c r="E297" s="36"/>
      <c r="F297" s="36"/>
      <c r="G297" s="36"/>
      <c r="H297" s="36"/>
      <c r="I297" s="48"/>
      <c r="J297" s="38"/>
      <c r="K297" s="38"/>
      <c r="L297" s="38"/>
      <c r="M297" s="38"/>
      <c r="N297" s="38"/>
      <c r="O297" s="41"/>
      <c r="P297" s="41"/>
      <c r="Q297" s="41"/>
      <c r="R297" s="38"/>
      <c r="S297" s="38"/>
      <c r="T297" s="38"/>
      <c r="U297" s="38"/>
      <c r="V297" s="41"/>
      <c r="W297" s="41"/>
      <c r="X297" s="41"/>
      <c r="Y297" s="41"/>
      <c r="Z297" s="41"/>
      <c r="AA297" s="41"/>
    </row>
    <row r="298" spans="1:27" ht="15" customHeight="1" x14ac:dyDescent="0.45">
      <c r="A298" s="99" t="s">
        <v>149</v>
      </c>
      <c r="B298" s="99" t="s">
        <v>9</v>
      </c>
      <c r="C298" s="100">
        <v>45350</v>
      </c>
      <c r="D298" s="99" t="s">
        <v>479</v>
      </c>
      <c r="E298" s="99" t="s">
        <v>180</v>
      </c>
      <c r="F298" s="115" t="s">
        <v>480</v>
      </c>
      <c r="G298" s="99"/>
      <c r="H298" s="99"/>
      <c r="I298" s="102">
        <v>53.5</v>
      </c>
      <c r="J298" s="103">
        <v>139</v>
      </c>
      <c r="K298" s="103">
        <v>83.4</v>
      </c>
      <c r="L298" s="103">
        <f>SUM(V298:AI298)</f>
        <v>4</v>
      </c>
      <c r="M298" s="103">
        <f>L298*I298</f>
        <v>214</v>
      </c>
      <c r="N298" s="103"/>
      <c r="O298" s="104"/>
      <c r="P298" s="104">
        <f>O299*I298</f>
        <v>0</v>
      </c>
      <c r="Q298" s="104"/>
      <c r="R298" s="103"/>
      <c r="S298" s="103">
        <f>R299*I298</f>
        <v>214</v>
      </c>
      <c r="T298" s="103"/>
      <c r="U298" s="103"/>
      <c r="V298" s="104">
        <v>1</v>
      </c>
      <c r="W298" s="104">
        <v>1</v>
      </c>
      <c r="X298" s="104">
        <v>1</v>
      </c>
      <c r="Y298" s="104">
        <v>1</v>
      </c>
      <c r="Z298" s="104"/>
      <c r="AA298" s="104"/>
    </row>
    <row r="299" spans="1:27" ht="15" customHeight="1" x14ac:dyDescent="0.45">
      <c r="A299" s="36"/>
      <c r="B299" s="36"/>
      <c r="C299" s="36"/>
      <c r="D299" s="485"/>
      <c r="E299" s="36"/>
      <c r="F299" s="36"/>
      <c r="G299" s="36"/>
      <c r="H299" s="36"/>
      <c r="I299" s="48"/>
      <c r="J299" s="38"/>
      <c r="K299" s="38"/>
      <c r="L299" s="38"/>
      <c r="M299" s="38"/>
      <c r="N299" s="38">
        <f>L298*J298</f>
        <v>556</v>
      </c>
      <c r="O299" s="40">
        <f>SUM(V299:AK299)</f>
        <v>0</v>
      </c>
      <c r="P299" s="41"/>
      <c r="Q299" s="41">
        <f>O299*J298</f>
        <v>0</v>
      </c>
      <c r="R299" s="38">
        <f>L298-O299</f>
        <v>4</v>
      </c>
      <c r="S299" s="38"/>
      <c r="T299" s="38">
        <f>R299*J298</f>
        <v>556</v>
      </c>
      <c r="U299" s="38"/>
      <c r="V299" s="40">
        <v>0</v>
      </c>
      <c r="W299" s="40">
        <v>0</v>
      </c>
      <c r="X299" s="40">
        <v>0</v>
      </c>
      <c r="Y299" s="40">
        <v>0</v>
      </c>
      <c r="Z299" s="41"/>
      <c r="AA299" s="41"/>
    </row>
    <row r="300" spans="1:27" ht="15" customHeight="1" x14ac:dyDescent="0.45">
      <c r="A300" s="36"/>
      <c r="B300" s="36"/>
      <c r="C300" s="36"/>
      <c r="D300" s="36"/>
      <c r="E300" s="36"/>
      <c r="F300" s="36"/>
      <c r="G300" s="36"/>
      <c r="H300" s="36"/>
      <c r="I300" s="48"/>
      <c r="J300" s="38"/>
      <c r="K300" s="38"/>
      <c r="L300" s="38"/>
      <c r="M300" s="38"/>
      <c r="N300" s="38"/>
      <c r="O300" s="41"/>
      <c r="P300" s="41"/>
      <c r="Q300" s="41"/>
      <c r="R300" s="38"/>
      <c r="S300" s="38"/>
      <c r="T300" s="38"/>
      <c r="U300" s="38"/>
      <c r="V300" s="41"/>
      <c r="W300" s="41"/>
      <c r="X300" s="41"/>
      <c r="Y300" s="41"/>
      <c r="Z300" s="41"/>
      <c r="AA300" s="41"/>
    </row>
    <row r="301" spans="1:27" ht="15" customHeight="1" x14ac:dyDescent="0.45">
      <c r="A301" s="99" t="s">
        <v>149</v>
      </c>
      <c r="B301" s="99" t="s">
        <v>9</v>
      </c>
      <c r="C301" s="100">
        <v>45321</v>
      </c>
      <c r="D301" s="99" t="s">
        <v>481</v>
      </c>
      <c r="E301" s="99" t="s">
        <v>180</v>
      </c>
      <c r="F301" s="99" t="s">
        <v>423</v>
      </c>
      <c r="G301" s="99"/>
      <c r="H301" s="99" t="s">
        <v>182</v>
      </c>
      <c r="I301" s="102">
        <v>53.5</v>
      </c>
      <c r="J301" s="103">
        <v>139</v>
      </c>
      <c r="K301" s="103">
        <v>69.5</v>
      </c>
      <c r="L301" s="103">
        <f>SUM(V301:AI301)</f>
        <v>7</v>
      </c>
      <c r="M301" s="103">
        <f>L301*I301</f>
        <v>374.5</v>
      </c>
      <c r="N301" s="103"/>
      <c r="O301" s="104"/>
      <c r="P301" s="104">
        <f>O302*I301</f>
        <v>0</v>
      </c>
      <c r="Q301" s="104"/>
      <c r="R301" s="103"/>
      <c r="S301" s="103">
        <f>R302*I301</f>
        <v>374.5</v>
      </c>
      <c r="T301" s="103"/>
      <c r="U301" s="103"/>
      <c r="V301" s="104">
        <v>2</v>
      </c>
      <c r="W301" s="104">
        <v>2</v>
      </c>
      <c r="X301" s="104">
        <v>2</v>
      </c>
      <c r="Y301" s="104">
        <v>1</v>
      </c>
      <c r="Z301" s="104"/>
      <c r="AA301" s="104"/>
    </row>
    <row r="302" spans="1:27" ht="15" customHeight="1" x14ac:dyDescent="0.45">
      <c r="A302" s="36"/>
      <c r="B302" s="36"/>
      <c r="C302" s="36"/>
      <c r="D302" s="485"/>
      <c r="E302" s="36"/>
      <c r="F302" s="36"/>
      <c r="G302" s="36"/>
      <c r="H302" s="36"/>
      <c r="I302" s="48"/>
      <c r="J302" s="38"/>
      <c r="K302" s="38"/>
      <c r="L302" s="38"/>
      <c r="M302" s="38"/>
      <c r="N302" s="38">
        <f>L301*J301</f>
        <v>973</v>
      </c>
      <c r="O302" s="47">
        <f>SUM(V302:AK302)</f>
        <v>0</v>
      </c>
      <c r="P302" s="41"/>
      <c r="Q302" s="41">
        <f>O302*J301</f>
        <v>0</v>
      </c>
      <c r="R302" s="38">
        <f>L301-O302</f>
        <v>7</v>
      </c>
      <c r="S302" s="38"/>
      <c r="T302" s="38">
        <f>R302*J301</f>
        <v>973</v>
      </c>
      <c r="U302" s="38"/>
      <c r="V302" s="47">
        <v>0</v>
      </c>
      <c r="W302" s="47">
        <v>0</v>
      </c>
      <c r="X302" s="47">
        <v>0</v>
      </c>
      <c r="Y302" s="47">
        <v>0</v>
      </c>
      <c r="Z302" s="41"/>
      <c r="AA302" s="41"/>
    </row>
    <row r="303" spans="1:27" ht="14.25" customHeight="1" x14ac:dyDescent="0.45"/>
    <row r="304" spans="1:27" ht="15" customHeight="1" x14ac:dyDescent="0.45">
      <c r="A304" s="99" t="s">
        <v>149</v>
      </c>
      <c r="B304" s="99" t="s">
        <v>9</v>
      </c>
      <c r="C304" s="99"/>
      <c r="D304" s="99" t="s">
        <v>482</v>
      </c>
      <c r="E304" s="99"/>
      <c r="F304" s="99" t="s">
        <v>423</v>
      </c>
      <c r="G304" s="99"/>
      <c r="H304" s="99"/>
      <c r="I304" s="102">
        <v>38.1</v>
      </c>
      <c r="J304" s="103"/>
      <c r="K304" s="103"/>
      <c r="L304" s="103">
        <f>SUM(V304:AI304)</f>
        <v>6</v>
      </c>
      <c r="M304" s="103">
        <f>L304*I304</f>
        <v>228.60000000000002</v>
      </c>
      <c r="N304" s="103"/>
      <c r="O304" s="104"/>
      <c r="P304" s="104">
        <f>O305*I304</f>
        <v>0</v>
      </c>
      <c r="Q304" s="104"/>
      <c r="R304" s="103"/>
      <c r="S304" s="103">
        <f>R305*I304</f>
        <v>228.60000000000002</v>
      </c>
      <c r="T304" s="103"/>
      <c r="U304" s="103"/>
      <c r="V304" s="104">
        <v>2</v>
      </c>
      <c r="W304" s="104">
        <v>2</v>
      </c>
      <c r="X304" s="104">
        <v>2</v>
      </c>
      <c r="Y304" s="104"/>
    </row>
    <row r="305" spans="1:25" ht="15" customHeight="1" x14ac:dyDescent="0.45">
      <c r="A305" s="36"/>
      <c r="B305" s="36"/>
      <c r="C305" s="36"/>
      <c r="D305" s="45"/>
      <c r="E305" s="36"/>
      <c r="F305" s="36"/>
      <c r="G305" s="36"/>
      <c r="H305" s="36"/>
      <c r="I305" s="48"/>
      <c r="J305" s="38"/>
      <c r="K305" s="38"/>
      <c r="L305" s="38"/>
      <c r="M305" s="38"/>
      <c r="N305" s="38">
        <f>L304*J304</f>
        <v>0</v>
      </c>
      <c r="O305" s="41">
        <f>SUM(V305:AK305)</f>
        <v>0</v>
      </c>
      <c r="P305" s="41"/>
      <c r="Q305" s="41">
        <f>O305*J304</f>
        <v>0</v>
      </c>
      <c r="R305" s="38">
        <f>L304-O305</f>
        <v>6</v>
      </c>
      <c r="S305" s="38"/>
      <c r="T305" s="38">
        <f>R305*J304</f>
        <v>0</v>
      </c>
      <c r="U305" s="38"/>
      <c r="V305" s="41"/>
      <c r="W305" s="41"/>
      <c r="X305" s="41"/>
      <c r="Y305" s="41"/>
    </row>
    <row r="306" spans="1:25" ht="15" customHeight="1" x14ac:dyDescent="0.45">
      <c r="A306" s="36"/>
      <c r="B306" s="36"/>
      <c r="C306" s="36"/>
      <c r="D306" s="36"/>
      <c r="E306" s="36"/>
      <c r="F306" s="36"/>
      <c r="G306" s="36"/>
      <c r="H306" s="36"/>
      <c r="I306" s="48"/>
      <c r="J306" s="38"/>
      <c r="K306" s="38"/>
      <c r="L306" s="38"/>
      <c r="M306" s="38"/>
      <c r="N306" s="38"/>
      <c r="O306" s="41"/>
      <c r="P306" s="41"/>
      <c r="Q306" s="41"/>
      <c r="R306" s="38"/>
      <c r="S306" s="38"/>
      <c r="T306" s="38"/>
      <c r="U306" s="38"/>
      <c r="V306" s="41"/>
      <c r="W306" s="41"/>
      <c r="X306" s="41"/>
      <c r="Y306" s="41"/>
    </row>
    <row r="307" spans="1:25" ht="15" customHeight="1" x14ac:dyDescent="0.45">
      <c r="A307" s="99" t="s">
        <v>149</v>
      </c>
      <c r="B307" s="99" t="s">
        <v>9</v>
      </c>
      <c r="C307" s="100">
        <v>45321</v>
      </c>
      <c r="D307" s="99" t="s">
        <v>483</v>
      </c>
      <c r="E307" s="99" t="s">
        <v>307</v>
      </c>
      <c r="F307" s="99" t="s">
        <v>484</v>
      </c>
      <c r="G307" s="99" t="s">
        <v>166</v>
      </c>
      <c r="H307" s="99"/>
      <c r="I307" s="102">
        <v>41.9</v>
      </c>
      <c r="J307" s="103">
        <v>109</v>
      </c>
      <c r="K307" s="103">
        <v>65.400000000000006</v>
      </c>
      <c r="L307" s="103">
        <f>SUM(V307:AI307)</f>
        <v>6</v>
      </c>
      <c r="M307" s="103">
        <f>L307*I307</f>
        <v>251.39999999999998</v>
      </c>
      <c r="N307" s="103"/>
      <c r="O307" s="104"/>
      <c r="P307" s="104">
        <f>O308*I307</f>
        <v>0</v>
      </c>
      <c r="Q307" s="104"/>
      <c r="R307" s="103"/>
      <c r="S307" s="103">
        <f>R308*I307</f>
        <v>251.39999999999998</v>
      </c>
      <c r="T307" s="103"/>
      <c r="U307" s="103"/>
      <c r="V307" s="104">
        <v>2</v>
      </c>
      <c r="W307" s="104">
        <v>2</v>
      </c>
      <c r="X307" s="104">
        <v>2</v>
      </c>
      <c r="Y307" s="104"/>
    </row>
    <row r="308" spans="1:25" ht="15" customHeight="1" x14ac:dyDescent="0.45">
      <c r="A308" s="36"/>
      <c r="B308" s="36"/>
      <c r="C308" s="36"/>
      <c r="D308" s="46"/>
      <c r="E308" s="36"/>
      <c r="F308" s="36"/>
      <c r="G308" s="36"/>
      <c r="H308" s="36"/>
      <c r="I308" s="48"/>
      <c r="J308" s="38"/>
      <c r="K308" s="38"/>
      <c r="L308" s="38"/>
      <c r="M308" s="38"/>
      <c r="N308" s="38">
        <f>L307*J307</f>
        <v>654</v>
      </c>
      <c r="O308" s="47">
        <f>SUM(V308:AK308)</f>
        <v>0</v>
      </c>
      <c r="P308" s="41"/>
      <c r="Q308" s="41">
        <f>O308*J307</f>
        <v>0</v>
      </c>
      <c r="R308" s="38">
        <f>L307-O308</f>
        <v>6</v>
      </c>
      <c r="S308" s="38"/>
      <c r="T308" s="38">
        <f>R308*J307</f>
        <v>654</v>
      </c>
      <c r="U308" s="38"/>
      <c r="V308" s="47">
        <v>0</v>
      </c>
      <c r="W308" s="47">
        <v>0</v>
      </c>
      <c r="X308" s="47">
        <v>0</v>
      </c>
      <c r="Y308" s="41"/>
    </row>
    <row r="309" spans="1:25" ht="15" customHeight="1" x14ac:dyDescent="0.45">
      <c r="A309" s="36"/>
      <c r="B309" s="36"/>
      <c r="C309" s="36"/>
      <c r="D309" s="36"/>
      <c r="E309" s="36"/>
      <c r="F309" s="36"/>
      <c r="G309" s="36"/>
      <c r="H309" s="36"/>
      <c r="I309" s="48"/>
      <c r="J309" s="38"/>
      <c r="K309" s="38"/>
      <c r="L309" s="38"/>
      <c r="M309" s="38"/>
      <c r="N309" s="38"/>
      <c r="O309" s="41"/>
      <c r="P309" s="41"/>
      <c r="Q309" s="41"/>
      <c r="R309" s="38"/>
      <c r="S309" s="38"/>
      <c r="T309" s="38"/>
      <c r="U309" s="38"/>
      <c r="V309" s="41"/>
      <c r="W309" s="41"/>
      <c r="X309" s="41"/>
      <c r="Y309" s="41"/>
    </row>
    <row r="310" spans="1:25" ht="15" customHeight="1" x14ac:dyDescent="0.45">
      <c r="A310" s="99" t="s">
        <v>149</v>
      </c>
      <c r="B310" s="99" t="s">
        <v>9</v>
      </c>
      <c r="C310" s="100">
        <v>45370</v>
      </c>
      <c r="D310" s="693" t="s">
        <v>485</v>
      </c>
      <c r="E310" s="99" t="s">
        <v>164</v>
      </c>
      <c r="F310" s="101" t="s">
        <v>3806</v>
      </c>
      <c r="G310" s="99" t="s">
        <v>424</v>
      </c>
      <c r="H310" s="99" t="s">
        <v>486</v>
      </c>
      <c r="I310" s="102">
        <v>57.3</v>
      </c>
      <c r="J310" s="103">
        <v>149</v>
      </c>
      <c r="K310" s="103">
        <v>89.4</v>
      </c>
      <c r="L310" s="103">
        <f>SUM(V310:AI310)</f>
        <v>5</v>
      </c>
      <c r="M310" s="103">
        <f>L310*I310</f>
        <v>286.5</v>
      </c>
      <c r="N310" s="103"/>
      <c r="O310" s="104"/>
      <c r="P310" s="104">
        <f>O311*I310</f>
        <v>57.3</v>
      </c>
      <c r="Q310" s="104"/>
      <c r="R310" s="103"/>
      <c r="S310" s="103">
        <f>R311*I310</f>
        <v>229.2</v>
      </c>
      <c r="T310" s="103"/>
      <c r="U310" s="103"/>
      <c r="V310" s="104">
        <v>1</v>
      </c>
      <c r="W310" s="104">
        <v>2</v>
      </c>
      <c r="X310" s="104">
        <v>2</v>
      </c>
      <c r="Y310" s="104"/>
    </row>
    <row r="311" spans="1:25" ht="15" customHeight="1" x14ac:dyDescent="0.45">
      <c r="A311" s="36"/>
      <c r="B311" s="36"/>
      <c r="C311" s="36"/>
      <c r="D311" s="36"/>
      <c r="E311" s="36"/>
      <c r="F311" s="36"/>
      <c r="G311" s="36"/>
      <c r="H311" s="36"/>
      <c r="I311" s="48"/>
      <c r="J311" s="38"/>
      <c r="K311" s="38"/>
      <c r="L311" s="38"/>
      <c r="M311" s="38"/>
      <c r="N311" s="38">
        <f>L310*J310</f>
        <v>745</v>
      </c>
      <c r="O311" s="687">
        <f>SUM(V311:AK311)</f>
        <v>1</v>
      </c>
      <c r="P311" s="41"/>
      <c r="Q311" s="41">
        <f>O311*J310</f>
        <v>149</v>
      </c>
      <c r="R311" s="38">
        <f>L310-O311</f>
        <v>4</v>
      </c>
      <c r="S311" s="38"/>
      <c r="T311" s="38">
        <f>R311*J310</f>
        <v>596</v>
      </c>
      <c r="U311" s="38"/>
      <c r="V311" s="40">
        <v>0</v>
      </c>
      <c r="W311" s="40">
        <v>0</v>
      </c>
      <c r="X311" s="687">
        <v>1</v>
      </c>
      <c r="Y311" s="41"/>
    </row>
    <row r="312" spans="1:25" ht="15" customHeight="1" x14ac:dyDescent="0.45">
      <c r="A312" s="36"/>
      <c r="B312" s="36"/>
      <c r="C312" s="36"/>
      <c r="D312" s="36"/>
      <c r="E312" s="36"/>
      <c r="F312" s="36"/>
      <c r="G312" s="36"/>
      <c r="H312" s="36"/>
      <c r="I312" s="48"/>
      <c r="J312" s="38"/>
      <c r="K312" s="38"/>
      <c r="L312" s="38"/>
      <c r="M312" s="38"/>
      <c r="N312" s="38"/>
      <c r="O312" s="41"/>
      <c r="P312" s="41"/>
      <c r="Q312" s="41"/>
      <c r="R312" s="38"/>
      <c r="S312" s="38"/>
      <c r="T312" s="38"/>
      <c r="U312" s="38"/>
      <c r="V312" s="41"/>
      <c r="W312" s="41"/>
      <c r="X312" s="41"/>
      <c r="Y312" s="41"/>
    </row>
    <row r="313" spans="1:25" ht="15" customHeight="1" x14ac:dyDescent="0.45">
      <c r="A313" s="99" t="s">
        <v>149</v>
      </c>
      <c r="B313" s="99" t="s">
        <v>9</v>
      </c>
      <c r="C313" s="100">
        <v>45321</v>
      </c>
      <c r="D313" s="99" t="s">
        <v>487</v>
      </c>
      <c r="E313" s="99" t="s">
        <v>257</v>
      </c>
      <c r="F313" s="99" t="s">
        <v>488</v>
      </c>
      <c r="G313" s="99"/>
      <c r="H313" s="99" t="s">
        <v>258</v>
      </c>
      <c r="I313" s="102">
        <v>34.200000000000003</v>
      </c>
      <c r="J313" s="103">
        <v>89</v>
      </c>
      <c r="K313" s="103"/>
      <c r="L313" s="103">
        <f>SUM(V313:AI313)</f>
        <v>8</v>
      </c>
      <c r="M313" s="103">
        <f>L313*I313</f>
        <v>273.60000000000002</v>
      </c>
      <c r="N313" s="103"/>
      <c r="O313" s="104"/>
      <c r="P313" s="104">
        <f>O314*I313</f>
        <v>0</v>
      </c>
      <c r="Q313" s="104"/>
      <c r="R313" s="103"/>
      <c r="S313" s="103">
        <f>R314*I313</f>
        <v>273.60000000000002</v>
      </c>
      <c r="T313" s="103"/>
      <c r="U313" s="103"/>
      <c r="V313" s="104">
        <v>2</v>
      </c>
      <c r="W313" s="104">
        <v>2</v>
      </c>
      <c r="X313" s="104">
        <v>2</v>
      </c>
      <c r="Y313" s="104">
        <v>2</v>
      </c>
    </row>
    <row r="314" spans="1:25" ht="15" customHeight="1" x14ac:dyDescent="0.45">
      <c r="A314" s="36"/>
      <c r="B314" s="36"/>
      <c r="C314" s="36"/>
      <c r="D314" s="485"/>
      <c r="E314" s="36"/>
      <c r="F314" s="36" t="s">
        <v>489</v>
      </c>
      <c r="G314" s="36"/>
      <c r="H314" s="36"/>
      <c r="I314" s="48"/>
      <c r="J314" s="38"/>
      <c r="K314" s="38"/>
      <c r="L314" s="38"/>
      <c r="M314" s="38"/>
      <c r="N314" s="38">
        <f>L313*J313</f>
        <v>712</v>
      </c>
      <c r="O314" s="47">
        <f>SUM(V314:AK314)</f>
        <v>0</v>
      </c>
      <c r="P314" s="41"/>
      <c r="Q314" s="41">
        <f>O314*J313</f>
        <v>0</v>
      </c>
      <c r="R314" s="38">
        <f>L313-O314</f>
        <v>8</v>
      </c>
      <c r="S314" s="38"/>
      <c r="T314" s="38">
        <f>R314*J313</f>
        <v>712</v>
      </c>
      <c r="U314" s="38"/>
      <c r="V314" s="47">
        <v>0</v>
      </c>
      <c r="W314" s="47">
        <v>0</v>
      </c>
      <c r="X314" s="47">
        <v>0</v>
      </c>
      <c r="Y314" s="47">
        <v>0</v>
      </c>
    </row>
    <row r="315" spans="1:25" ht="15" customHeight="1" x14ac:dyDescent="0.45">
      <c r="A315" s="36"/>
      <c r="B315" s="36"/>
      <c r="C315" s="36"/>
      <c r="D315" s="36"/>
      <c r="E315" s="36"/>
      <c r="F315" s="36"/>
      <c r="G315" s="36"/>
      <c r="H315" s="36"/>
      <c r="I315" s="48"/>
      <c r="J315" s="38"/>
      <c r="K315" s="38"/>
      <c r="L315" s="38"/>
      <c r="M315" s="38"/>
      <c r="N315" s="38"/>
      <c r="O315" s="41"/>
      <c r="P315" s="41"/>
      <c r="Q315" s="41"/>
      <c r="R315" s="38"/>
      <c r="S315" s="38"/>
      <c r="T315" s="38"/>
      <c r="U315" s="38"/>
      <c r="V315" s="41"/>
      <c r="W315" s="41"/>
      <c r="X315" s="41"/>
      <c r="Y315" s="41"/>
    </row>
    <row r="316" spans="1:25" ht="15" customHeight="1" x14ac:dyDescent="0.45">
      <c r="A316" s="99" t="s">
        <v>149</v>
      </c>
      <c r="B316" s="99" t="s">
        <v>9</v>
      </c>
      <c r="C316" s="100">
        <v>45350</v>
      </c>
      <c r="D316" s="99" t="s">
        <v>490</v>
      </c>
      <c r="E316" s="99" t="s">
        <v>205</v>
      </c>
      <c r="F316" s="99" t="s">
        <v>491</v>
      </c>
      <c r="G316" s="99"/>
      <c r="H316" s="99" t="s">
        <v>492</v>
      </c>
      <c r="I316" s="102">
        <v>18.8</v>
      </c>
      <c r="J316" s="103">
        <v>49</v>
      </c>
      <c r="K316" s="103"/>
      <c r="L316" s="103">
        <f>SUM(V316:AI316)</f>
        <v>5</v>
      </c>
      <c r="M316" s="103">
        <f>L316*I316</f>
        <v>94</v>
      </c>
      <c r="N316" s="103"/>
      <c r="O316" s="104"/>
      <c r="P316" s="104">
        <f>O317*I316</f>
        <v>0</v>
      </c>
      <c r="Q316" s="104"/>
      <c r="R316" s="103"/>
      <c r="S316" s="103">
        <f>R317*I316</f>
        <v>94</v>
      </c>
      <c r="T316" s="103"/>
      <c r="U316" s="103"/>
      <c r="V316" s="104">
        <v>0</v>
      </c>
      <c r="W316" s="104">
        <v>2</v>
      </c>
      <c r="X316" s="104">
        <v>2</v>
      </c>
      <c r="Y316" s="104">
        <v>1</v>
      </c>
    </row>
    <row r="317" spans="1:25" ht="15" customHeight="1" x14ac:dyDescent="0.45">
      <c r="A317" s="36"/>
      <c r="B317" s="36"/>
      <c r="C317" s="36"/>
      <c r="D317" s="46"/>
      <c r="E317" s="36"/>
      <c r="F317" s="36"/>
      <c r="G317" s="36"/>
      <c r="H317" s="36"/>
      <c r="I317" s="48"/>
      <c r="J317" s="38"/>
      <c r="K317" s="38"/>
      <c r="L317" s="38"/>
      <c r="M317" s="38"/>
      <c r="N317" s="38">
        <f>L316*J316</f>
        <v>245</v>
      </c>
      <c r="O317" s="47">
        <f>SUM(V317:AK317)</f>
        <v>0</v>
      </c>
      <c r="P317" s="41"/>
      <c r="Q317" s="41">
        <f>O317*J316</f>
        <v>0</v>
      </c>
      <c r="R317" s="38">
        <f>L316-O317</f>
        <v>5</v>
      </c>
      <c r="S317" s="38"/>
      <c r="T317" s="38">
        <f>R317*J316</f>
        <v>245</v>
      </c>
      <c r="U317" s="38"/>
      <c r="V317" s="41"/>
      <c r="W317" s="47">
        <v>0</v>
      </c>
      <c r="X317" s="47">
        <v>0</v>
      </c>
      <c r="Y317" s="47">
        <v>0</v>
      </c>
    </row>
    <row r="318" spans="1:25" ht="14.25" customHeight="1" x14ac:dyDescent="0.45"/>
    <row r="319" spans="1:25" ht="15" customHeight="1" x14ac:dyDescent="0.45">
      <c r="A319" s="99" t="s">
        <v>149</v>
      </c>
      <c r="B319" s="99" t="s">
        <v>9</v>
      </c>
      <c r="C319" s="100">
        <v>45321</v>
      </c>
      <c r="D319" s="105" t="s">
        <v>493</v>
      </c>
      <c r="E319" s="99" t="s">
        <v>264</v>
      </c>
      <c r="F319" s="99" t="s">
        <v>494</v>
      </c>
      <c r="G319" s="99" t="s">
        <v>265</v>
      </c>
      <c r="H319" s="99"/>
      <c r="I319" s="102">
        <v>30.4</v>
      </c>
      <c r="J319" s="103">
        <v>79</v>
      </c>
      <c r="K319" s="103"/>
      <c r="L319" s="103">
        <f>SUM(V319:AI319)</f>
        <v>3</v>
      </c>
      <c r="M319" s="103">
        <f>L319*I319</f>
        <v>91.199999999999989</v>
      </c>
      <c r="N319" s="103"/>
      <c r="O319" s="104"/>
      <c r="P319" s="104">
        <f>O320*I319</f>
        <v>0</v>
      </c>
      <c r="Q319" s="104"/>
      <c r="R319" s="103"/>
      <c r="S319" s="103">
        <f>R320*I319</f>
        <v>91.199999999999989</v>
      </c>
      <c r="T319" s="103"/>
      <c r="U319" s="103"/>
      <c r="V319" s="104">
        <v>1</v>
      </c>
      <c r="W319" s="104">
        <v>1</v>
      </c>
      <c r="X319" s="104">
        <v>1</v>
      </c>
    </row>
    <row r="320" spans="1:25" ht="15" customHeight="1" x14ac:dyDescent="0.45">
      <c r="A320" s="36"/>
      <c r="B320" s="36"/>
      <c r="C320" s="36"/>
      <c r="D320" s="36"/>
      <c r="E320" s="36"/>
      <c r="F320" s="36"/>
      <c r="G320" s="36"/>
      <c r="H320" s="36"/>
      <c r="I320" s="48"/>
      <c r="J320" s="38"/>
      <c r="K320" s="38"/>
      <c r="L320" s="38"/>
      <c r="M320" s="38"/>
      <c r="N320" s="38">
        <f>L319*J319</f>
        <v>237</v>
      </c>
      <c r="O320" s="40">
        <f>SUM(V320:AK320)</f>
        <v>0</v>
      </c>
      <c r="P320" s="41"/>
      <c r="Q320" s="41">
        <f>O320*J319</f>
        <v>0</v>
      </c>
      <c r="R320" s="38">
        <f>L319-O320</f>
        <v>3</v>
      </c>
      <c r="S320" s="38"/>
      <c r="T320" s="38">
        <f>R320*J319</f>
        <v>237</v>
      </c>
      <c r="U320" s="38"/>
      <c r="V320" s="40">
        <v>0</v>
      </c>
      <c r="W320" s="40">
        <v>0</v>
      </c>
      <c r="X320" s="40">
        <v>0</v>
      </c>
    </row>
    <row r="321" spans="1:24" ht="15" customHeight="1" x14ac:dyDescent="0.45">
      <c r="A321" s="36"/>
      <c r="B321" s="36"/>
      <c r="C321" s="36"/>
      <c r="D321" s="36"/>
      <c r="E321" s="36"/>
      <c r="F321" s="36"/>
      <c r="G321" s="36"/>
      <c r="H321" s="36"/>
      <c r="I321" s="48"/>
      <c r="J321" s="38"/>
      <c r="K321" s="38"/>
      <c r="L321" s="38"/>
      <c r="M321" s="38"/>
      <c r="N321" s="38"/>
      <c r="O321" s="41"/>
      <c r="P321" s="41"/>
      <c r="Q321" s="41"/>
      <c r="R321" s="38"/>
      <c r="S321" s="38"/>
      <c r="T321" s="38"/>
      <c r="U321" s="38"/>
      <c r="V321" s="41"/>
      <c r="W321" s="41"/>
      <c r="X321" s="41"/>
    </row>
    <row r="322" spans="1:24" ht="15" customHeight="1" x14ac:dyDescent="0.45">
      <c r="A322" s="99" t="s">
        <v>149</v>
      </c>
      <c r="B322" s="99" t="s">
        <v>9</v>
      </c>
      <c r="C322" s="100">
        <v>45321</v>
      </c>
      <c r="D322" s="105" t="s">
        <v>493</v>
      </c>
      <c r="E322" s="99" t="s">
        <v>264</v>
      </c>
      <c r="F322" s="99" t="s">
        <v>495</v>
      </c>
      <c r="G322" s="99" t="s">
        <v>265</v>
      </c>
      <c r="H322" s="99"/>
      <c r="I322" s="102">
        <v>30.4</v>
      </c>
      <c r="J322" s="103">
        <v>79</v>
      </c>
      <c r="K322" s="103"/>
      <c r="L322" s="103">
        <f>SUM(V322:AI322)</f>
        <v>3</v>
      </c>
      <c r="M322" s="103">
        <f>L322*I322</f>
        <v>91.199999999999989</v>
      </c>
      <c r="N322" s="103"/>
      <c r="O322" s="104"/>
      <c r="P322" s="104">
        <f>O323*I322</f>
        <v>0</v>
      </c>
      <c r="Q322" s="104"/>
      <c r="R322" s="103"/>
      <c r="S322" s="103">
        <f>R323*I322</f>
        <v>91.199999999999989</v>
      </c>
      <c r="T322" s="103"/>
      <c r="U322" s="103"/>
      <c r="V322" s="104">
        <v>1</v>
      </c>
      <c r="W322" s="104">
        <v>1</v>
      </c>
      <c r="X322" s="104">
        <v>1</v>
      </c>
    </row>
    <row r="323" spans="1:24" ht="15" customHeight="1" x14ac:dyDescent="0.45">
      <c r="A323" s="36"/>
      <c r="B323" s="36"/>
      <c r="C323" s="36"/>
      <c r="D323" s="46"/>
      <c r="E323" s="36"/>
      <c r="F323" s="36"/>
      <c r="G323" s="36"/>
      <c r="H323" s="36"/>
      <c r="I323" s="48"/>
      <c r="J323" s="38"/>
      <c r="K323" s="38"/>
      <c r="L323" s="38"/>
      <c r="M323" s="38"/>
      <c r="N323" s="38">
        <f>L322*J322</f>
        <v>237</v>
      </c>
      <c r="O323" s="40">
        <f>SUM(V323:AK323)</f>
        <v>0</v>
      </c>
      <c r="P323" s="41"/>
      <c r="Q323" s="41">
        <f>O323*J322</f>
        <v>0</v>
      </c>
      <c r="R323" s="38">
        <f>L322-O323</f>
        <v>3</v>
      </c>
      <c r="S323" s="38"/>
      <c r="T323" s="38">
        <f>R323*J322</f>
        <v>237</v>
      </c>
      <c r="U323" s="38"/>
      <c r="V323" s="40">
        <v>0</v>
      </c>
      <c r="W323" s="40">
        <v>0</v>
      </c>
      <c r="X323" s="40">
        <v>0</v>
      </c>
    </row>
    <row r="324" spans="1:24" ht="15" customHeight="1" x14ac:dyDescent="0.45">
      <c r="A324" s="36"/>
      <c r="B324" s="36"/>
      <c r="C324" s="36"/>
      <c r="D324" s="36"/>
      <c r="E324" s="36"/>
      <c r="F324" s="36"/>
      <c r="G324" s="36"/>
      <c r="H324" s="36"/>
      <c r="I324" s="48"/>
      <c r="J324" s="38"/>
      <c r="K324" s="38"/>
      <c r="L324" s="38"/>
      <c r="M324" s="38"/>
      <c r="N324" s="38"/>
      <c r="O324" s="41"/>
      <c r="P324" s="41"/>
      <c r="Q324" s="41"/>
      <c r="R324" s="38"/>
      <c r="S324" s="38"/>
      <c r="T324" s="38"/>
      <c r="U324" s="38"/>
      <c r="V324" s="41"/>
      <c r="W324" s="41"/>
      <c r="X324" s="41"/>
    </row>
    <row r="325" spans="1:24" ht="15" customHeight="1" x14ac:dyDescent="0.45">
      <c r="A325" s="99" t="s">
        <v>149</v>
      </c>
      <c r="B325" s="99" t="s">
        <v>9</v>
      </c>
      <c r="C325" s="100">
        <v>45350</v>
      </c>
      <c r="D325" s="99" t="s">
        <v>496</v>
      </c>
      <c r="E325" s="99" t="s">
        <v>157</v>
      </c>
      <c r="F325" s="99" t="s">
        <v>497</v>
      </c>
      <c r="G325" s="99"/>
      <c r="H325" s="99" t="s">
        <v>235</v>
      </c>
      <c r="I325" s="102">
        <v>45.8</v>
      </c>
      <c r="J325" s="103">
        <v>119</v>
      </c>
      <c r="K325" s="103"/>
      <c r="L325" s="103">
        <f>SUM(V325:AI325)</f>
        <v>6</v>
      </c>
      <c r="M325" s="103">
        <f>L325*I325</f>
        <v>274.79999999999995</v>
      </c>
      <c r="N325" s="103"/>
      <c r="O325" s="104"/>
      <c r="P325" s="104">
        <f>O326*I325</f>
        <v>0</v>
      </c>
      <c r="Q325" s="104"/>
      <c r="R325" s="103"/>
      <c r="S325" s="103">
        <f>R326*I325</f>
        <v>274.79999999999995</v>
      </c>
      <c r="T325" s="103"/>
      <c r="U325" s="103"/>
      <c r="V325" s="104">
        <v>2</v>
      </c>
      <c r="W325" s="104">
        <v>2</v>
      </c>
      <c r="X325" s="104">
        <v>2</v>
      </c>
    </row>
    <row r="326" spans="1:24" ht="15" customHeight="1" x14ac:dyDescent="0.45">
      <c r="A326" s="36"/>
      <c r="B326" s="36"/>
      <c r="C326" s="36"/>
      <c r="D326" s="46"/>
      <c r="E326" s="36"/>
      <c r="F326" s="36"/>
      <c r="G326" s="36"/>
      <c r="H326" s="36"/>
      <c r="I326" s="48"/>
      <c r="J326" s="38"/>
      <c r="K326" s="38"/>
      <c r="L326" s="38"/>
      <c r="M326" s="38"/>
      <c r="N326" s="38">
        <f>L325*J325</f>
        <v>714</v>
      </c>
      <c r="O326" s="40">
        <f>SUM(V326:AK326)</f>
        <v>0</v>
      </c>
      <c r="P326" s="41"/>
      <c r="Q326" s="41">
        <f>O326*J325</f>
        <v>0</v>
      </c>
      <c r="R326" s="38">
        <f>L325-O326</f>
        <v>6</v>
      </c>
      <c r="S326" s="38"/>
      <c r="T326" s="38">
        <f>R326*J325</f>
        <v>714</v>
      </c>
      <c r="U326" s="38"/>
      <c r="V326" s="40">
        <v>0</v>
      </c>
      <c r="W326" s="40">
        <v>0</v>
      </c>
      <c r="X326" s="40">
        <v>0</v>
      </c>
    </row>
    <row r="327" spans="1:24" ht="15" customHeight="1" x14ac:dyDescent="0.45">
      <c r="A327" s="36"/>
      <c r="B327" s="36"/>
      <c r="C327" s="36"/>
      <c r="D327" s="36"/>
      <c r="E327" s="36"/>
      <c r="F327" s="36"/>
      <c r="G327" s="36"/>
      <c r="H327" s="36"/>
      <c r="I327" s="48"/>
      <c r="J327" s="38"/>
      <c r="K327" s="38"/>
      <c r="L327" s="38"/>
      <c r="M327" s="38"/>
      <c r="N327" s="38"/>
      <c r="O327" s="41"/>
      <c r="P327" s="41"/>
      <c r="Q327" s="41"/>
      <c r="R327" s="38"/>
      <c r="S327" s="38"/>
      <c r="T327" s="38"/>
      <c r="U327" s="38"/>
      <c r="V327" s="41"/>
      <c r="W327" s="41"/>
      <c r="X327" s="41"/>
    </row>
    <row r="328" spans="1:24" ht="15" customHeight="1" x14ac:dyDescent="0.45">
      <c r="A328" s="99" t="s">
        <v>149</v>
      </c>
      <c r="B328" s="99" t="s">
        <v>9</v>
      </c>
      <c r="C328" s="100">
        <v>45350</v>
      </c>
      <c r="D328" s="99" t="s">
        <v>498</v>
      </c>
      <c r="E328" s="99" t="s">
        <v>164</v>
      </c>
      <c r="F328" s="99" t="s">
        <v>165</v>
      </c>
      <c r="G328" s="99" t="s">
        <v>166</v>
      </c>
      <c r="H328" s="115" t="s">
        <v>499</v>
      </c>
      <c r="I328" s="102">
        <v>57.3</v>
      </c>
      <c r="J328" s="103">
        <v>149</v>
      </c>
      <c r="K328" s="103"/>
      <c r="L328" s="103">
        <f>SUM(V328:AI328)</f>
        <v>6</v>
      </c>
      <c r="M328" s="103">
        <f>L328*I328</f>
        <v>343.79999999999995</v>
      </c>
      <c r="N328" s="103"/>
      <c r="O328" s="104"/>
      <c r="P328" s="104">
        <f>O329*I328</f>
        <v>0</v>
      </c>
      <c r="Q328" s="104"/>
      <c r="R328" s="103"/>
      <c r="S328" s="103">
        <f>R329*I328</f>
        <v>343.79999999999995</v>
      </c>
      <c r="T328" s="103"/>
      <c r="U328" s="103"/>
      <c r="V328" s="104">
        <v>3</v>
      </c>
      <c r="W328" s="104">
        <v>3</v>
      </c>
      <c r="X328" s="104"/>
    </row>
    <row r="329" spans="1:24" ht="15" customHeight="1" x14ac:dyDescent="0.45">
      <c r="A329" s="36"/>
      <c r="B329" s="36"/>
      <c r="C329" s="36"/>
      <c r="D329" s="46"/>
      <c r="E329" s="36"/>
      <c r="F329" s="36"/>
      <c r="G329" s="36"/>
      <c r="H329" s="36"/>
      <c r="I329" s="48"/>
      <c r="J329" s="38"/>
      <c r="K329" s="38"/>
      <c r="L329" s="38"/>
      <c r="M329" s="38"/>
      <c r="N329" s="38">
        <f>L328*J328</f>
        <v>894</v>
      </c>
      <c r="O329" s="40">
        <f>SUM(V329:AK329)</f>
        <v>0</v>
      </c>
      <c r="P329" s="41"/>
      <c r="Q329" s="41">
        <f>O329*J328</f>
        <v>0</v>
      </c>
      <c r="R329" s="38">
        <f>L328-O329</f>
        <v>6</v>
      </c>
      <c r="S329" s="38"/>
      <c r="T329" s="38">
        <f>R329*J328</f>
        <v>894</v>
      </c>
      <c r="U329" s="38"/>
      <c r="V329" s="40">
        <v>0</v>
      </c>
      <c r="W329" s="40">
        <v>0</v>
      </c>
      <c r="X329" s="41"/>
    </row>
    <row r="330" spans="1:24" ht="15" customHeight="1" x14ac:dyDescent="0.45">
      <c r="A330" s="36"/>
      <c r="B330" s="36"/>
      <c r="C330" s="36"/>
      <c r="D330" s="36"/>
      <c r="E330" s="36"/>
      <c r="F330" s="36"/>
      <c r="G330" s="36"/>
      <c r="H330" s="36"/>
      <c r="I330" s="48"/>
      <c r="J330" s="38"/>
      <c r="K330" s="38"/>
      <c r="L330" s="38"/>
      <c r="M330" s="38"/>
      <c r="N330" s="38"/>
      <c r="O330" s="41"/>
      <c r="P330" s="41"/>
      <c r="Q330" s="41"/>
      <c r="R330" s="38"/>
      <c r="S330" s="38"/>
      <c r="T330" s="38"/>
      <c r="U330" s="38"/>
      <c r="V330" s="41"/>
      <c r="W330" s="41"/>
      <c r="X330" s="41"/>
    </row>
    <row r="331" spans="1:24" ht="15" customHeight="1" x14ac:dyDescent="0.45">
      <c r="A331" s="99" t="s">
        <v>149</v>
      </c>
      <c r="B331" s="99" t="s">
        <v>9</v>
      </c>
      <c r="C331" s="100">
        <v>45391</v>
      </c>
      <c r="D331" s="105" t="s">
        <v>500</v>
      </c>
      <c r="E331" s="99" t="s">
        <v>157</v>
      </c>
      <c r="F331" s="99" t="s">
        <v>501</v>
      </c>
      <c r="G331" s="99" t="s">
        <v>502</v>
      </c>
      <c r="H331" s="99" t="s">
        <v>503</v>
      </c>
      <c r="I331" s="102">
        <v>76.5</v>
      </c>
      <c r="J331" s="103">
        <v>199</v>
      </c>
      <c r="K331" s="103"/>
      <c r="L331" s="103">
        <f>SUM(V331:AI331)</f>
        <v>3</v>
      </c>
      <c r="M331" s="103">
        <f>L331*I331</f>
        <v>229.5</v>
      </c>
      <c r="N331" s="103"/>
      <c r="O331" s="104"/>
      <c r="P331" s="104">
        <f>O332*I331</f>
        <v>0</v>
      </c>
      <c r="Q331" s="104"/>
      <c r="R331" s="103"/>
      <c r="S331" s="103">
        <f>R332*I331</f>
        <v>229.5</v>
      </c>
      <c r="T331" s="103"/>
      <c r="U331" s="103"/>
      <c r="V331" s="104">
        <v>1</v>
      </c>
      <c r="W331" s="104">
        <v>1</v>
      </c>
      <c r="X331" s="104">
        <v>1</v>
      </c>
    </row>
    <row r="332" spans="1:24" ht="15" customHeight="1" x14ac:dyDescent="0.45">
      <c r="A332" s="36"/>
      <c r="B332" s="36"/>
      <c r="C332" s="36" t="s">
        <v>407</v>
      </c>
      <c r="D332" s="46"/>
      <c r="E332" s="36"/>
      <c r="F332" s="36"/>
      <c r="G332" s="36"/>
      <c r="H332" s="36"/>
      <c r="I332" s="48"/>
      <c r="J332" s="38"/>
      <c r="K332" s="38"/>
      <c r="L332" s="38"/>
      <c r="M332" s="38"/>
      <c r="N332" s="38">
        <f>L331*J331</f>
        <v>597</v>
      </c>
      <c r="O332" s="40">
        <f>SUM(V332:AK332)</f>
        <v>0</v>
      </c>
      <c r="P332" s="41"/>
      <c r="Q332" s="41">
        <f>O332*J331</f>
        <v>0</v>
      </c>
      <c r="R332" s="38">
        <f>L331-O332</f>
        <v>3</v>
      </c>
      <c r="S332" s="38"/>
      <c r="T332" s="38">
        <f>R332*J331</f>
        <v>597</v>
      </c>
      <c r="U332" s="38"/>
      <c r="V332" s="40">
        <v>0</v>
      </c>
      <c r="W332" s="40">
        <v>0</v>
      </c>
      <c r="X332" s="40">
        <v>0</v>
      </c>
    </row>
    <row r="333" spans="1:24" ht="15" customHeight="1" x14ac:dyDescent="0.45">
      <c r="A333" s="36"/>
      <c r="B333" s="36"/>
      <c r="C333" s="36"/>
      <c r="D333" s="36"/>
      <c r="E333" s="36"/>
      <c r="F333" s="36"/>
      <c r="G333" s="36"/>
      <c r="H333" s="36"/>
      <c r="I333" s="48"/>
      <c r="J333" s="38"/>
      <c r="K333" s="38"/>
      <c r="L333" s="38"/>
      <c r="M333" s="38"/>
      <c r="N333" s="38"/>
      <c r="O333" s="41"/>
      <c r="P333" s="41"/>
      <c r="Q333" s="41"/>
      <c r="R333" s="38"/>
      <c r="S333" s="38"/>
      <c r="T333" s="38"/>
      <c r="U333" s="38"/>
      <c r="V333" s="846"/>
      <c r="W333" s="41"/>
      <c r="X333" s="41"/>
    </row>
    <row r="334" spans="1:24" ht="15" customHeight="1" x14ac:dyDescent="0.45">
      <c r="A334" s="99" t="s">
        <v>149</v>
      </c>
      <c r="B334" s="99" t="s">
        <v>9</v>
      </c>
      <c r="C334" s="100">
        <v>45391</v>
      </c>
      <c r="D334" s="99" t="s">
        <v>500</v>
      </c>
      <c r="E334" s="99" t="s">
        <v>157</v>
      </c>
      <c r="F334" s="99" t="s">
        <v>466</v>
      </c>
      <c r="G334" s="99" t="s">
        <v>502</v>
      </c>
      <c r="H334" s="99" t="s">
        <v>503</v>
      </c>
      <c r="I334" s="102">
        <v>76.5</v>
      </c>
      <c r="J334" s="103">
        <v>199</v>
      </c>
      <c r="K334" s="103"/>
      <c r="L334" s="103">
        <f>SUM(V334:AI334)</f>
        <v>3</v>
      </c>
      <c r="M334" s="103">
        <f>L334*I334</f>
        <v>229.5</v>
      </c>
      <c r="N334" s="103"/>
      <c r="O334" s="104"/>
      <c r="P334" s="104">
        <f>O335*I334</f>
        <v>0</v>
      </c>
      <c r="Q334" s="104"/>
      <c r="R334" s="103"/>
      <c r="S334" s="103">
        <f>R335*I334</f>
        <v>229.5</v>
      </c>
      <c r="T334" s="103"/>
      <c r="U334" s="103"/>
      <c r="V334" s="104">
        <v>1</v>
      </c>
      <c r="W334" s="104">
        <v>1</v>
      </c>
      <c r="X334" s="104">
        <v>1</v>
      </c>
    </row>
    <row r="335" spans="1:24" ht="15" customHeight="1" x14ac:dyDescent="0.45">
      <c r="A335" s="36"/>
      <c r="B335" s="36"/>
      <c r="C335" s="36" t="s">
        <v>407</v>
      </c>
      <c r="D335" s="36"/>
      <c r="E335" s="36"/>
      <c r="F335" s="36"/>
      <c r="G335" s="36"/>
      <c r="H335" s="36"/>
      <c r="I335" s="48"/>
      <c r="J335" s="38"/>
      <c r="K335" s="38"/>
      <c r="L335" s="38"/>
      <c r="M335" s="38"/>
      <c r="N335" s="38">
        <f>L334*J334</f>
        <v>597</v>
      </c>
      <c r="O335" s="40">
        <f>SUM(V335:AK335)</f>
        <v>0</v>
      </c>
      <c r="P335" s="41"/>
      <c r="Q335" s="41">
        <f>O335*J334</f>
        <v>0</v>
      </c>
      <c r="R335" s="38">
        <f>L334-O335</f>
        <v>3</v>
      </c>
      <c r="S335" s="38"/>
      <c r="T335" s="38">
        <f>R335*J334</f>
        <v>597</v>
      </c>
      <c r="U335" s="38"/>
      <c r="V335" s="40">
        <v>0</v>
      </c>
      <c r="W335" s="40">
        <v>0</v>
      </c>
      <c r="X335" s="40">
        <v>0</v>
      </c>
    </row>
    <row r="336" spans="1:24" ht="15" customHeight="1" x14ac:dyDescent="0.45">
      <c r="A336" s="36"/>
      <c r="B336" s="45"/>
      <c r="C336" s="45"/>
      <c r="D336" s="36"/>
      <c r="E336" s="36"/>
      <c r="F336" s="36"/>
      <c r="G336" s="36"/>
      <c r="H336" s="36"/>
      <c r="I336" s="48"/>
      <c r="J336" s="38"/>
      <c r="K336" s="38"/>
      <c r="L336" s="38"/>
      <c r="M336" s="38"/>
      <c r="N336" s="38"/>
      <c r="O336" s="41"/>
      <c r="P336" s="41"/>
      <c r="Q336" s="41"/>
      <c r="R336" s="38"/>
      <c r="S336" s="38"/>
      <c r="T336" s="38"/>
      <c r="U336" s="38"/>
      <c r="V336" s="846"/>
      <c r="W336" s="41"/>
      <c r="X336" s="41"/>
    </row>
    <row r="337" spans="1:27" ht="15" customHeight="1" x14ac:dyDescent="0.45">
      <c r="A337" s="92"/>
      <c r="B337" s="92"/>
      <c r="C337" s="92"/>
      <c r="D337" s="92"/>
      <c r="E337" s="92"/>
      <c r="F337" s="92"/>
      <c r="G337" s="92"/>
      <c r="H337" s="92"/>
      <c r="I337" s="38"/>
      <c r="J337" s="93"/>
      <c r="K337" s="93"/>
      <c r="L337" s="49">
        <f t="shared" ref="L337:U337" si="6">SUM(L193:L336)</f>
        <v>169</v>
      </c>
      <c r="M337" s="49">
        <f t="shared" si="6"/>
        <v>9357.6999999999989</v>
      </c>
      <c r="N337" s="93">
        <f t="shared" si="6"/>
        <v>23707</v>
      </c>
      <c r="O337" s="710">
        <f t="shared" si="6"/>
        <v>2</v>
      </c>
      <c r="P337" s="710">
        <f t="shared" si="6"/>
        <v>80</v>
      </c>
      <c r="Q337" s="93">
        <f t="shared" si="6"/>
        <v>208</v>
      </c>
      <c r="R337" s="93">
        <f t="shared" si="6"/>
        <v>167</v>
      </c>
      <c r="S337" s="93">
        <f t="shared" si="6"/>
        <v>9277.6999999999989</v>
      </c>
      <c r="T337" s="93">
        <f t="shared" si="6"/>
        <v>23499</v>
      </c>
      <c r="U337" s="93">
        <f t="shared" si="6"/>
        <v>0</v>
      </c>
      <c r="V337" s="38"/>
      <c r="W337" s="38"/>
      <c r="X337" s="38"/>
    </row>
    <row r="338" spans="1:27" ht="15" customHeight="1" x14ac:dyDescent="0.45">
      <c r="A338" s="95"/>
      <c r="B338" s="95"/>
      <c r="C338" s="95"/>
      <c r="D338" s="95"/>
      <c r="E338" s="95"/>
      <c r="F338" s="95"/>
      <c r="G338" s="95"/>
      <c r="H338" s="95"/>
      <c r="I338" s="9"/>
      <c r="J338" s="9"/>
      <c r="K338" s="9"/>
      <c r="L338" s="9"/>
      <c r="M338" s="9">
        <f t="shared" ref="M338:N338" si="7">P337+S337</f>
        <v>9357.6999999999989</v>
      </c>
      <c r="N338" s="9">
        <f t="shared" si="7"/>
        <v>23707</v>
      </c>
      <c r="O338" s="96"/>
      <c r="P338" s="9"/>
      <c r="Q338" s="9"/>
      <c r="R338" s="9"/>
      <c r="S338" s="9"/>
      <c r="T338" s="9"/>
      <c r="U338" s="9"/>
      <c r="V338" s="9"/>
      <c r="W338" s="9"/>
      <c r="X338" s="9"/>
    </row>
    <row r="339" spans="1:27" ht="15" customHeight="1" x14ac:dyDescent="0.45">
      <c r="A339" s="95"/>
      <c r="B339" s="95"/>
      <c r="C339" s="95"/>
      <c r="D339" s="95"/>
      <c r="E339" s="95"/>
      <c r="F339" s="95"/>
      <c r="G339" s="95"/>
      <c r="H339" s="95"/>
      <c r="I339" s="9"/>
      <c r="J339" s="9"/>
      <c r="K339" s="9" t="s">
        <v>324</v>
      </c>
      <c r="L339" s="9"/>
      <c r="M339" s="98">
        <f>M337/L337</f>
        <v>55.371005917159756</v>
      </c>
      <c r="N339" s="9"/>
      <c r="O339" s="9"/>
      <c r="P339" s="97">
        <f>P337/M337</f>
        <v>8.5491092896758832E-3</v>
      </c>
      <c r="Q339" s="9"/>
      <c r="R339" s="9"/>
      <c r="S339" s="97">
        <f>S337/M337</f>
        <v>0.99145089071032411</v>
      </c>
      <c r="T339" s="9"/>
      <c r="U339" s="9"/>
      <c r="V339" s="9"/>
      <c r="W339" s="9"/>
      <c r="X339" s="9"/>
    </row>
    <row r="340" spans="1:27" ht="15" customHeight="1" x14ac:dyDescent="0.45">
      <c r="A340" s="95"/>
      <c r="B340" s="95"/>
      <c r="C340" s="95"/>
      <c r="D340" s="95"/>
      <c r="E340" s="95"/>
      <c r="F340" s="95"/>
      <c r="G340" s="95"/>
      <c r="H340" s="95"/>
      <c r="I340" s="9"/>
      <c r="J340" s="9"/>
      <c r="K340" s="9" t="s">
        <v>325</v>
      </c>
      <c r="L340" s="9"/>
      <c r="M340" s="9"/>
      <c r="N340" s="9"/>
      <c r="O340" s="9"/>
      <c r="P340" s="9"/>
      <c r="Q340" s="9"/>
      <c r="R340" s="9"/>
      <c r="S340" s="9"/>
      <c r="T340" s="98">
        <f>T337/S337</f>
        <v>2.5328475807581623</v>
      </c>
      <c r="U340" s="9"/>
      <c r="V340" s="9"/>
      <c r="W340" s="9"/>
      <c r="X340" s="9"/>
    </row>
    <row r="341" spans="1:27" ht="14.25" customHeight="1" x14ac:dyDescent="0.45"/>
    <row r="342" spans="1:27" ht="14.25" customHeight="1" x14ac:dyDescent="0.45"/>
    <row r="343" spans="1:27" ht="14.25" customHeight="1" x14ac:dyDescent="0.45"/>
    <row r="344" spans="1:27" ht="14.25" customHeight="1" x14ac:dyDescent="0.45"/>
    <row r="345" spans="1:27" ht="14.25" customHeight="1" x14ac:dyDescent="0.45"/>
    <row r="346" spans="1:27" ht="14.25" customHeight="1" x14ac:dyDescent="0.45">
      <c r="A346" s="32" t="s">
        <v>117</v>
      </c>
      <c r="B346" s="32" t="s">
        <v>118</v>
      </c>
      <c r="C346" s="32"/>
      <c r="D346" s="32" t="s">
        <v>120</v>
      </c>
      <c r="E346" s="32" t="s">
        <v>121</v>
      </c>
      <c r="F346" s="32" t="s">
        <v>122</v>
      </c>
      <c r="G346" s="32" t="s">
        <v>123</v>
      </c>
      <c r="H346" s="32" t="s">
        <v>124</v>
      </c>
      <c r="I346" s="32" t="s">
        <v>125</v>
      </c>
      <c r="J346" s="32" t="s">
        <v>126</v>
      </c>
      <c r="K346" s="32" t="s">
        <v>127</v>
      </c>
      <c r="L346" s="34" t="s">
        <v>128</v>
      </c>
      <c r="M346" s="33" t="s">
        <v>129</v>
      </c>
      <c r="N346" s="33" t="s">
        <v>130</v>
      </c>
      <c r="O346" s="35" t="s">
        <v>131</v>
      </c>
      <c r="P346" s="829" t="s">
        <v>132</v>
      </c>
      <c r="Q346" s="828"/>
      <c r="R346" s="33" t="s">
        <v>133</v>
      </c>
      <c r="S346" s="830" t="s">
        <v>201</v>
      </c>
      <c r="T346" s="827"/>
      <c r="U346" s="828"/>
      <c r="V346" s="32" t="s">
        <v>135</v>
      </c>
      <c r="W346" s="32" t="s">
        <v>136</v>
      </c>
      <c r="X346" s="32" t="s">
        <v>137</v>
      </c>
      <c r="Y346" s="32" t="s">
        <v>138</v>
      </c>
      <c r="Z346" s="32" t="s">
        <v>139</v>
      </c>
      <c r="AA346" s="32" t="s">
        <v>140</v>
      </c>
    </row>
    <row r="347" spans="1:27" ht="14.25" customHeight="1" x14ac:dyDescent="0.45">
      <c r="A347" s="121" t="s">
        <v>149</v>
      </c>
      <c r="B347" s="77" t="s">
        <v>10</v>
      </c>
      <c r="C347" s="122">
        <v>45555</v>
      </c>
      <c r="D347" s="105" t="s">
        <v>396</v>
      </c>
      <c r="E347" s="77" t="s">
        <v>504</v>
      </c>
      <c r="F347" s="77" t="s">
        <v>505</v>
      </c>
      <c r="G347" s="77"/>
      <c r="H347" s="77" t="s">
        <v>506</v>
      </c>
      <c r="I347" s="81">
        <v>45.8</v>
      </c>
      <c r="J347" s="81">
        <v>119</v>
      </c>
      <c r="K347" s="81"/>
      <c r="L347" s="123">
        <f>SUM(V347:AI347)</f>
        <v>5</v>
      </c>
      <c r="M347" s="81">
        <f>L347*I347</f>
        <v>229</v>
      </c>
      <c r="N347" s="81"/>
      <c r="O347" s="82"/>
      <c r="P347" s="82">
        <f>O348*I347</f>
        <v>0</v>
      </c>
      <c r="Q347" s="82"/>
      <c r="R347" s="81"/>
      <c r="S347" s="81">
        <f>R348*I347</f>
        <v>229</v>
      </c>
      <c r="T347" s="81"/>
      <c r="U347" s="124"/>
      <c r="V347" s="81"/>
      <c r="W347" s="81"/>
      <c r="X347" s="81"/>
      <c r="Y347" s="81"/>
      <c r="Z347" s="81"/>
      <c r="AA347" s="82">
        <v>5</v>
      </c>
    </row>
    <row r="348" spans="1:27" ht="14.25" customHeight="1" x14ac:dyDescent="0.45">
      <c r="A348" s="125"/>
      <c r="B348" s="36"/>
      <c r="C348" s="36"/>
      <c r="D348" s="46"/>
      <c r="E348" s="36"/>
      <c r="F348" s="36"/>
      <c r="G348" s="36"/>
      <c r="H348" s="36"/>
      <c r="I348" s="38"/>
      <c r="J348" s="38"/>
      <c r="K348" s="38"/>
      <c r="L348" s="84"/>
      <c r="M348" s="38"/>
      <c r="N348" s="38">
        <f>L347*J347</f>
        <v>595</v>
      </c>
      <c r="O348" s="40">
        <f>SUM(V348:AK348)</f>
        <v>0</v>
      </c>
      <c r="P348" s="41"/>
      <c r="Q348" s="41">
        <f>O348*J347</f>
        <v>0</v>
      </c>
      <c r="R348" s="38">
        <f>L347-O348</f>
        <v>5</v>
      </c>
      <c r="S348" s="38"/>
      <c r="T348" s="38">
        <f>R348*J347</f>
        <v>595</v>
      </c>
      <c r="U348" s="83"/>
      <c r="V348" s="38"/>
      <c r="W348" s="38"/>
      <c r="X348" s="38"/>
      <c r="Y348" s="38"/>
      <c r="Z348" s="38"/>
      <c r="AA348" s="40">
        <v>0</v>
      </c>
    </row>
    <row r="349" spans="1:27" ht="14.25" customHeight="1" x14ac:dyDescent="0.45">
      <c r="A349" s="125"/>
      <c r="B349" s="36"/>
      <c r="C349" s="36"/>
      <c r="D349" s="36"/>
      <c r="E349" s="36"/>
      <c r="F349" s="36"/>
      <c r="G349" s="36"/>
      <c r="H349" s="36"/>
      <c r="I349" s="38"/>
      <c r="J349" s="38"/>
      <c r="K349" s="38"/>
      <c r="L349" s="84"/>
      <c r="M349" s="38"/>
      <c r="N349" s="38"/>
      <c r="O349" s="41"/>
      <c r="P349" s="41"/>
      <c r="Q349" s="41"/>
      <c r="R349" s="38"/>
      <c r="S349" s="38"/>
      <c r="T349" s="38"/>
      <c r="U349" s="83"/>
      <c r="V349" s="38"/>
      <c r="W349" s="38"/>
      <c r="X349" s="38"/>
      <c r="Y349" s="38"/>
      <c r="Z349" s="38"/>
      <c r="AA349" s="846"/>
    </row>
    <row r="350" spans="1:27" ht="14.25" customHeight="1" x14ac:dyDescent="0.45">
      <c r="A350" s="121" t="s">
        <v>149</v>
      </c>
      <c r="B350" s="77" t="s">
        <v>10</v>
      </c>
      <c r="C350" s="122">
        <v>45555</v>
      </c>
      <c r="D350" s="105" t="s">
        <v>507</v>
      </c>
      <c r="E350" s="77" t="s">
        <v>508</v>
      </c>
      <c r="F350" s="77" t="s">
        <v>178</v>
      </c>
      <c r="G350" s="77" t="s">
        <v>509</v>
      </c>
      <c r="H350" s="77" t="s">
        <v>370</v>
      </c>
      <c r="I350" s="81">
        <v>130.4</v>
      </c>
      <c r="J350" s="81">
        <v>339</v>
      </c>
      <c r="K350" s="81">
        <v>203.4</v>
      </c>
      <c r="L350" s="123">
        <f>SUM(V350:AI350)</f>
        <v>2</v>
      </c>
      <c r="M350" s="81">
        <f>L350*I350</f>
        <v>260.8</v>
      </c>
      <c r="N350" s="81"/>
      <c r="O350" s="82"/>
      <c r="P350" s="82">
        <f>O351*I350</f>
        <v>0</v>
      </c>
      <c r="Q350" s="82"/>
      <c r="R350" s="81"/>
      <c r="S350" s="81">
        <f>R351*I350</f>
        <v>260.8</v>
      </c>
      <c r="T350" s="81"/>
      <c r="U350" s="124"/>
      <c r="V350" s="81">
        <v>1</v>
      </c>
      <c r="W350" s="81">
        <v>1</v>
      </c>
      <c r="X350" s="81"/>
      <c r="Y350" s="81"/>
      <c r="Z350" s="81"/>
      <c r="AA350" s="82"/>
    </row>
    <row r="351" spans="1:27" ht="14.25" customHeight="1" x14ac:dyDescent="0.45">
      <c r="A351" s="125"/>
      <c r="B351" s="36"/>
      <c r="C351" s="36"/>
      <c r="D351" s="485"/>
      <c r="E351" s="36"/>
      <c r="F351" s="36"/>
      <c r="G351" s="36"/>
      <c r="H351" s="36"/>
      <c r="I351" s="38"/>
      <c r="J351" s="38"/>
      <c r="K351" s="38"/>
      <c r="L351" s="84"/>
      <c r="M351" s="38"/>
      <c r="N351" s="38">
        <f>L350*J350</f>
        <v>678</v>
      </c>
      <c r="O351" s="47">
        <f>SUM(V351:AK351)</f>
        <v>0</v>
      </c>
      <c r="P351" s="41"/>
      <c r="Q351" s="41">
        <f>O351*J350</f>
        <v>0</v>
      </c>
      <c r="R351" s="38">
        <f>L350-O351</f>
        <v>2</v>
      </c>
      <c r="S351" s="38"/>
      <c r="T351" s="38">
        <f>R351*J350</f>
        <v>678</v>
      </c>
      <c r="U351" s="83"/>
      <c r="V351" s="68">
        <v>0</v>
      </c>
      <c r="W351" s="68">
        <v>0</v>
      </c>
      <c r="X351" s="38"/>
      <c r="Y351" s="38"/>
      <c r="Z351" s="38"/>
      <c r="AA351" s="41"/>
    </row>
    <row r="352" spans="1:27" ht="14.25" customHeight="1" x14ac:dyDescent="0.45">
      <c r="A352" s="125"/>
      <c r="B352" s="36"/>
      <c r="C352" s="36"/>
      <c r="D352" s="36"/>
      <c r="E352" s="36"/>
      <c r="F352" s="36"/>
      <c r="G352" s="36"/>
      <c r="H352" s="36"/>
      <c r="I352" s="38"/>
      <c r="J352" s="38"/>
      <c r="K352" s="38"/>
      <c r="L352" s="84"/>
      <c r="M352" s="38"/>
      <c r="N352" s="38"/>
      <c r="O352" s="41"/>
      <c r="P352" s="41"/>
      <c r="Q352" s="41"/>
      <c r="R352" s="38"/>
      <c r="S352" s="38"/>
      <c r="T352" s="38"/>
      <c r="U352" s="83"/>
      <c r="V352" s="38"/>
      <c r="W352" s="38"/>
      <c r="X352" s="38"/>
      <c r="Y352" s="38"/>
      <c r="Z352" s="38"/>
      <c r="AA352" s="41"/>
    </row>
    <row r="353" spans="1:27" ht="14.25" customHeight="1" x14ac:dyDescent="0.45">
      <c r="A353" s="121" t="s">
        <v>149</v>
      </c>
      <c r="B353" s="77" t="s">
        <v>10</v>
      </c>
      <c r="C353" s="122">
        <v>45555</v>
      </c>
      <c r="D353" s="77" t="s">
        <v>510</v>
      </c>
      <c r="E353" s="77" t="s">
        <v>511</v>
      </c>
      <c r="F353" s="77" t="s">
        <v>176</v>
      </c>
      <c r="G353" s="77" t="s">
        <v>512</v>
      </c>
      <c r="H353" s="77" t="s">
        <v>513</v>
      </c>
      <c r="I353" s="81">
        <v>138.1</v>
      </c>
      <c r="J353" s="81">
        <v>359</v>
      </c>
      <c r="K353" s="81"/>
      <c r="L353" s="123">
        <f>SUM(V353:AI353)</f>
        <v>2</v>
      </c>
      <c r="M353" s="81">
        <f>L353*I353</f>
        <v>276.2</v>
      </c>
      <c r="N353" s="81"/>
      <c r="O353" s="82"/>
      <c r="P353" s="82">
        <f>O354*I353</f>
        <v>0</v>
      </c>
      <c r="Q353" s="82"/>
      <c r="R353" s="81"/>
      <c r="S353" s="81">
        <f>R354*I353</f>
        <v>276.2</v>
      </c>
      <c r="T353" s="81"/>
      <c r="U353" s="124"/>
      <c r="V353" s="81">
        <v>1</v>
      </c>
      <c r="W353" s="81">
        <v>1</v>
      </c>
      <c r="X353" s="81"/>
      <c r="Y353" s="81"/>
      <c r="Z353" s="81"/>
      <c r="AA353" s="82"/>
    </row>
    <row r="354" spans="1:27" ht="14.25" customHeight="1" x14ac:dyDescent="0.45">
      <c r="A354" s="125"/>
      <c r="B354" s="36"/>
      <c r="C354" s="36"/>
      <c r="D354" s="485"/>
      <c r="E354" s="36"/>
      <c r="F354" s="36"/>
      <c r="G354" s="36"/>
      <c r="H354" s="36"/>
      <c r="I354" s="38"/>
      <c r="J354" s="38"/>
      <c r="K354" s="38"/>
      <c r="L354" s="84"/>
      <c r="M354" s="38"/>
      <c r="N354" s="38">
        <f>L353*J353</f>
        <v>718</v>
      </c>
      <c r="O354" s="47">
        <f>SUM(V354:AK354)</f>
        <v>0</v>
      </c>
      <c r="P354" s="41"/>
      <c r="Q354" s="41">
        <f>O354*J353</f>
        <v>0</v>
      </c>
      <c r="R354" s="38">
        <f>L353-O354</f>
        <v>2</v>
      </c>
      <c r="S354" s="38"/>
      <c r="T354" s="38">
        <f>R354*J353</f>
        <v>718</v>
      </c>
      <c r="U354" s="83"/>
      <c r="V354" s="68">
        <v>0</v>
      </c>
      <c r="W354" s="68">
        <v>0</v>
      </c>
      <c r="X354" s="38"/>
      <c r="Y354" s="38"/>
      <c r="Z354" s="38"/>
      <c r="AA354" s="41"/>
    </row>
    <row r="355" spans="1:27" ht="14.25" customHeight="1" x14ac:dyDescent="0.45">
      <c r="A355" s="125"/>
      <c r="B355" s="36"/>
      <c r="C355" s="36"/>
      <c r="D355" s="36"/>
      <c r="E355" s="36"/>
      <c r="F355" s="36"/>
      <c r="G355" s="36"/>
      <c r="H355" s="36"/>
      <c r="I355" s="38"/>
      <c r="J355" s="38"/>
      <c r="K355" s="38"/>
      <c r="L355" s="84"/>
      <c r="M355" s="38"/>
      <c r="N355" s="38"/>
      <c r="O355" s="41"/>
      <c r="P355" s="41"/>
      <c r="Q355" s="41"/>
      <c r="R355" s="38"/>
      <c r="S355" s="38"/>
      <c r="T355" s="38"/>
      <c r="U355" s="83"/>
      <c r="V355" s="38"/>
      <c r="W355" s="845"/>
      <c r="X355" s="38"/>
      <c r="Y355" s="38"/>
      <c r="Z355" s="38"/>
      <c r="AA355" s="41"/>
    </row>
    <row r="356" spans="1:27" ht="14.25" customHeight="1" x14ac:dyDescent="0.45">
      <c r="A356" s="121" t="s">
        <v>149</v>
      </c>
      <c r="B356" s="77" t="s">
        <v>10</v>
      </c>
      <c r="C356" s="122">
        <v>45555</v>
      </c>
      <c r="D356" s="105" t="s">
        <v>514</v>
      </c>
      <c r="E356" s="77" t="s">
        <v>368</v>
      </c>
      <c r="F356" s="77" t="s">
        <v>515</v>
      </c>
      <c r="G356" s="77"/>
      <c r="H356" s="77" t="s">
        <v>370</v>
      </c>
      <c r="I356" s="81">
        <v>95.8</v>
      </c>
      <c r="J356" s="81">
        <v>249</v>
      </c>
      <c r="K356" s="81"/>
      <c r="L356" s="123">
        <f>SUM(V356:AI356)</f>
        <v>3</v>
      </c>
      <c r="M356" s="81">
        <f>L356*I356</f>
        <v>287.39999999999998</v>
      </c>
      <c r="N356" s="81"/>
      <c r="O356" s="82"/>
      <c r="P356" s="82">
        <f>O357*I356</f>
        <v>0</v>
      </c>
      <c r="Q356" s="82"/>
      <c r="R356" s="81"/>
      <c r="S356" s="81">
        <f>R357*I356</f>
        <v>287.39999999999998</v>
      </c>
      <c r="T356" s="81"/>
      <c r="U356" s="124"/>
      <c r="V356" s="81">
        <v>1</v>
      </c>
      <c r="W356" s="81">
        <v>1</v>
      </c>
      <c r="X356" s="81">
        <v>1</v>
      </c>
      <c r="Y356" s="81"/>
      <c r="Z356" s="81"/>
      <c r="AA356" s="82"/>
    </row>
    <row r="357" spans="1:27" ht="14.25" customHeight="1" x14ac:dyDescent="0.45">
      <c r="A357" s="125"/>
      <c r="B357" s="36"/>
      <c r="C357" s="36"/>
      <c r="D357" s="46"/>
      <c r="E357" s="36"/>
      <c r="F357" s="36"/>
      <c r="G357" s="36"/>
      <c r="H357" s="36"/>
      <c r="I357" s="38"/>
      <c r="J357" s="38"/>
      <c r="K357" s="38"/>
      <c r="L357" s="84"/>
      <c r="M357" s="38"/>
      <c r="N357" s="38">
        <f>L356*J356</f>
        <v>747</v>
      </c>
      <c r="O357" s="40">
        <f>SUM(V357:AK357)</f>
        <v>0</v>
      </c>
      <c r="P357" s="41"/>
      <c r="Q357" s="41">
        <f>O357*J356</f>
        <v>0</v>
      </c>
      <c r="R357" s="38">
        <f>L356-O357</f>
        <v>3</v>
      </c>
      <c r="S357" s="38"/>
      <c r="T357" s="38">
        <f>R357*J356</f>
        <v>747</v>
      </c>
      <c r="U357" s="83"/>
      <c r="V357" s="42">
        <v>0</v>
      </c>
      <c r="W357" s="42">
        <v>0</v>
      </c>
      <c r="X357" s="42">
        <v>0</v>
      </c>
      <c r="Y357" s="38"/>
      <c r="Z357" s="38"/>
      <c r="AA357" s="41"/>
    </row>
    <row r="358" spans="1:27" ht="14.25" customHeight="1" x14ac:dyDescent="0.45">
      <c r="A358" s="125"/>
      <c r="B358" s="36"/>
      <c r="C358" s="36"/>
      <c r="D358" s="36"/>
      <c r="E358" s="36"/>
      <c r="F358" s="36"/>
      <c r="G358" s="36"/>
      <c r="H358" s="36"/>
      <c r="I358" s="38"/>
      <c r="J358" s="38"/>
      <c r="K358" s="38"/>
      <c r="L358" s="84"/>
      <c r="M358" s="38"/>
      <c r="N358" s="38"/>
      <c r="O358" s="41"/>
      <c r="P358" s="41"/>
      <c r="Q358" s="41"/>
      <c r="R358" s="38"/>
      <c r="S358" s="38"/>
      <c r="T358" s="38"/>
      <c r="U358" s="83"/>
      <c r="V358" s="38"/>
      <c r="W358" s="38"/>
      <c r="X358" s="38"/>
      <c r="Y358" s="38"/>
      <c r="Z358" s="38"/>
      <c r="AA358" s="41"/>
    </row>
    <row r="359" spans="1:27" ht="14.25" customHeight="1" x14ac:dyDescent="0.45">
      <c r="A359" s="121" t="s">
        <v>149</v>
      </c>
      <c r="B359" s="77" t="s">
        <v>10</v>
      </c>
      <c r="C359" s="122">
        <v>45555</v>
      </c>
      <c r="D359" s="105" t="s">
        <v>367</v>
      </c>
      <c r="E359" s="77" t="s">
        <v>368</v>
      </c>
      <c r="F359" s="77" t="s">
        <v>516</v>
      </c>
      <c r="G359" s="77"/>
      <c r="H359" s="77" t="s">
        <v>370</v>
      </c>
      <c r="I359" s="81">
        <v>95.8</v>
      </c>
      <c r="J359" s="81">
        <v>249</v>
      </c>
      <c r="K359" s="81"/>
      <c r="L359" s="123">
        <f>SUM(V359:AI359)</f>
        <v>4</v>
      </c>
      <c r="M359" s="81">
        <f>L359*I359</f>
        <v>383.2</v>
      </c>
      <c r="N359" s="81"/>
      <c r="O359" s="82"/>
      <c r="P359" s="82">
        <f>O360*I359</f>
        <v>0</v>
      </c>
      <c r="Q359" s="82"/>
      <c r="R359" s="81"/>
      <c r="S359" s="81">
        <f>R360*I359</f>
        <v>383.2</v>
      </c>
      <c r="T359" s="81"/>
      <c r="U359" s="124"/>
      <c r="V359" s="81">
        <v>3</v>
      </c>
      <c r="W359" s="81">
        <v>1</v>
      </c>
      <c r="X359" s="81"/>
      <c r="Y359" s="81"/>
      <c r="Z359" s="81"/>
      <c r="AA359" s="82"/>
    </row>
    <row r="360" spans="1:27" ht="14.25" customHeight="1" x14ac:dyDescent="0.45">
      <c r="A360" s="126"/>
      <c r="B360" s="36"/>
      <c r="C360" s="36"/>
      <c r="D360" s="46"/>
      <c r="E360" s="36"/>
      <c r="F360" s="36"/>
      <c r="G360" s="36"/>
      <c r="H360" s="36"/>
      <c r="I360" s="38"/>
      <c r="J360" s="38"/>
      <c r="K360" s="38"/>
      <c r="L360" s="127"/>
      <c r="M360" s="48"/>
      <c r="N360" s="48">
        <f>L359*J359</f>
        <v>996</v>
      </c>
      <c r="O360" s="109">
        <f>SUM(V360:AK360)</f>
        <v>0</v>
      </c>
      <c r="P360" s="110"/>
      <c r="Q360" s="110">
        <f>O360*J359</f>
        <v>0</v>
      </c>
      <c r="R360" s="48">
        <f>L359-O360</f>
        <v>4</v>
      </c>
      <c r="S360" s="48"/>
      <c r="T360" s="48">
        <f>R360*J359</f>
        <v>996</v>
      </c>
      <c r="U360" s="128"/>
      <c r="V360" s="42">
        <v>0</v>
      </c>
      <c r="W360" s="42">
        <v>0</v>
      </c>
      <c r="X360" s="38"/>
      <c r="Y360" s="38"/>
      <c r="Z360" s="38"/>
      <c r="AA360" s="41"/>
    </row>
    <row r="361" spans="1:27" ht="14.25" customHeight="1" x14ac:dyDescent="0.45">
      <c r="A361" s="12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30"/>
      <c r="M361" s="19"/>
      <c r="N361" s="19"/>
      <c r="O361" s="19"/>
      <c r="P361" s="19"/>
      <c r="Q361" s="19"/>
      <c r="R361" s="19"/>
      <c r="S361" s="19"/>
      <c r="T361" s="19"/>
      <c r="U361" s="129"/>
      <c r="V361" s="19"/>
      <c r="W361" s="19"/>
      <c r="X361" s="19"/>
      <c r="Y361" s="19"/>
      <c r="Z361" s="19"/>
      <c r="AA361" s="19"/>
    </row>
    <row r="362" spans="1:27" ht="14.25" customHeight="1" x14ac:dyDescent="0.45">
      <c r="A362" s="121" t="s">
        <v>149</v>
      </c>
      <c r="B362" s="77" t="s">
        <v>10</v>
      </c>
      <c r="C362" s="122">
        <v>45555</v>
      </c>
      <c r="D362" s="77" t="s">
        <v>517</v>
      </c>
      <c r="E362" s="77" t="s">
        <v>157</v>
      </c>
      <c r="F362" s="77" t="s">
        <v>518</v>
      </c>
      <c r="G362" s="77" t="s">
        <v>519</v>
      </c>
      <c r="H362" s="77" t="s">
        <v>205</v>
      </c>
      <c r="I362" s="81">
        <v>65</v>
      </c>
      <c r="J362" s="81">
        <v>169</v>
      </c>
      <c r="K362" s="81"/>
      <c r="L362" s="123">
        <f>SUM(V362:AI362)</f>
        <v>4</v>
      </c>
      <c r="M362" s="81">
        <f>L362*I362</f>
        <v>260</v>
      </c>
      <c r="N362" s="81"/>
      <c r="O362" s="82"/>
      <c r="P362" s="82">
        <f>O363*I362</f>
        <v>0</v>
      </c>
      <c r="Q362" s="82"/>
      <c r="R362" s="81"/>
      <c r="S362" s="81">
        <f>R363*I362</f>
        <v>260</v>
      </c>
      <c r="T362" s="81"/>
      <c r="U362" s="124"/>
      <c r="V362" s="81"/>
      <c r="W362" s="81"/>
      <c r="X362" s="81"/>
      <c r="Y362" s="131"/>
      <c r="Z362" s="131"/>
      <c r="AA362" s="131">
        <v>4</v>
      </c>
    </row>
    <row r="363" spans="1:27" ht="14.25" customHeight="1" x14ac:dyDescent="0.45">
      <c r="A363" s="125"/>
      <c r="B363" s="36"/>
      <c r="C363" s="36"/>
      <c r="D363" s="46"/>
      <c r="E363" s="36"/>
      <c r="F363" s="36"/>
      <c r="G363" s="36"/>
      <c r="H363" s="36"/>
      <c r="I363" s="38"/>
      <c r="J363" s="38"/>
      <c r="K363" s="38"/>
      <c r="L363" s="84"/>
      <c r="M363" s="38"/>
      <c r="N363" s="38">
        <f>L362*J362</f>
        <v>676</v>
      </c>
      <c r="O363" s="47">
        <f>SUM(V363:AK363)</f>
        <v>0</v>
      </c>
      <c r="P363" s="41"/>
      <c r="Q363" s="41">
        <f>O363*J362</f>
        <v>0</v>
      </c>
      <c r="R363" s="38">
        <f>L362-O363</f>
        <v>4</v>
      </c>
      <c r="S363" s="38"/>
      <c r="T363" s="38">
        <f>R363*J362</f>
        <v>676</v>
      </c>
      <c r="U363" s="83"/>
      <c r="V363" s="38"/>
      <c r="W363" s="38"/>
      <c r="X363" s="38"/>
      <c r="Y363" s="19"/>
      <c r="Z363" s="19"/>
      <c r="AA363" s="132">
        <v>0</v>
      </c>
    </row>
    <row r="364" spans="1:27" ht="14.25" customHeight="1" x14ac:dyDescent="0.45">
      <c r="A364" s="125"/>
      <c r="B364" s="36"/>
      <c r="C364" s="36"/>
      <c r="D364" s="36"/>
      <c r="E364" s="36"/>
      <c r="F364" s="36"/>
      <c r="G364" s="36"/>
      <c r="H364" s="36"/>
      <c r="I364" s="38"/>
      <c r="J364" s="38"/>
      <c r="K364" s="38"/>
      <c r="L364" s="84"/>
      <c r="M364" s="38"/>
      <c r="N364" s="38"/>
      <c r="O364" s="41"/>
      <c r="P364" s="41"/>
      <c r="Q364" s="41"/>
      <c r="R364" s="38"/>
      <c r="S364" s="38"/>
      <c r="T364" s="38"/>
      <c r="U364" s="83"/>
      <c r="V364" s="38"/>
      <c r="W364" s="38"/>
      <c r="X364" s="38"/>
      <c r="Y364" s="19"/>
      <c r="Z364" s="19"/>
      <c r="AA364" s="883"/>
    </row>
    <row r="365" spans="1:27" ht="14.25" customHeight="1" x14ac:dyDescent="0.45">
      <c r="A365" s="121" t="s">
        <v>149</v>
      </c>
      <c r="B365" s="77" t="s">
        <v>10</v>
      </c>
      <c r="C365" s="122">
        <v>45555</v>
      </c>
      <c r="D365" s="77" t="s">
        <v>520</v>
      </c>
      <c r="E365" s="77" t="s">
        <v>157</v>
      </c>
      <c r="F365" s="77" t="s">
        <v>521</v>
      </c>
      <c r="G365" s="77" t="s">
        <v>522</v>
      </c>
      <c r="H365" s="77" t="s">
        <v>523</v>
      </c>
      <c r="I365" s="81">
        <v>76.5</v>
      </c>
      <c r="J365" s="81">
        <v>199</v>
      </c>
      <c r="K365" s="81"/>
      <c r="L365" s="123">
        <f>SUM(V365:AI365)</f>
        <v>2</v>
      </c>
      <c r="M365" s="81">
        <f>L365*I365</f>
        <v>153</v>
      </c>
      <c r="N365" s="81"/>
      <c r="O365" s="82"/>
      <c r="P365" s="82">
        <f>O366*I365</f>
        <v>0</v>
      </c>
      <c r="Q365" s="82"/>
      <c r="R365" s="81"/>
      <c r="S365" s="81">
        <f>R366*I365</f>
        <v>153</v>
      </c>
      <c r="T365" s="81"/>
      <c r="U365" s="124"/>
      <c r="V365" s="81">
        <v>1</v>
      </c>
      <c r="W365" s="81">
        <v>1</v>
      </c>
      <c r="X365" s="81"/>
      <c r="Y365" s="131"/>
      <c r="Z365" s="131"/>
      <c r="AA365" s="131"/>
    </row>
    <row r="366" spans="1:27" ht="14.25" customHeight="1" x14ac:dyDescent="0.45">
      <c r="A366" s="125"/>
      <c r="B366" s="36"/>
      <c r="C366" s="36"/>
      <c r="D366" s="46"/>
      <c r="E366" s="36"/>
      <c r="F366" s="36"/>
      <c r="G366" s="36"/>
      <c r="H366" s="36"/>
      <c r="I366" s="38"/>
      <c r="J366" s="38"/>
      <c r="K366" s="38"/>
      <c r="L366" s="84"/>
      <c r="M366" s="38"/>
      <c r="N366" s="38">
        <f>L365*J365</f>
        <v>398</v>
      </c>
      <c r="O366" s="40">
        <f>SUM(V366:AK366)</f>
        <v>0</v>
      </c>
      <c r="P366" s="41"/>
      <c r="Q366" s="41">
        <f>O366*J365</f>
        <v>0</v>
      </c>
      <c r="R366" s="38">
        <f>L365-O366</f>
        <v>2</v>
      </c>
      <c r="S366" s="38"/>
      <c r="T366" s="38">
        <f>R366*J365</f>
        <v>398</v>
      </c>
      <c r="U366" s="83"/>
      <c r="V366" s="854">
        <v>0</v>
      </c>
      <c r="W366" s="42">
        <v>0</v>
      </c>
      <c r="X366" s="38"/>
      <c r="Y366" s="19"/>
      <c r="Z366" s="19"/>
      <c r="AA366" s="19"/>
    </row>
    <row r="367" spans="1:27" ht="14.25" customHeight="1" x14ac:dyDescent="0.45">
      <c r="A367" s="125"/>
      <c r="B367" s="36"/>
      <c r="C367" s="36"/>
      <c r="D367" s="36"/>
      <c r="E367" s="36"/>
      <c r="F367" s="36"/>
      <c r="G367" s="36"/>
      <c r="H367" s="36"/>
      <c r="I367" s="38"/>
      <c r="J367" s="38"/>
      <c r="K367" s="38"/>
      <c r="L367" s="84"/>
      <c r="M367" s="38"/>
      <c r="N367" s="38"/>
      <c r="O367" s="41"/>
      <c r="P367" s="41"/>
      <c r="Q367" s="41"/>
      <c r="R367" s="38"/>
      <c r="S367" s="38"/>
      <c r="T367" s="38"/>
      <c r="U367" s="83"/>
      <c r="V367" s="38"/>
      <c r="W367" s="38"/>
      <c r="X367" s="38"/>
      <c r="Y367" s="19"/>
      <c r="Z367" s="19"/>
      <c r="AA367" s="19"/>
    </row>
    <row r="368" spans="1:27" ht="14.25" customHeight="1" x14ac:dyDescent="0.45">
      <c r="A368" s="121" t="s">
        <v>149</v>
      </c>
      <c r="B368" s="77" t="s">
        <v>10</v>
      </c>
      <c r="C368" s="122">
        <v>45503</v>
      </c>
      <c r="D368" s="671" t="s">
        <v>460</v>
      </c>
      <c r="E368" s="77" t="s">
        <v>164</v>
      </c>
      <c r="F368" s="77" t="s">
        <v>524</v>
      </c>
      <c r="G368" s="77" t="s">
        <v>166</v>
      </c>
      <c r="H368" s="77" t="s">
        <v>239</v>
      </c>
      <c r="I368" s="81">
        <v>49.6</v>
      </c>
      <c r="J368" s="81">
        <v>129</v>
      </c>
      <c r="K368" s="81"/>
      <c r="L368" s="123">
        <f>SUM(V368:AI368)</f>
        <v>6</v>
      </c>
      <c r="M368" s="81">
        <f>L368*I368</f>
        <v>297.60000000000002</v>
      </c>
      <c r="N368" s="81"/>
      <c r="O368" s="82"/>
      <c r="P368" s="82">
        <f>O369*I368</f>
        <v>0</v>
      </c>
      <c r="Q368" s="82"/>
      <c r="R368" s="81"/>
      <c r="S368" s="81">
        <f>R369*I368</f>
        <v>297.60000000000002</v>
      </c>
      <c r="T368" s="81"/>
      <c r="U368" s="124"/>
      <c r="V368" s="81">
        <v>2</v>
      </c>
      <c r="W368" s="81">
        <v>3</v>
      </c>
      <c r="X368" s="81">
        <v>1</v>
      </c>
      <c r="Y368" s="131"/>
      <c r="Z368" s="131"/>
      <c r="AA368" s="131"/>
    </row>
    <row r="369" spans="1:27" ht="14.25" customHeight="1" x14ac:dyDescent="0.45">
      <c r="A369" s="125"/>
      <c r="B369" s="36"/>
      <c r="C369" s="36"/>
      <c r="D369" s="46"/>
      <c r="E369" s="36"/>
      <c r="F369" s="36"/>
      <c r="G369" s="36"/>
      <c r="H369" s="36"/>
      <c r="I369" s="38"/>
      <c r="J369" s="38"/>
      <c r="K369" s="38"/>
      <c r="L369" s="84"/>
      <c r="M369" s="38"/>
      <c r="N369" s="38">
        <f>L368*J368</f>
        <v>774</v>
      </c>
      <c r="O369" s="665">
        <f>SUM(V369:AK369)</f>
        <v>0</v>
      </c>
      <c r="P369" s="41"/>
      <c r="Q369" s="41">
        <f>O369*J368</f>
        <v>0</v>
      </c>
      <c r="R369" s="38">
        <f>L368-O369</f>
        <v>6</v>
      </c>
      <c r="S369" s="38"/>
      <c r="T369" s="38">
        <f>R369*J368</f>
        <v>774</v>
      </c>
      <c r="U369" s="83"/>
      <c r="V369" s="68">
        <v>0</v>
      </c>
      <c r="W369" s="670">
        <v>0</v>
      </c>
      <c r="X369" s="68">
        <v>0</v>
      </c>
      <c r="Y369" s="19"/>
      <c r="Z369" s="19"/>
      <c r="AA369" s="19"/>
    </row>
    <row r="370" spans="1:27" ht="14.25" customHeight="1" x14ac:dyDescent="0.45">
      <c r="A370" s="125"/>
      <c r="B370" s="36"/>
      <c r="C370" s="36"/>
      <c r="D370" s="36"/>
      <c r="E370" s="36"/>
      <c r="F370" s="36"/>
      <c r="G370" s="36"/>
      <c r="H370" s="36"/>
      <c r="I370" s="38"/>
      <c r="J370" s="38"/>
      <c r="K370" s="38"/>
      <c r="L370" s="84"/>
      <c r="M370" s="38"/>
      <c r="N370" s="38"/>
      <c r="O370" s="41"/>
      <c r="P370" s="41"/>
      <c r="Q370" s="41"/>
      <c r="R370" s="38"/>
      <c r="S370" s="38"/>
      <c r="T370" s="38"/>
      <c r="U370" s="83"/>
      <c r="V370" s="38"/>
      <c r="W370" s="38"/>
      <c r="X370" s="38"/>
      <c r="Y370" s="19"/>
      <c r="Z370" s="19"/>
      <c r="AA370" s="19"/>
    </row>
    <row r="371" spans="1:27" ht="14.25" customHeight="1" x14ac:dyDescent="0.45">
      <c r="A371" s="121" t="s">
        <v>149</v>
      </c>
      <c r="B371" s="77" t="s">
        <v>10</v>
      </c>
      <c r="C371" s="122">
        <v>45455</v>
      </c>
      <c r="D371" s="77" t="s">
        <v>525</v>
      </c>
      <c r="E371" s="77" t="s">
        <v>351</v>
      </c>
      <c r="F371" s="77" t="s">
        <v>526</v>
      </c>
      <c r="G371" s="77" t="s">
        <v>348</v>
      </c>
      <c r="H371" s="77" t="s">
        <v>353</v>
      </c>
      <c r="I371" s="80">
        <v>91.9</v>
      </c>
      <c r="J371" s="81">
        <v>239</v>
      </c>
      <c r="K371" s="81"/>
      <c r="L371" s="123">
        <f>SUM(V371:AI371)</f>
        <v>4</v>
      </c>
      <c r="M371" s="81">
        <f>L371*I371</f>
        <v>367.6</v>
      </c>
      <c r="N371" s="81"/>
      <c r="O371" s="82"/>
      <c r="P371" s="82">
        <f>O372*I371</f>
        <v>0</v>
      </c>
      <c r="Q371" s="82"/>
      <c r="R371" s="81"/>
      <c r="S371" s="81">
        <f>R372*I371</f>
        <v>367.6</v>
      </c>
      <c r="T371" s="81"/>
      <c r="U371" s="124"/>
      <c r="V371" s="81">
        <v>2</v>
      </c>
      <c r="W371" s="81">
        <v>2</v>
      </c>
      <c r="X371" s="81"/>
      <c r="Y371" s="131"/>
      <c r="Z371" s="131"/>
      <c r="AA371" s="131"/>
    </row>
    <row r="372" spans="1:27" ht="14.25" customHeight="1" x14ac:dyDescent="0.45">
      <c r="A372" s="125"/>
      <c r="B372" s="36"/>
      <c r="C372" s="36"/>
      <c r="D372" s="46"/>
      <c r="E372" s="36"/>
      <c r="F372" s="36"/>
      <c r="G372" s="36"/>
      <c r="H372" s="36"/>
      <c r="I372" s="38"/>
      <c r="J372" s="38"/>
      <c r="K372" s="38"/>
      <c r="L372" s="84"/>
      <c r="M372" s="38"/>
      <c r="N372" s="38">
        <f>L371*J371</f>
        <v>956</v>
      </c>
      <c r="O372" s="40">
        <f>SUM(V372:AK372)</f>
        <v>0</v>
      </c>
      <c r="P372" s="41"/>
      <c r="Q372" s="41">
        <f>O372*J371</f>
        <v>0</v>
      </c>
      <c r="R372" s="38">
        <f>L371-O372</f>
        <v>4</v>
      </c>
      <c r="S372" s="38"/>
      <c r="T372" s="38">
        <f>R372*J371</f>
        <v>956</v>
      </c>
      <c r="U372" s="83"/>
      <c r="V372" s="42">
        <v>0</v>
      </c>
      <c r="W372" s="42">
        <v>0</v>
      </c>
      <c r="X372" s="38"/>
      <c r="Y372" s="19"/>
      <c r="Z372" s="19"/>
      <c r="AA372" s="19"/>
    </row>
    <row r="373" spans="1:27" ht="14.25" customHeight="1" x14ac:dyDescent="0.45">
      <c r="A373" s="125"/>
      <c r="B373" s="36"/>
      <c r="C373" s="36"/>
      <c r="D373" s="36"/>
      <c r="E373" s="36"/>
      <c r="F373" s="36"/>
      <c r="G373" s="36"/>
      <c r="H373" s="36"/>
      <c r="I373" s="38"/>
      <c r="J373" s="38"/>
      <c r="K373" s="38"/>
      <c r="L373" s="84"/>
      <c r="M373" s="38"/>
      <c r="N373" s="38"/>
      <c r="O373" s="41"/>
      <c r="P373" s="41"/>
      <c r="Q373" s="41"/>
      <c r="R373" s="38"/>
      <c r="S373" s="38"/>
      <c r="T373" s="38"/>
      <c r="U373" s="83"/>
      <c r="V373" s="38"/>
      <c r="W373" s="38"/>
      <c r="X373" s="38"/>
      <c r="Y373" s="19"/>
      <c r="Z373" s="19"/>
      <c r="AA373" s="19"/>
    </row>
    <row r="374" spans="1:27" ht="14.25" customHeight="1" x14ac:dyDescent="0.45">
      <c r="A374" s="121" t="s">
        <v>149</v>
      </c>
      <c r="B374" s="77" t="s">
        <v>10</v>
      </c>
      <c r="C374" s="122">
        <v>45455</v>
      </c>
      <c r="D374" s="77" t="s">
        <v>527</v>
      </c>
      <c r="E374" s="77" t="s">
        <v>164</v>
      </c>
      <c r="F374" s="77" t="s">
        <v>165</v>
      </c>
      <c r="G374" s="77" t="s">
        <v>166</v>
      </c>
      <c r="H374" s="77"/>
      <c r="I374" s="81">
        <v>53.5</v>
      </c>
      <c r="J374" s="81">
        <v>139</v>
      </c>
      <c r="K374" s="81"/>
      <c r="L374" s="123">
        <f>SUM(V374:AI374)</f>
        <v>6</v>
      </c>
      <c r="M374" s="81">
        <f>L374*I374</f>
        <v>321</v>
      </c>
      <c r="N374" s="81"/>
      <c r="O374" s="82"/>
      <c r="P374" s="82">
        <f>O375*I374</f>
        <v>0</v>
      </c>
      <c r="Q374" s="82"/>
      <c r="R374" s="81"/>
      <c r="S374" s="81">
        <f>R375*I374</f>
        <v>321</v>
      </c>
      <c r="T374" s="81"/>
      <c r="U374" s="124"/>
      <c r="V374" s="81">
        <v>3</v>
      </c>
      <c r="W374" s="81">
        <v>3</v>
      </c>
      <c r="X374" s="81"/>
      <c r="Y374" s="131"/>
      <c r="Z374" s="131"/>
      <c r="AA374" s="131"/>
    </row>
    <row r="375" spans="1:27" ht="14.25" customHeight="1" x14ac:dyDescent="0.45">
      <c r="A375" s="125"/>
      <c r="B375" s="36"/>
      <c r="C375" s="114"/>
      <c r="D375" s="36"/>
      <c r="E375" s="36"/>
      <c r="F375" s="36"/>
      <c r="G375" s="36"/>
      <c r="H375" s="36"/>
      <c r="I375" s="38"/>
      <c r="J375" s="38"/>
      <c r="K375" s="38"/>
      <c r="L375" s="84"/>
      <c r="M375" s="38"/>
      <c r="N375" s="38">
        <f>L374*J374</f>
        <v>834</v>
      </c>
      <c r="O375" s="47">
        <f>SUM(V375:AK375)</f>
        <v>0</v>
      </c>
      <c r="P375" s="41"/>
      <c r="Q375" s="41">
        <f>O375*J374</f>
        <v>0</v>
      </c>
      <c r="R375" s="38">
        <f>L374-O375</f>
        <v>6</v>
      </c>
      <c r="S375" s="38"/>
      <c r="T375" s="38">
        <f>R375*J374</f>
        <v>834</v>
      </c>
      <c r="U375" s="83"/>
      <c r="V375" s="578">
        <v>0</v>
      </c>
      <c r="W375" s="578">
        <v>0</v>
      </c>
      <c r="X375" s="38"/>
      <c r="Y375" s="19"/>
      <c r="Z375" s="19"/>
      <c r="AA375" s="19"/>
    </row>
    <row r="376" spans="1:27" ht="14.25" customHeight="1" x14ac:dyDescent="0.45"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V376" s="19"/>
      <c r="W376" s="19"/>
      <c r="X376" s="19"/>
      <c r="Y376" s="19"/>
      <c r="Z376" s="19"/>
      <c r="AA376" s="19"/>
    </row>
    <row r="377" spans="1:27" ht="14.25" customHeight="1" x14ac:dyDescent="0.45">
      <c r="A377" s="121" t="s">
        <v>149</v>
      </c>
      <c r="B377" s="77" t="s">
        <v>10</v>
      </c>
      <c r="C377" s="136" t="s">
        <v>528</v>
      </c>
      <c r="D377" s="77" t="s">
        <v>527</v>
      </c>
      <c r="E377" s="77" t="s">
        <v>164</v>
      </c>
      <c r="F377" s="77"/>
      <c r="G377" s="77"/>
      <c r="H377" s="77"/>
      <c r="I377" s="81"/>
      <c r="J377" s="81"/>
      <c r="K377" s="81"/>
      <c r="L377" s="123">
        <f>SUM(V377:AI377)</f>
        <v>4</v>
      </c>
      <c r="M377" s="81">
        <f>L377*I377</f>
        <v>0</v>
      </c>
      <c r="N377" s="81"/>
      <c r="O377" s="82"/>
      <c r="P377" s="82">
        <f>O378*I377</f>
        <v>0</v>
      </c>
      <c r="Q377" s="82"/>
      <c r="R377" s="81"/>
      <c r="S377" s="81">
        <f>R378*I377</f>
        <v>0</v>
      </c>
      <c r="T377" s="81"/>
      <c r="U377" s="124"/>
      <c r="V377" s="82">
        <v>2</v>
      </c>
      <c r="W377" s="82">
        <v>2</v>
      </c>
      <c r="X377" s="82"/>
      <c r="Y377" s="82"/>
      <c r="Z377" s="82"/>
      <c r="AA377" s="131"/>
    </row>
    <row r="378" spans="1:27" ht="14.25" customHeight="1" x14ac:dyDescent="0.45">
      <c r="A378" s="125"/>
      <c r="B378" s="36"/>
      <c r="C378" s="36"/>
      <c r="D378" s="36"/>
      <c r="E378" s="36"/>
      <c r="F378" s="36"/>
      <c r="G378" s="36"/>
      <c r="H378" s="36"/>
      <c r="I378" s="38"/>
      <c r="J378" s="38"/>
      <c r="K378" s="38"/>
      <c r="L378" s="84"/>
      <c r="M378" s="38"/>
      <c r="N378" s="38">
        <f>L377*J377</f>
        <v>0</v>
      </c>
      <c r="O378" s="40">
        <f>SUM(V378:AK378)</f>
        <v>0</v>
      </c>
      <c r="P378" s="41"/>
      <c r="Q378" s="41">
        <f>O378*J377</f>
        <v>0</v>
      </c>
      <c r="R378" s="38">
        <f>L377-O378</f>
        <v>4</v>
      </c>
      <c r="S378" s="38"/>
      <c r="T378" s="38">
        <f>R378*J377</f>
        <v>0</v>
      </c>
      <c r="U378" s="83"/>
      <c r="V378" s="41"/>
      <c r="W378" s="41"/>
      <c r="X378" s="41"/>
      <c r="Y378" s="41"/>
      <c r="Z378" s="41"/>
      <c r="AA378" s="19"/>
    </row>
    <row r="379" spans="1:27" ht="14.25" customHeight="1" x14ac:dyDescent="0.45">
      <c r="A379" s="125"/>
      <c r="B379" s="36"/>
      <c r="C379" s="36"/>
      <c r="D379" s="36"/>
      <c r="E379" s="36"/>
      <c r="F379" s="36"/>
      <c r="G379" s="36"/>
      <c r="H379" s="36"/>
      <c r="I379" s="38"/>
      <c r="J379" s="38"/>
      <c r="K379" s="38"/>
      <c r="L379" s="84"/>
      <c r="M379" s="38"/>
      <c r="N379" s="38"/>
      <c r="O379" s="41"/>
      <c r="P379" s="41"/>
      <c r="Q379" s="41"/>
      <c r="R379" s="38"/>
      <c r="S379" s="38"/>
      <c r="T379" s="38"/>
      <c r="U379" s="83"/>
      <c r="V379" s="41"/>
      <c r="W379" s="41"/>
      <c r="X379" s="41"/>
      <c r="Y379" s="41"/>
      <c r="Z379" s="41"/>
      <c r="AA379" s="19"/>
    </row>
    <row r="380" spans="1:27" ht="14.25" customHeight="1" x14ac:dyDescent="0.45">
      <c r="A380" s="121" t="s">
        <v>149</v>
      </c>
      <c r="B380" s="77" t="s">
        <v>10</v>
      </c>
      <c r="C380" s="122">
        <v>45455</v>
      </c>
      <c r="D380" s="77" t="s">
        <v>357</v>
      </c>
      <c r="E380" s="77" t="s">
        <v>157</v>
      </c>
      <c r="F380" s="77" t="s">
        <v>176</v>
      </c>
      <c r="G380" s="77" t="s">
        <v>159</v>
      </c>
      <c r="H380" s="77" t="s">
        <v>162</v>
      </c>
      <c r="I380" s="81">
        <v>61.2</v>
      </c>
      <c r="J380" s="81">
        <v>159</v>
      </c>
      <c r="K380" s="81"/>
      <c r="L380" s="123">
        <f>SUM(V380:AI380)</f>
        <v>3</v>
      </c>
      <c r="M380" s="81">
        <f>L380*I380</f>
        <v>183.60000000000002</v>
      </c>
      <c r="N380" s="81"/>
      <c r="O380" s="82"/>
      <c r="P380" s="82">
        <f>O381*I380</f>
        <v>0</v>
      </c>
      <c r="Q380" s="82"/>
      <c r="R380" s="81"/>
      <c r="S380" s="81">
        <f>R381*I380</f>
        <v>183.60000000000002</v>
      </c>
      <c r="T380" s="81"/>
      <c r="U380" s="124"/>
      <c r="V380" s="82">
        <v>1</v>
      </c>
      <c r="W380" s="82">
        <v>1</v>
      </c>
      <c r="X380" s="82">
        <v>1</v>
      </c>
      <c r="Y380" s="82"/>
      <c r="Z380" s="82"/>
      <c r="AA380" s="131"/>
    </row>
    <row r="381" spans="1:27" ht="14.25" customHeight="1" x14ac:dyDescent="0.45">
      <c r="A381" s="125"/>
      <c r="B381" s="36"/>
      <c r="C381" s="36"/>
      <c r="D381" s="46"/>
      <c r="E381" s="36"/>
      <c r="F381" s="36"/>
      <c r="G381" s="36"/>
      <c r="H381" s="36"/>
      <c r="I381" s="38"/>
      <c r="J381" s="38"/>
      <c r="K381" s="38"/>
      <c r="L381" s="84"/>
      <c r="M381" s="38"/>
      <c r="N381" s="38">
        <f>L380*J380</f>
        <v>477</v>
      </c>
      <c r="O381" s="47">
        <f>SUM(V381:AK381)</f>
        <v>0</v>
      </c>
      <c r="P381" s="41"/>
      <c r="Q381" s="41">
        <f>O381*J380</f>
        <v>0</v>
      </c>
      <c r="R381" s="38">
        <f>L380-O381</f>
        <v>3</v>
      </c>
      <c r="S381" s="38"/>
      <c r="T381" s="38">
        <f>R381*J380</f>
        <v>477</v>
      </c>
      <c r="U381" s="83"/>
      <c r="V381" s="47">
        <v>0</v>
      </c>
      <c r="W381" s="47">
        <v>0</v>
      </c>
      <c r="X381" s="47">
        <v>0</v>
      </c>
      <c r="Y381" s="41"/>
      <c r="Z381" s="41"/>
      <c r="AA381" s="19"/>
    </row>
    <row r="382" spans="1:27" ht="14.25" customHeight="1" x14ac:dyDescent="0.45">
      <c r="A382" s="125"/>
      <c r="B382" s="36"/>
      <c r="C382" s="36"/>
      <c r="D382" s="36"/>
      <c r="E382" s="36"/>
      <c r="F382" s="36"/>
      <c r="G382" s="36"/>
      <c r="H382" s="36"/>
      <c r="I382" s="38"/>
      <c r="J382" s="38"/>
      <c r="K382" s="38"/>
      <c r="L382" s="84"/>
      <c r="M382" s="38"/>
      <c r="N382" s="38"/>
      <c r="O382" s="41"/>
      <c r="P382" s="41"/>
      <c r="Q382" s="41"/>
      <c r="R382" s="38"/>
      <c r="S382" s="38"/>
      <c r="T382" s="38"/>
      <c r="U382" s="83"/>
      <c r="V382" s="41"/>
      <c r="W382" s="41"/>
      <c r="X382" s="41"/>
      <c r="Y382" s="41"/>
      <c r="Z382" s="41"/>
      <c r="AA382" s="19"/>
    </row>
    <row r="383" spans="1:27" ht="14.25" customHeight="1" x14ac:dyDescent="0.45">
      <c r="A383" s="121" t="s">
        <v>149</v>
      </c>
      <c r="B383" s="77" t="s">
        <v>10</v>
      </c>
      <c r="C383" s="122">
        <v>45517</v>
      </c>
      <c r="D383" s="105" t="s">
        <v>529</v>
      </c>
      <c r="E383" s="77" t="s">
        <v>504</v>
      </c>
      <c r="F383" s="77" t="s">
        <v>530</v>
      </c>
      <c r="G383" s="77"/>
      <c r="H383" s="77"/>
      <c r="I383" s="81">
        <v>38.1</v>
      </c>
      <c r="J383" s="81">
        <v>99</v>
      </c>
      <c r="K383" s="81"/>
      <c r="L383" s="123">
        <f>SUM(V383:AI383)</f>
        <v>2</v>
      </c>
      <c r="M383" s="81">
        <f>L383*I383</f>
        <v>76.2</v>
      </c>
      <c r="N383" s="81"/>
      <c r="O383" s="82"/>
      <c r="P383" s="82">
        <f>O384*I383</f>
        <v>0</v>
      </c>
      <c r="Q383" s="82"/>
      <c r="R383" s="81"/>
      <c r="S383" s="81">
        <f>R384*I383</f>
        <v>76.2</v>
      </c>
      <c r="T383" s="81"/>
      <c r="U383" s="124"/>
      <c r="V383" s="82"/>
      <c r="W383" s="82"/>
      <c r="X383" s="82"/>
      <c r="Y383" s="82"/>
      <c r="Z383" s="82"/>
      <c r="AA383" s="131">
        <v>2</v>
      </c>
    </row>
    <row r="384" spans="1:27" ht="14.25" customHeight="1" x14ac:dyDescent="0.45">
      <c r="A384" s="125"/>
      <c r="B384" s="36"/>
      <c r="C384" s="36"/>
      <c r="D384" s="46"/>
      <c r="E384" s="36"/>
      <c r="F384" s="36"/>
      <c r="G384" s="36"/>
      <c r="H384" s="36"/>
      <c r="I384" s="38"/>
      <c r="J384" s="38"/>
      <c r="K384" s="38"/>
      <c r="L384" s="84"/>
      <c r="M384" s="38"/>
      <c r="N384" s="38">
        <f>L383*J383</f>
        <v>198</v>
      </c>
      <c r="O384" s="40">
        <f>SUM(V384:AK384)</f>
        <v>0</v>
      </c>
      <c r="P384" s="41"/>
      <c r="Q384" s="41">
        <f>O384*J383</f>
        <v>0</v>
      </c>
      <c r="R384" s="38">
        <f>L383-O384</f>
        <v>2</v>
      </c>
      <c r="S384" s="38"/>
      <c r="T384" s="38">
        <f>R384*J383</f>
        <v>198</v>
      </c>
      <c r="U384" s="83"/>
      <c r="V384" s="41"/>
      <c r="W384" s="41"/>
      <c r="X384" s="41"/>
      <c r="Y384" s="41"/>
      <c r="Z384" s="41"/>
      <c r="AA384" s="137">
        <v>0</v>
      </c>
    </row>
    <row r="385" spans="1:27" ht="14.25" customHeight="1" x14ac:dyDescent="0.45">
      <c r="A385" s="125"/>
      <c r="B385" s="36"/>
      <c r="C385" s="36"/>
      <c r="D385" s="36"/>
      <c r="E385" s="36"/>
      <c r="F385" s="36"/>
      <c r="G385" s="36"/>
      <c r="H385" s="36"/>
      <c r="I385" s="38"/>
      <c r="J385" s="38"/>
      <c r="K385" s="38"/>
      <c r="L385" s="84"/>
      <c r="M385" s="38"/>
      <c r="N385" s="38"/>
      <c r="O385" s="41"/>
      <c r="P385" s="41"/>
      <c r="Q385" s="41"/>
      <c r="R385" s="38"/>
      <c r="S385" s="38"/>
      <c r="T385" s="38"/>
      <c r="U385" s="83"/>
      <c r="V385" s="41"/>
      <c r="W385" s="41"/>
      <c r="X385" s="41"/>
      <c r="Y385" s="41"/>
      <c r="Z385" s="41"/>
      <c r="AA385" s="883"/>
    </row>
    <row r="386" spans="1:27" ht="14.25" customHeight="1" x14ac:dyDescent="0.45">
      <c r="A386" s="121" t="s">
        <v>149</v>
      </c>
      <c r="B386" s="77" t="s">
        <v>10</v>
      </c>
      <c r="C386" s="122">
        <v>45517</v>
      </c>
      <c r="D386" s="105" t="s">
        <v>393</v>
      </c>
      <c r="E386" s="77" t="s">
        <v>531</v>
      </c>
      <c r="F386" s="77" t="s">
        <v>532</v>
      </c>
      <c r="G386" s="77"/>
      <c r="H386" s="77" t="s">
        <v>531</v>
      </c>
      <c r="I386" s="81">
        <v>49.6</v>
      </c>
      <c r="J386" s="81">
        <v>129</v>
      </c>
      <c r="K386" s="81"/>
      <c r="L386" s="123">
        <f>SUM(V386:AI386)</f>
        <v>2</v>
      </c>
      <c r="M386" s="81">
        <f>L386*I386</f>
        <v>99.2</v>
      </c>
      <c r="N386" s="81"/>
      <c r="O386" s="82"/>
      <c r="P386" s="82">
        <f>O387*I386</f>
        <v>0</v>
      </c>
      <c r="Q386" s="82"/>
      <c r="R386" s="81"/>
      <c r="S386" s="81">
        <f>R387*I386</f>
        <v>99.2</v>
      </c>
      <c r="T386" s="81"/>
      <c r="U386" s="124"/>
      <c r="V386" s="82"/>
      <c r="W386" s="82"/>
      <c r="X386" s="82"/>
      <c r="Y386" s="82"/>
      <c r="Z386" s="82"/>
      <c r="AA386" s="131">
        <v>2</v>
      </c>
    </row>
    <row r="387" spans="1:27" ht="14.25" customHeight="1" x14ac:dyDescent="0.45">
      <c r="A387" s="125"/>
      <c r="B387" s="36"/>
      <c r="C387" s="36"/>
      <c r="D387" s="89"/>
      <c r="E387" s="36"/>
      <c r="F387" s="36"/>
      <c r="G387" s="36"/>
      <c r="H387" s="36"/>
      <c r="I387" s="38"/>
      <c r="J387" s="38"/>
      <c r="K387" s="38"/>
      <c r="L387" s="84"/>
      <c r="M387" s="38"/>
      <c r="N387" s="38">
        <f>L386*J386</f>
        <v>258</v>
      </c>
      <c r="O387" s="47">
        <f>SUM(V387:AK387)</f>
        <v>0</v>
      </c>
      <c r="P387" s="41"/>
      <c r="Q387" s="41">
        <f>O387*J386</f>
        <v>0</v>
      </c>
      <c r="R387" s="38">
        <f>L386-O387</f>
        <v>2</v>
      </c>
      <c r="S387" s="38"/>
      <c r="T387" s="38">
        <f>R387*J386</f>
        <v>258</v>
      </c>
      <c r="U387" s="83"/>
      <c r="V387" s="41"/>
      <c r="W387" s="41"/>
      <c r="X387" s="41"/>
      <c r="Y387" s="41"/>
      <c r="Z387" s="41"/>
      <c r="AA387" s="132">
        <v>0</v>
      </c>
    </row>
    <row r="388" spans="1:27" ht="14.25" customHeight="1" x14ac:dyDescent="0.45">
      <c r="A388" s="125"/>
      <c r="B388" s="36"/>
      <c r="C388" s="36"/>
      <c r="D388" s="36"/>
      <c r="E388" s="36"/>
      <c r="F388" s="36"/>
      <c r="G388" s="36"/>
      <c r="H388" s="36"/>
      <c r="I388" s="38"/>
      <c r="J388" s="38"/>
      <c r="K388" s="38"/>
      <c r="L388" s="84"/>
      <c r="M388" s="38"/>
      <c r="N388" s="38"/>
      <c r="O388" s="41"/>
      <c r="P388" s="41"/>
      <c r="Q388" s="41"/>
      <c r="R388" s="38"/>
      <c r="S388" s="38"/>
      <c r="T388" s="38"/>
      <c r="U388" s="83"/>
      <c r="V388" s="41"/>
      <c r="W388" s="41"/>
      <c r="X388" s="41"/>
      <c r="Y388" s="41"/>
      <c r="Z388" s="41"/>
      <c r="AA388" s="19"/>
    </row>
    <row r="389" spans="1:27" ht="14.25" customHeight="1" x14ac:dyDescent="0.45">
      <c r="A389" s="121" t="s">
        <v>149</v>
      </c>
      <c r="B389" s="77" t="s">
        <v>10</v>
      </c>
      <c r="C389" s="122">
        <v>45517</v>
      </c>
      <c r="D389" s="105" t="s">
        <v>533</v>
      </c>
      <c r="E389" s="77" t="s">
        <v>534</v>
      </c>
      <c r="F389" s="77" t="s">
        <v>535</v>
      </c>
      <c r="G389" s="77"/>
      <c r="H389" s="77"/>
      <c r="I389" s="81">
        <v>30.4</v>
      </c>
      <c r="J389" s="81">
        <v>79</v>
      </c>
      <c r="K389" s="81"/>
      <c r="L389" s="123">
        <f>SUM(V389:AI389)</f>
        <v>2</v>
      </c>
      <c r="M389" s="81">
        <f>L389*I389</f>
        <v>60.8</v>
      </c>
      <c r="N389" s="81"/>
      <c r="O389" s="82"/>
      <c r="P389" s="82">
        <f>O390*I389</f>
        <v>0</v>
      </c>
      <c r="Q389" s="82"/>
      <c r="R389" s="81"/>
      <c r="S389" s="81">
        <f>R390*I389</f>
        <v>60.8</v>
      </c>
      <c r="T389" s="81"/>
      <c r="U389" s="124"/>
      <c r="V389" s="82">
        <v>1</v>
      </c>
      <c r="W389" s="82">
        <v>1</v>
      </c>
      <c r="X389" s="82"/>
      <c r="Y389" s="82"/>
      <c r="Z389" s="82"/>
      <c r="AA389" s="131"/>
    </row>
    <row r="390" spans="1:27" ht="14.25" customHeight="1" x14ac:dyDescent="0.45">
      <c r="A390" s="125"/>
      <c r="B390" s="36"/>
      <c r="C390" s="36"/>
      <c r="D390" s="46"/>
      <c r="E390" s="36"/>
      <c r="F390" s="36"/>
      <c r="G390" s="36"/>
      <c r="H390" s="36"/>
      <c r="I390" s="38"/>
      <c r="J390" s="38"/>
      <c r="K390" s="38"/>
      <c r="L390" s="84"/>
      <c r="M390" s="38"/>
      <c r="N390" s="38">
        <f>L389*J389</f>
        <v>158</v>
      </c>
      <c r="O390" s="47">
        <f>SUM(V390:AK390)</f>
        <v>0</v>
      </c>
      <c r="P390" s="41"/>
      <c r="Q390" s="41">
        <f>O390*J389</f>
        <v>0</v>
      </c>
      <c r="R390" s="38">
        <f>L389-O390</f>
        <v>2</v>
      </c>
      <c r="S390" s="38"/>
      <c r="T390" s="38">
        <f>R390*J389</f>
        <v>158</v>
      </c>
      <c r="U390" s="83"/>
      <c r="V390" s="47">
        <v>0</v>
      </c>
      <c r="W390" s="47">
        <v>0</v>
      </c>
      <c r="X390" s="41"/>
      <c r="Y390" s="41"/>
      <c r="Z390" s="41"/>
      <c r="AA390" s="19"/>
    </row>
    <row r="391" spans="1:27" ht="14.25" customHeight="1" x14ac:dyDescent="0.45">
      <c r="A391" s="125"/>
      <c r="B391" s="36"/>
      <c r="C391" s="36"/>
      <c r="D391" s="36"/>
      <c r="E391" s="36"/>
      <c r="F391" s="36"/>
      <c r="G391" s="36"/>
      <c r="H391" s="36"/>
      <c r="I391" s="38"/>
      <c r="J391" s="38"/>
      <c r="K391" s="38"/>
      <c r="L391" s="84"/>
      <c r="M391" s="38"/>
      <c r="N391" s="38"/>
      <c r="O391" s="41"/>
      <c r="P391" s="41"/>
      <c r="Q391" s="41"/>
      <c r="R391" s="38"/>
      <c r="S391" s="38"/>
      <c r="T391" s="38"/>
      <c r="U391" s="83"/>
      <c r="V391" s="41"/>
      <c r="W391" s="41"/>
      <c r="X391" s="41"/>
      <c r="Y391" s="41"/>
      <c r="Z391" s="41"/>
      <c r="AA391" s="19"/>
    </row>
    <row r="392" spans="1:27" ht="14.25" customHeight="1" x14ac:dyDescent="0.45">
      <c r="A392" s="121" t="s">
        <v>149</v>
      </c>
      <c r="B392" s="77" t="s">
        <v>10</v>
      </c>
      <c r="C392" s="122">
        <v>45517</v>
      </c>
      <c r="D392" s="77" t="s">
        <v>536</v>
      </c>
      <c r="E392" s="77" t="s">
        <v>180</v>
      </c>
      <c r="F392" s="77" t="s">
        <v>535</v>
      </c>
      <c r="G392" s="77" t="s">
        <v>537</v>
      </c>
      <c r="H392" s="77" t="s">
        <v>328</v>
      </c>
      <c r="I392" s="81">
        <v>57.3</v>
      </c>
      <c r="J392" s="81">
        <v>149</v>
      </c>
      <c r="K392" s="81"/>
      <c r="L392" s="123">
        <f>SUM(V392:AI392)</f>
        <v>5</v>
      </c>
      <c r="M392" s="81">
        <f>L392*I392</f>
        <v>286.5</v>
      </c>
      <c r="N392" s="81"/>
      <c r="O392" s="82"/>
      <c r="P392" s="82">
        <f>O393*I392</f>
        <v>0</v>
      </c>
      <c r="Q392" s="82"/>
      <c r="R392" s="81"/>
      <c r="S392" s="81">
        <f>R393*I392</f>
        <v>286.5</v>
      </c>
      <c r="T392" s="81"/>
      <c r="U392" s="124"/>
      <c r="V392" s="82">
        <v>1</v>
      </c>
      <c r="W392" s="82">
        <v>2</v>
      </c>
      <c r="X392" s="82">
        <v>2</v>
      </c>
      <c r="Y392" s="82"/>
      <c r="Z392" s="82"/>
      <c r="AA392" s="131"/>
    </row>
    <row r="393" spans="1:27" ht="14.25" customHeight="1" x14ac:dyDescent="0.45">
      <c r="A393" s="125"/>
      <c r="B393" s="36"/>
      <c r="C393" s="36"/>
      <c r="D393" s="46"/>
      <c r="E393" s="36"/>
      <c r="F393" s="36"/>
      <c r="G393" s="36"/>
      <c r="H393" s="36"/>
      <c r="I393" s="38"/>
      <c r="J393" s="38"/>
      <c r="K393" s="38"/>
      <c r="L393" s="84"/>
      <c r="M393" s="38"/>
      <c r="N393" s="38">
        <f>L392*J392</f>
        <v>745</v>
      </c>
      <c r="O393" s="40">
        <f>SUM(V393:AK393)</f>
        <v>0</v>
      </c>
      <c r="P393" s="41"/>
      <c r="Q393" s="41">
        <f>O393*J392</f>
        <v>0</v>
      </c>
      <c r="R393" s="38">
        <f>L392-O393</f>
        <v>5</v>
      </c>
      <c r="S393" s="38"/>
      <c r="T393" s="38">
        <f>R393*J392</f>
        <v>745</v>
      </c>
      <c r="U393" s="83"/>
      <c r="V393" s="40">
        <v>0</v>
      </c>
      <c r="W393" s="40">
        <v>0</v>
      </c>
      <c r="X393" s="40">
        <v>0</v>
      </c>
      <c r="Y393" s="41"/>
      <c r="Z393" s="19"/>
      <c r="AA393" s="19"/>
    </row>
    <row r="394" spans="1:27" ht="14.25" customHeight="1" x14ac:dyDescent="0.45">
      <c r="A394" s="125"/>
      <c r="B394" s="36"/>
      <c r="C394" s="36"/>
      <c r="D394" s="36"/>
      <c r="E394" s="36"/>
      <c r="F394" s="36"/>
      <c r="G394" s="36"/>
      <c r="H394" s="36"/>
      <c r="I394" s="38"/>
      <c r="J394" s="38"/>
      <c r="K394" s="38"/>
      <c r="L394" s="84"/>
      <c r="M394" s="38"/>
      <c r="N394" s="38"/>
      <c r="O394" s="41"/>
      <c r="P394" s="41"/>
      <c r="Q394" s="41"/>
      <c r="R394" s="38"/>
      <c r="S394" s="38"/>
      <c r="T394" s="38"/>
      <c r="U394" s="83"/>
      <c r="V394" s="41"/>
      <c r="W394" s="41"/>
      <c r="X394" s="846"/>
      <c r="Y394" s="41"/>
      <c r="Z394" s="19"/>
      <c r="AA394" s="19"/>
    </row>
    <row r="395" spans="1:27" ht="14.25" customHeight="1" x14ac:dyDescent="0.45">
      <c r="A395" s="121" t="s">
        <v>149</v>
      </c>
      <c r="B395" s="77" t="s">
        <v>10</v>
      </c>
      <c r="C395" s="122">
        <v>45517</v>
      </c>
      <c r="D395" s="88" t="s">
        <v>462</v>
      </c>
      <c r="E395" s="77" t="s">
        <v>175</v>
      </c>
      <c r="F395" s="77" t="s">
        <v>535</v>
      </c>
      <c r="G395" s="77"/>
      <c r="H395" s="77" t="s">
        <v>538</v>
      </c>
      <c r="I395" s="81">
        <v>126.5</v>
      </c>
      <c r="J395" s="81">
        <v>329</v>
      </c>
      <c r="K395" s="81"/>
      <c r="L395" s="123">
        <f>SUM(V395:AI395)</f>
        <v>4</v>
      </c>
      <c r="M395" s="81">
        <f>L395*I395</f>
        <v>506</v>
      </c>
      <c r="N395" s="81"/>
      <c r="O395" s="82"/>
      <c r="P395" s="82">
        <f>O396*I395</f>
        <v>0</v>
      </c>
      <c r="Q395" s="82"/>
      <c r="R395" s="81"/>
      <c r="S395" s="81">
        <f>R396*I395</f>
        <v>506</v>
      </c>
      <c r="T395" s="81"/>
      <c r="U395" s="124"/>
      <c r="V395" s="82">
        <v>3</v>
      </c>
      <c r="W395" s="82">
        <v>1</v>
      </c>
      <c r="X395" s="82"/>
      <c r="Y395" s="82"/>
      <c r="Z395" s="131"/>
      <c r="AA395" s="131"/>
    </row>
    <row r="396" spans="1:27" ht="14.25" customHeight="1" x14ac:dyDescent="0.45">
      <c r="A396" s="125"/>
      <c r="B396" s="36"/>
      <c r="C396" s="36"/>
      <c r="D396" s="46"/>
      <c r="E396" s="36"/>
      <c r="F396" s="36"/>
      <c r="G396" s="36"/>
      <c r="H396" s="36"/>
      <c r="I396" s="38"/>
      <c r="J396" s="38"/>
      <c r="K396" s="38"/>
      <c r="L396" s="84"/>
      <c r="M396" s="38"/>
      <c r="N396" s="38">
        <f>L395*J395</f>
        <v>1316</v>
      </c>
      <c r="O396" s="47">
        <f>SUM(V396:AK396)</f>
        <v>0</v>
      </c>
      <c r="P396" s="41"/>
      <c r="Q396" s="41">
        <f>O396*J395</f>
        <v>0</v>
      </c>
      <c r="R396" s="38">
        <f>L395-O396</f>
        <v>4</v>
      </c>
      <c r="S396" s="38"/>
      <c r="T396" s="38">
        <f>R396*J395</f>
        <v>1316</v>
      </c>
      <c r="U396" s="83"/>
      <c r="V396" s="47">
        <v>0</v>
      </c>
      <c r="W396" s="47">
        <v>0</v>
      </c>
      <c r="X396" s="41"/>
      <c r="Y396" s="41"/>
      <c r="Z396" s="19"/>
      <c r="AA396" s="19"/>
    </row>
    <row r="397" spans="1:27" ht="14.25" customHeight="1" x14ac:dyDescent="0.45">
      <c r="A397" s="125"/>
      <c r="B397" s="36"/>
      <c r="C397" s="36"/>
      <c r="D397" s="36"/>
      <c r="E397" s="36"/>
      <c r="F397" s="36"/>
      <c r="G397" s="36"/>
      <c r="H397" s="36"/>
      <c r="I397" s="38"/>
      <c r="J397" s="38"/>
      <c r="K397" s="38"/>
      <c r="L397" s="84"/>
      <c r="M397" s="38"/>
      <c r="N397" s="38"/>
      <c r="O397" s="41"/>
      <c r="P397" s="41"/>
      <c r="Q397" s="41"/>
      <c r="R397" s="38"/>
      <c r="S397" s="38"/>
      <c r="T397" s="38"/>
      <c r="U397" s="83"/>
      <c r="V397" s="41"/>
      <c r="W397" s="41"/>
      <c r="X397" s="41"/>
      <c r="Y397" s="41"/>
      <c r="Z397" s="19"/>
      <c r="AA397" s="19"/>
    </row>
    <row r="398" spans="1:27" ht="14.25" customHeight="1" x14ac:dyDescent="0.45">
      <c r="A398" s="121" t="s">
        <v>149</v>
      </c>
      <c r="B398" s="77" t="s">
        <v>10</v>
      </c>
      <c r="C398" s="122">
        <v>45555</v>
      </c>
      <c r="D398" s="105" t="s">
        <v>539</v>
      </c>
      <c r="E398" s="77" t="s">
        <v>540</v>
      </c>
      <c r="F398" s="77" t="s">
        <v>541</v>
      </c>
      <c r="G398" s="77"/>
      <c r="H398" s="77" t="s">
        <v>542</v>
      </c>
      <c r="I398" s="81">
        <v>91.9</v>
      </c>
      <c r="J398" s="81">
        <v>239</v>
      </c>
      <c r="K398" s="81"/>
      <c r="L398" s="123">
        <f>SUM(V398:AI398)</f>
        <v>3</v>
      </c>
      <c r="M398" s="81">
        <f>L398*I398</f>
        <v>275.70000000000005</v>
      </c>
      <c r="N398" s="81"/>
      <c r="O398" s="82"/>
      <c r="P398" s="82">
        <f>O399*I398</f>
        <v>0</v>
      </c>
      <c r="Q398" s="82"/>
      <c r="R398" s="81"/>
      <c r="S398" s="81">
        <f>R399*I398</f>
        <v>275.70000000000005</v>
      </c>
      <c r="T398" s="81"/>
      <c r="U398" s="124"/>
      <c r="V398" s="82">
        <v>2</v>
      </c>
      <c r="W398" s="82">
        <v>1</v>
      </c>
      <c r="X398" s="82"/>
      <c r="Y398" s="82"/>
      <c r="Z398" s="131"/>
      <c r="AA398" s="131"/>
    </row>
    <row r="399" spans="1:27" ht="14.25" customHeight="1" x14ac:dyDescent="0.45">
      <c r="A399" s="125"/>
      <c r="B399" s="36"/>
      <c r="C399" s="36"/>
      <c r="D399" s="46"/>
      <c r="E399" s="36"/>
      <c r="F399" s="36"/>
      <c r="G399" s="36"/>
      <c r="H399" s="36"/>
      <c r="I399" s="38"/>
      <c r="J399" s="38"/>
      <c r="K399" s="38"/>
      <c r="L399" s="84"/>
      <c r="M399" s="38"/>
      <c r="N399" s="38">
        <f>L398*J398</f>
        <v>717</v>
      </c>
      <c r="O399" s="40">
        <f>SUM(V399:AK399)</f>
        <v>0</v>
      </c>
      <c r="P399" s="41"/>
      <c r="Q399" s="41">
        <f>O399*J398</f>
        <v>0</v>
      </c>
      <c r="R399" s="38">
        <f>L398-O399</f>
        <v>3</v>
      </c>
      <c r="S399" s="38"/>
      <c r="T399" s="38">
        <f>R399*J398</f>
        <v>717</v>
      </c>
      <c r="U399" s="83"/>
      <c r="V399" s="40">
        <v>0</v>
      </c>
      <c r="W399" s="40">
        <v>0</v>
      </c>
      <c r="X399" s="41"/>
      <c r="Y399" s="41"/>
      <c r="Z399" s="19"/>
      <c r="AA399" s="19"/>
    </row>
    <row r="400" spans="1:27" ht="14.25" customHeight="1" x14ac:dyDescent="0.45">
      <c r="A400" s="125"/>
      <c r="B400" s="36"/>
      <c r="C400" s="36"/>
      <c r="D400" s="36"/>
      <c r="E400" s="36"/>
      <c r="F400" s="36"/>
      <c r="G400" s="36"/>
      <c r="H400" s="36"/>
      <c r="I400" s="38"/>
      <c r="J400" s="38"/>
      <c r="K400" s="38"/>
      <c r="L400" s="84"/>
      <c r="M400" s="38"/>
      <c r="N400" s="38"/>
      <c r="O400" s="41"/>
      <c r="P400" s="41"/>
      <c r="Q400" s="41"/>
      <c r="R400" s="38"/>
      <c r="S400" s="38"/>
      <c r="T400" s="38"/>
      <c r="U400" s="83"/>
      <c r="V400" s="41"/>
      <c r="W400" s="41"/>
      <c r="X400" s="41"/>
      <c r="Y400" s="41"/>
      <c r="Z400" s="19"/>
      <c r="AA400" s="19"/>
    </row>
    <row r="401" spans="1:27" ht="14.25" customHeight="1" x14ac:dyDescent="0.45">
      <c r="A401" s="121" t="s">
        <v>149</v>
      </c>
      <c r="B401" s="77" t="s">
        <v>10</v>
      </c>
      <c r="C401" s="122">
        <v>45455</v>
      </c>
      <c r="D401" s="77" t="s">
        <v>543</v>
      </c>
      <c r="E401" s="77" t="s">
        <v>368</v>
      </c>
      <c r="F401" s="77" t="s">
        <v>176</v>
      </c>
      <c r="G401" s="77" t="s">
        <v>544</v>
      </c>
      <c r="H401" s="77" t="s">
        <v>351</v>
      </c>
      <c r="I401" s="81">
        <v>111.2</v>
      </c>
      <c r="J401" s="81">
        <v>289</v>
      </c>
      <c r="K401" s="81"/>
      <c r="L401" s="123">
        <f>SUM(V401:AI401)</f>
        <v>5</v>
      </c>
      <c r="M401" s="81">
        <f>L401*I401</f>
        <v>556</v>
      </c>
      <c r="N401" s="81"/>
      <c r="O401" s="82"/>
      <c r="P401" s="82">
        <f>O402*I401</f>
        <v>0</v>
      </c>
      <c r="Q401" s="82"/>
      <c r="R401" s="81"/>
      <c r="S401" s="81">
        <f>R402*I401</f>
        <v>556</v>
      </c>
      <c r="T401" s="81"/>
      <c r="U401" s="124"/>
      <c r="V401" s="82">
        <v>3</v>
      </c>
      <c r="W401" s="82">
        <v>2</v>
      </c>
      <c r="X401" s="82"/>
      <c r="Y401" s="82"/>
      <c r="Z401" s="131"/>
      <c r="AA401" s="131"/>
    </row>
    <row r="402" spans="1:27" ht="14.25" customHeight="1" x14ac:dyDescent="0.45">
      <c r="A402" s="125"/>
      <c r="B402" s="36"/>
      <c r="C402" s="36"/>
      <c r="D402" s="46"/>
      <c r="E402" s="36"/>
      <c r="F402" s="36"/>
      <c r="G402" s="36"/>
      <c r="H402" s="36"/>
      <c r="I402" s="38"/>
      <c r="J402" s="38"/>
      <c r="K402" s="38"/>
      <c r="L402" s="84"/>
      <c r="M402" s="38"/>
      <c r="N402" s="38">
        <f>L401*J401</f>
        <v>1445</v>
      </c>
      <c r="O402" s="47">
        <f>SUM(V402:AK402)</f>
        <v>0</v>
      </c>
      <c r="P402" s="41"/>
      <c r="Q402" s="41">
        <f>O402*J401</f>
        <v>0</v>
      </c>
      <c r="R402" s="38">
        <f>L401-O402</f>
        <v>5</v>
      </c>
      <c r="S402" s="38"/>
      <c r="T402" s="38">
        <f>R402*J401</f>
        <v>1445</v>
      </c>
      <c r="U402" s="83"/>
      <c r="V402" s="47">
        <v>0</v>
      </c>
      <c r="W402" s="47">
        <v>0</v>
      </c>
      <c r="X402" s="41"/>
      <c r="Y402" s="41"/>
      <c r="Z402" s="19"/>
      <c r="AA402" s="19"/>
    </row>
    <row r="403" spans="1:27" ht="14.25" customHeight="1" x14ac:dyDescent="0.45">
      <c r="A403" s="125"/>
      <c r="B403" s="36"/>
      <c r="C403" s="36"/>
      <c r="D403" s="36"/>
      <c r="E403" s="36"/>
      <c r="F403" s="36"/>
      <c r="G403" s="36"/>
      <c r="H403" s="36"/>
      <c r="I403" s="38"/>
      <c r="J403" s="38"/>
      <c r="K403" s="38"/>
      <c r="L403" s="84"/>
      <c r="M403" s="38"/>
      <c r="N403" s="38"/>
      <c r="O403" s="41"/>
      <c r="P403" s="41"/>
      <c r="Q403" s="41"/>
      <c r="R403" s="38"/>
      <c r="S403" s="38"/>
      <c r="T403" s="38"/>
      <c r="U403" s="83"/>
      <c r="V403" s="41"/>
      <c r="W403" s="41"/>
      <c r="X403" s="41"/>
      <c r="Y403" s="41"/>
      <c r="Z403" s="19"/>
      <c r="AA403" s="19"/>
    </row>
    <row r="404" spans="1:27" ht="14.25" customHeight="1" x14ac:dyDescent="0.45">
      <c r="A404" s="121" t="s">
        <v>149</v>
      </c>
      <c r="B404" s="77" t="s">
        <v>10</v>
      </c>
      <c r="C404" s="122">
        <v>45503</v>
      </c>
      <c r="D404" s="77" t="s">
        <v>545</v>
      </c>
      <c r="E404" s="77" t="s">
        <v>214</v>
      </c>
      <c r="F404" s="77" t="s">
        <v>546</v>
      </c>
      <c r="G404" s="77" t="s">
        <v>166</v>
      </c>
      <c r="H404" s="77" t="s">
        <v>547</v>
      </c>
      <c r="I404" s="81">
        <v>68.8</v>
      </c>
      <c r="J404" s="81">
        <v>179</v>
      </c>
      <c r="K404" s="81"/>
      <c r="L404" s="123">
        <f>SUM(V404:AI404)</f>
        <v>4</v>
      </c>
      <c r="M404" s="81">
        <f>L404*I404</f>
        <v>275.2</v>
      </c>
      <c r="N404" s="81"/>
      <c r="O404" s="82"/>
      <c r="P404" s="82">
        <f>O405*I404</f>
        <v>0</v>
      </c>
      <c r="Q404" s="82"/>
      <c r="R404" s="81"/>
      <c r="S404" s="81">
        <f>R405*I404</f>
        <v>275.2</v>
      </c>
      <c r="T404" s="81"/>
      <c r="U404" s="124"/>
      <c r="V404" s="82">
        <v>2</v>
      </c>
      <c r="W404" s="82">
        <v>2</v>
      </c>
      <c r="X404" s="82"/>
      <c r="Y404" s="82"/>
      <c r="Z404" s="131"/>
      <c r="AA404" s="131"/>
    </row>
    <row r="405" spans="1:27" ht="14.25" customHeight="1" x14ac:dyDescent="0.45">
      <c r="A405" s="125"/>
      <c r="B405" s="36"/>
      <c r="C405" s="36"/>
      <c r="D405" s="36"/>
      <c r="E405" s="36"/>
      <c r="F405" s="36"/>
      <c r="G405" s="36"/>
      <c r="H405" s="36"/>
      <c r="I405" s="38"/>
      <c r="J405" s="38"/>
      <c r="K405" s="38"/>
      <c r="L405" s="84"/>
      <c r="M405" s="38"/>
      <c r="N405" s="38">
        <f>L404*J404</f>
        <v>716</v>
      </c>
      <c r="O405" s="40">
        <f>SUM(V405:AK405)</f>
        <v>0</v>
      </c>
      <c r="P405" s="41"/>
      <c r="Q405" s="41">
        <f>O405*J404</f>
        <v>0</v>
      </c>
      <c r="R405" s="38">
        <f>L404-O405</f>
        <v>4</v>
      </c>
      <c r="S405" s="38"/>
      <c r="T405" s="38">
        <f>R405*J404</f>
        <v>716</v>
      </c>
      <c r="U405" s="83"/>
      <c r="V405" s="40">
        <v>0</v>
      </c>
      <c r="W405" s="40">
        <v>0</v>
      </c>
      <c r="X405" s="41"/>
      <c r="Y405" s="41"/>
      <c r="Z405" s="19"/>
      <c r="AA405" s="19"/>
    </row>
    <row r="406" spans="1:27" ht="14.25" customHeight="1" x14ac:dyDescent="0.45">
      <c r="A406" s="125"/>
      <c r="B406" s="36"/>
      <c r="C406" s="36"/>
      <c r="D406" s="36"/>
      <c r="E406" s="36"/>
      <c r="F406" s="36"/>
      <c r="G406" s="36"/>
      <c r="H406" s="36"/>
      <c r="I406" s="38"/>
      <c r="J406" s="38"/>
      <c r="K406" s="38"/>
      <c r="L406" s="84"/>
      <c r="M406" s="38"/>
      <c r="N406" s="38"/>
      <c r="O406" s="41"/>
      <c r="P406" s="41"/>
      <c r="Q406" s="41"/>
      <c r="R406" s="38"/>
      <c r="S406" s="38"/>
      <c r="T406" s="38"/>
      <c r="U406" s="83"/>
      <c r="V406" s="846"/>
      <c r="W406" s="846"/>
      <c r="X406" s="41"/>
      <c r="Y406" s="41"/>
      <c r="Z406" s="19"/>
      <c r="AA406" s="19"/>
    </row>
    <row r="407" spans="1:27" ht="14.25" customHeight="1" x14ac:dyDescent="0.45">
      <c r="A407" s="121" t="s">
        <v>149</v>
      </c>
      <c r="B407" s="77" t="s">
        <v>10</v>
      </c>
      <c r="C407" s="122">
        <v>45517</v>
      </c>
      <c r="D407" s="105" t="s">
        <v>548</v>
      </c>
      <c r="E407" s="77" t="s">
        <v>164</v>
      </c>
      <c r="F407" s="77" t="s">
        <v>549</v>
      </c>
      <c r="G407" s="77" t="s">
        <v>166</v>
      </c>
      <c r="H407" s="77" t="s">
        <v>550</v>
      </c>
      <c r="I407" s="81">
        <v>57.3</v>
      </c>
      <c r="J407" s="81">
        <v>149</v>
      </c>
      <c r="K407" s="81"/>
      <c r="L407" s="123">
        <f>SUM(V407:AI407)</f>
        <v>4</v>
      </c>
      <c r="M407" s="81">
        <f>L407*I407</f>
        <v>229.2</v>
      </c>
      <c r="N407" s="81"/>
      <c r="O407" s="82"/>
      <c r="P407" s="82">
        <f>O408*I407</f>
        <v>0</v>
      </c>
      <c r="Q407" s="82"/>
      <c r="R407" s="81"/>
      <c r="S407" s="81">
        <f>R408*I407</f>
        <v>229.2</v>
      </c>
      <c r="T407" s="81"/>
      <c r="U407" s="124"/>
      <c r="V407" s="82">
        <v>2</v>
      </c>
      <c r="W407" s="82">
        <v>2</v>
      </c>
      <c r="X407" s="82"/>
      <c r="Y407" s="82"/>
      <c r="Z407" s="131"/>
      <c r="AA407" s="131"/>
    </row>
    <row r="408" spans="1:27" ht="14.25" customHeight="1" x14ac:dyDescent="0.45">
      <c r="A408" s="125"/>
      <c r="B408" s="36"/>
      <c r="C408" s="36"/>
      <c r="D408" s="46"/>
      <c r="E408" s="36"/>
      <c r="F408" s="36"/>
      <c r="G408" s="36"/>
      <c r="H408" s="36"/>
      <c r="I408" s="38"/>
      <c r="J408" s="38"/>
      <c r="K408" s="38"/>
      <c r="L408" s="127"/>
      <c r="M408" s="48"/>
      <c r="N408" s="48">
        <f>L407*J407</f>
        <v>596</v>
      </c>
      <c r="O408" s="138">
        <f>SUM(V408:AK408)</f>
        <v>0</v>
      </c>
      <c r="P408" s="110"/>
      <c r="Q408" s="110">
        <f>O408*J407</f>
        <v>0</v>
      </c>
      <c r="R408" s="48">
        <f>L407-O408</f>
        <v>4</v>
      </c>
      <c r="S408" s="48"/>
      <c r="T408" s="48">
        <f>R408*J407</f>
        <v>596</v>
      </c>
      <c r="U408" s="128"/>
      <c r="V408" s="579">
        <v>0</v>
      </c>
      <c r="W408" s="47">
        <v>0</v>
      </c>
      <c r="X408" s="41"/>
      <c r="Y408" s="41"/>
      <c r="Z408" s="19"/>
      <c r="AA408" s="19"/>
    </row>
    <row r="409" spans="1:27" ht="14.25" customHeight="1" x14ac:dyDescent="0.45"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30"/>
      <c r="M409" s="19"/>
      <c r="N409" s="19"/>
      <c r="O409" s="19"/>
      <c r="P409" s="19"/>
      <c r="Q409" s="19"/>
      <c r="R409" s="19"/>
      <c r="S409" s="19"/>
      <c r="T409" s="19"/>
      <c r="U409" s="129"/>
      <c r="V409" s="19"/>
      <c r="W409" s="19"/>
      <c r="X409" s="19"/>
      <c r="Y409" s="19"/>
      <c r="Z409" s="19"/>
      <c r="AA409" s="19"/>
    </row>
    <row r="410" spans="1:27" ht="14.25" customHeight="1" x14ac:dyDescent="0.45">
      <c r="A410" s="121" t="s">
        <v>149</v>
      </c>
      <c r="B410" s="77" t="s">
        <v>10</v>
      </c>
      <c r="C410" s="122">
        <v>45455</v>
      </c>
      <c r="D410" s="87" t="s">
        <v>460</v>
      </c>
      <c r="E410" s="77" t="s">
        <v>164</v>
      </c>
      <c r="F410" s="77" t="s">
        <v>165</v>
      </c>
      <c r="G410" s="77" t="s">
        <v>166</v>
      </c>
      <c r="H410" s="77" t="s">
        <v>239</v>
      </c>
      <c r="I410" s="81">
        <v>49.6</v>
      </c>
      <c r="J410" s="81">
        <v>129</v>
      </c>
      <c r="K410" s="81"/>
      <c r="L410" s="123">
        <f>SUM(V410:AI410)</f>
        <v>6</v>
      </c>
      <c r="M410" s="81">
        <f>L410*I410</f>
        <v>297.60000000000002</v>
      </c>
      <c r="N410" s="81"/>
      <c r="O410" s="82"/>
      <c r="P410" s="82">
        <f>O411*I410</f>
        <v>0</v>
      </c>
      <c r="Q410" s="82"/>
      <c r="R410" s="81"/>
      <c r="S410" s="81">
        <f>R411*I410</f>
        <v>297.60000000000002</v>
      </c>
      <c r="T410" s="81"/>
      <c r="U410" s="124"/>
      <c r="V410" s="82">
        <v>2</v>
      </c>
      <c r="W410" s="82">
        <v>3</v>
      </c>
      <c r="X410" s="82">
        <v>1</v>
      </c>
      <c r="Y410" s="82"/>
      <c r="Z410" s="131"/>
      <c r="AA410" s="131"/>
    </row>
    <row r="411" spans="1:27" ht="14.25" customHeight="1" x14ac:dyDescent="0.45">
      <c r="A411" s="125"/>
      <c r="B411" s="36"/>
      <c r="C411" s="36"/>
      <c r="D411" s="46"/>
      <c r="E411" s="36"/>
      <c r="F411" s="36"/>
      <c r="G411" s="36"/>
      <c r="H411" s="36"/>
      <c r="I411" s="38"/>
      <c r="J411" s="38"/>
      <c r="K411" s="38"/>
      <c r="L411" s="84"/>
      <c r="M411" s="38"/>
      <c r="N411" s="38">
        <f>L410*J410</f>
        <v>774</v>
      </c>
      <c r="O411" s="47">
        <f>SUM(V411:AK411)</f>
        <v>0</v>
      </c>
      <c r="P411" s="41"/>
      <c r="Q411" s="41">
        <f>O411*J410</f>
        <v>0</v>
      </c>
      <c r="R411" s="38">
        <f>L410-O411</f>
        <v>6</v>
      </c>
      <c r="S411" s="38"/>
      <c r="T411" s="38">
        <f>R411*J410</f>
        <v>774</v>
      </c>
      <c r="U411" s="83"/>
      <c r="V411" s="68">
        <v>0</v>
      </c>
      <c r="W411" s="68">
        <v>0</v>
      </c>
      <c r="X411" s="68">
        <v>0</v>
      </c>
      <c r="Y411" s="41"/>
      <c r="Z411" s="19"/>
      <c r="AA411" s="19"/>
    </row>
    <row r="412" spans="1:27" ht="14.25" customHeight="1" x14ac:dyDescent="0.45">
      <c r="A412" s="125"/>
      <c r="B412" s="36"/>
      <c r="C412" s="36"/>
      <c r="D412" s="36"/>
      <c r="E412" s="36"/>
      <c r="F412" s="36"/>
      <c r="G412" s="36"/>
      <c r="H412" s="36"/>
      <c r="I412" s="38"/>
      <c r="J412" s="38"/>
      <c r="K412" s="38"/>
      <c r="L412" s="84"/>
      <c r="M412" s="38"/>
      <c r="N412" s="38"/>
      <c r="O412" s="41"/>
      <c r="P412" s="41"/>
      <c r="Q412" s="41"/>
      <c r="R412" s="38"/>
      <c r="S412" s="38"/>
      <c r="T412" s="38"/>
      <c r="U412" s="83"/>
      <c r="V412" s="38"/>
      <c r="W412" s="845"/>
      <c r="X412" s="38"/>
      <c r="Y412" s="41"/>
      <c r="Z412" s="19"/>
      <c r="AA412" s="19"/>
    </row>
    <row r="413" spans="1:27" ht="14.25" customHeight="1" x14ac:dyDescent="0.45">
      <c r="A413" s="121" t="s">
        <v>149</v>
      </c>
      <c r="B413" s="77" t="s">
        <v>10</v>
      </c>
      <c r="C413" s="122">
        <v>45503</v>
      </c>
      <c r="D413" s="77" t="s">
        <v>551</v>
      </c>
      <c r="E413" s="77" t="s">
        <v>157</v>
      </c>
      <c r="F413" s="77" t="s">
        <v>552</v>
      </c>
      <c r="G413" s="77" t="s">
        <v>424</v>
      </c>
      <c r="H413" s="77" t="s">
        <v>162</v>
      </c>
      <c r="I413" s="81">
        <v>45.8</v>
      </c>
      <c r="J413" s="81">
        <v>119</v>
      </c>
      <c r="K413" s="81"/>
      <c r="L413" s="123">
        <f>SUM(V413:AI413)</f>
        <v>5</v>
      </c>
      <c r="M413" s="81">
        <f>L413*I413</f>
        <v>229</v>
      </c>
      <c r="N413" s="81"/>
      <c r="O413" s="82"/>
      <c r="P413" s="82">
        <f>O414*I413</f>
        <v>0</v>
      </c>
      <c r="Q413" s="82"/>
      <c r="R413" s="81"/>
      <c r="S413" s="81">
        <f>R414*I413</f>
        <v>229</v>
      </c>
      <c r="T413" s="81"/>
      <c r="U413" s="124"/>
      <c r="V413" s="82">
        <v>2</v>
      </c>
      <c r="W413" s="82">
        <v>1</v>
      </c>
      <c r="X413" s="82">
        <v>1</v>
      </c>
      <c r="Y413" s="82">
        <v>1</v>
      </c>
      <c r="Z413" s="131"/>
      <c r="AA413" s="131"/>
    </row>
    <row r="414" spans="1:27" ht="14.25" customHeight="1" x14ac:dyDescent="0.45">
      <c r="A414" s="125"/>
      <c r="B414" s="36"/>
      <c r="C414" s="36"/>
      <c r="D414" s="485"/>
      <c r="E414" s="36"/>
      <c r="F414" s="36"/>
      <c r="G414" s="36"/>
      <c r="H414" s="36"/>
      <c r="I414" s="38"/>
      <c r="J414" s="38"/>
      <c r="K414" s="38"/>
      <c r="L414" s="84"/>
      <c r="M414" s="38"/>
      <c r="N414" s="38">
        <f>L413*J413</f>
        <v>595</v>
      </c>
      <c r="O414" s="47">
        <f>SUM(V414:AK414)</f>
        <v>0</v>
      </c>
      <c r="P414" s="41"/>
      <c r="Q414" s="41">
        <f>O414*J413</f>
        <v>0</v>
      </c>
      <c r="R414" s="38">
        <f>L413-O414</f>
        <v>5</v>
      </c>
      <c r="S414" s="38"/>
      <c r="T414" s="38">
        <f>R414*J413</f>
        <v>595</v>
      </c>
      <c r="U414" s="83"/>
      <c r="V414" s="47">
        <v>0</v>
      </c>
      <c r="W414" s="47">
        <v>0</v>
      </c>
      <c r="X414" s="47">
        <v>0</v>
      </c>
      <c r="Y414" s="47">
        <v>0</v>
      </c>
      <c r="Z414" s="19"/>
      <c r="AA414" s="19"/>
    </row>
    <row r="415" spans="1:27" ht="14.25" customHeight="1" x14ac:dyDescent="0.45">
      <c r="A415" s="125"/>
      <c r="B415" s="36"/>
      <c r="C415" s="36"/>
      <c r="D415" s="36"/>
      <c r="E415" s="36"/>
      <c r="F415" s="36"/>
      <c r="G415" s="36"/>
      <c r="H415" s="36"/>
      <c r="I415" s="38"/>
      <c r="J415" s="38"/>
      <c r="K415" s="38"/>
      <c r="L415" s="84"/>
      <c r="M415" s="38"/>
      <c r="N415" s="38"/>
      <c r="O415" s="41"/>
      <c r="P415" s="41"/>
      <c r="Q415" s="41"/>
      <c r="R415" s="38"/>
      <c r="S415" s="38"/>
      <c r="T415" s="38"/>
      <c r="U415" s="83"/>
      <c r="V415" s="41"/>
      <c r="W415" s="41"/>
      <c r="X415" s="41"/>
      <c r="Y415" s="41"/>
      <c r="Z415" s="19"/>
      <c r="AA415" s="19"/>
    </row>
    <row r="416" spans="1:27" ht="14.25" customHeight="1" x14ac:dyDescent="0.45">
      <c r="A416" s="121" t="s">
        <v>149</v>
      </c>
      <c r="B416" s="77" t="s">
        <v>10</v>
      </c>
      <c r="C416" s="122">
        <v>45455</v>
      </c>
      <c r="D416" s="105" t="s">
        <v>553</v>
      </c>
      <c r="E416" s="77" t="s">
        <v>317</v>
      </c>
      <c r="F416" s="77" t="s">
        <v>176</v>
      </c>
      <c r="G416" s="77" t="s">
        <v>154</v>
      </c>
      <c r="H416" s="77" t="s">
        <v>554</v>
      </c>
      <c r="I416" s="81">
        <v>61.2</v>
      </c>
      <c r="J416" s="81">
        <v>159</v>
      </c>
      <c r="K416" s="81"/>
      <c r="L416" s="123">
        <f>SUM(V416:AI416)</f>
        <v>4</v>
      </c>
      <c r="M416" s="81">
        <f>L416*I416</f>
        <v>244.8</v>
      </c>
      <c r="N416" s="81"/>
      <c r="O416" s="82"/>
      <c r="P416" s="82">
        <f>O417*I416</f>
        <v>0</v>
      </c>
      <c r="Q416" s="82"/>
      <c r="R416" s="81"/>
      <c r="S416" s="81">
        <f>R417*I416</f>
        <v>244.8</v>
      </c>
      <c r="T416" s="81"/>
      <c r="U416" s="124"/>
      <c r="V416" s="82">
        <v>3</v>
      </c>
      <c r="W416" s="82">
        <v>1</v>
      </c>
      <c r="X416" s="82"/>
      <c r="Y416" s="82"/>
      <c r="Z416" s="131"/>
      <c r="AA416" s="131"/>
    </row>
    <row r="417" spans="1:27" ht="14.25" customHeight="1" x14ac:dyDescent="0.45">
      <c r="A417" s="125"/>
      <c r="B417" s="36"/>
      <c r="C417" s="36"/>
      <c r="D417" s="36"/>
      <c r="E417" s="36"/>
      <c r="F417" s="36"/>
      <c r="G417" s="36"/>
      <c r="H417" s="36"/>
      <c r="I417" s="38"/>
      <c r="J417" s="38"/>
      <c r="K417" s="38"/>
      <c r="L417" s="84"/>
      <c r="M417" s="38"/>
      <c r="N417" s="38">
        <f>L416*J416</f>
        <v>636</v>
      </c>
      <c r="O417" s="40">
        <f>SUM(V417:AK417)</f>
        <v>0</v>
      </c>
      <c r="P417" s="41"/>
      <c r="Q417" s="41">
        <f>O417*J416</f>
        <v>0</v>
      </c>
      <c r="R417" s="38">
        <f>L416-O417</f>
        <v>4</v>
      </c>
      <c r="S417" s="38"/>
      <c r="T417" s="38">
        <f>R417*J416</f>
        <v>636</v>
      </c>
      <c r="U417" s="83"/>
      <c r="V417" s="40">
        <v>0</v>
      </c>
      <c r="W417" s="40">
        <v>0</v>
      </c>
      <c r="X417" s="41"/>
      <c r="Y417" s="41"/>
      <c r="Z417" s="19"/>
      <c r="AA417" s="19"/>
    </row>
    <row r="418" spans="1:27" ht="14.25" customHeight="1" x14ac:dyDescent="0.45">
      <c r="A418" s="125"/>
      <c r="B418" s="36"/>
      <c r="C418" s="36"/>
      <c r="D418" s="36"/>
      <c r="E418" s="36"/>
      <c r="F418" s="36"/>
      <c r="G418" s="36"/>
      <c r="H418" s="36"/>
      <c r="I418" s="38"/>
      <c r="J418" s="38"/>
      <c r="K418" s="38"/>
      <c r="L418" s="84"/>
      <c r="M418" s="38"/>
      <c r="N418" s="38"/>
      <c r="O418" s="41"/>
      <c r="P418" s="41"/>
      <c r="Q418" s="41"/>
      <c r="R418" s="38"/>
      <c r="S418" s="38"/>
      <c r="T418" s="38"/>
      <c r="U418" s="83"/>
      <c r="V418" s="846"/>
      <c r="W418" s="41"/>
      <c r="X418" s="41"/>
      <c r="Y418" s="41"/>
      <c r="Z418" s="19"/>
      <c r="AA418" s="19"/>
    </row>
    <row r="419" spans="1:27" ht="14.25" customHeight="1" x14ac:dyDescent="0.45">
      <c r="A419" s="121" t="s">
        <v>149</v>
      </c>
      <c r="B419" s="77" t="s">
        <v>10</v>
      </c>
      <c r="C419" s="122">
        <v>45503</v>
      </c>
      <c r="D419" s="105" t="s">
        <v>555</v>
      </c>
      <c r="E419" s="77" t="s">
        <v>556</v>
      </c>
      <c r="F419" s="77" t="s">
        <v>358</v>
      </c>
      <c r="G419" s="77" t="s">
        <v>557</v>
      </c>
      <c r="H419" s="77" t="s">
        <v>235</v>
      </c>
      <c r="I419" s="81">
        <v>76.5</v>
      </c>
      <c r="J419" s="81">
        <v>199</v>
      </c>
      <c r="K419" s="81"/>
      <c r="L419" s="123">
        <f>SUM(V419:AI419)</f>
        <v>4</v>
      </c>
      <c r="M419" s="81">
        <f>L419*I419</f>
        <v>306</v>
      </c>
      <c r="N419" s="81"/>
      <c r="O419" s="82"/>
      <c r="P419" s="82">
        <f>O420*I419</f>
        <v>0</v>
      </c>
      <c r="Q419" s="82"/>
      <c r="R419" s="81"/>
      <c r="S419" s="81">
        <f>R420*I419</f>
        <v>306</v>
      </c>
      <c r="T419" s="81"/>
      <c r="U419" s="124"/>
      <c r="V419" s="82"/>
      <c r="W419" s="82">
        <v>4</v>
      </c>
      <c r="X419" s="82"/>
      <c r="Y419" s="82"/>
      <c r="Z419" s="131"/>
      <c r="AA419" s="131"/>
    </row>
    <row r="420" spans="1:27" ht="14.25" customHeight="1" x14ac:dyDescent="0.45">
      <c r="A420" s="125"/>
      <c r="B420" s="36"/>
      <c r="C420" s="36"/>
      <c r="D420" s="485"/>
      <c r="E420" s="36"/>
      <c r="F420" s="36"/>
      <c r="G420" s="36"/>
      <c r="H420" s="36"/>
      <c r="I420" s="38"/>
      <c r="J420" s="38"/>
      <c r="K420" s="38"/>
      <c r="L420" s="84"/>
      <c r="M420" s="38"/>
      <c r="N420" s="38">
        <f>L419*J419</f>
        <v>796</v>
      </c>
      <c r="O420" s="47">
        <f>SUM(V420:AK420)</f>
        <v>0</v>
      </c>
      <c r="P420" s="41"/>
      <c r="Q420" s="41">
        <f>O420*J419</f>
        <v>0</v>
      </c>
      <c r="R420" s="38">
        <f>L419-O420</f>
        <v>4</v>
      </c>
      <c r="S420" s="38"/>
      <c r="T420" s="38">
        <f>R420*J419</f>
        <v>796</v>
      </c>
      <c r="U420" s="83"/>
      <c r="V420" s="41"/>
      <c r="W420" s="47">
        <v>0</v>
      </c>
      <c r="X420" s="41"/>
      <c r="Y420" s="41"/>
      <c r="Z420" s="19"/>
      <c r="AA420" s="19"/>
    </row>
    <row r="421" spans="1:27" ht="14.25" customHeight="1" x14ac:dyDescent="0.45">
      <c r="A421" s="125"/>
      <c r="B421" s="36"/>
      <c r="C421" s="36"/>
      <c r="D421" s="36"/>
      <c r="E421" s="36"/>
      <c r="F421" s="36"/>
      <c r="G421" s="36"/>
      <c r="H421" s="36"/>
      <c r="I421" s="38"/>
      <c r="J421" s="38"/>
      <c r="K421" s="38"/>
      <c r="L421" s="84"/>
      <c r="M421" s="38"/>
      <c r="N421" s="38"/>
      <c r="O421" s="41"/>
      <c r="P421" s="41"/>
      <c r="Q421" s="41"/>
      <c r="R421" s="38"/>
      <c r="S421" s="38"/>
      <c r="T421" s="38"/>
      <c r="U421" s="83"/>
      <c r="V421" s="41"/>
      <c r="W421" s="846"/>
      <c r="X421" s="41"/>
      <c r="Y421" s="41"/>
      <c r="Z421" s="19"/>
      <c r="AA421" s="19"/>
    </row>
    <row r="422" spans="1:27" ht="14.25" customHeight="1" x14ac:dyDescent="0.45">
      <c r="A422" s="121" t="s">
        <v>149</v>
      </c>
      <c r="B422" s="77" t="s">
        <v>10</v>
      </c>
      <c r="C422" s="122">
        <v>45455</v>
      </c>
      <c r="D422" s="77" t="s">
        <v>558</v>
      </c>
      <c r="E422" s="77" t="s">
        <v>157</v>
      </c>
      <c r="F422" s="77" t="s">
        <v>559</v>
      </c>
      <c r="G422" s="77" t="s">
        <v>557</v>
      </c>
      <c r="H422" s="77" t="s">
        <v>235</v>
      </c>
      <c r="I422" s="81">
        <v>68.8</v>
      </c>
      <c r="J422" s="81">
        <v>179</v>
      </c>
      <c r="K422" s="81"/>
      <c r="L422" s="123">
        <f>SUM(V422:AI422)</f>
        <v>4</v>
      </c>
      <c r="M422" s="81">
        <f>L422*I422</f>
        <v>275.2</v>
      </c>
      <c r="N422" s="81"/>
      <c r="O422" s="82"/>
      <c r="P422" s="82">
        <f>O423*I422</f>
        <v>0</v>
      </c>
      <c r="Q422" s="82"/>
      <c r="R422" s="81"/>
      <c r="S422" s="81">
        <f>R423*I422</f>
        <v>275.2</v>
      </c>
      <c r="T422" s="81"/>
      <c r="U422" s="124"/>
      <c r="V422" s="82">
        <v>1</v>
      </c>
      <c r="W422" s="82">
        <v>2</v>
      </c>
      <c r="X422" s="82">
        <v>1</v>
      </c>
      <c r="Y422" s="82"/>
      <c r="Z422" s="131"/>
      <c r="AA422" s="131"/>
    </row>
    <row r="423" spans="1:27" ht="14.25" customHeight="1" x14ac:dyDescent="0.45">
      <c r="A423" s="125"/>
      <c r="B423" s="36"/>
      <c r="C423" s="36"/>
      <c r="D423" s="46"/>
      <c r="E423" s="36"/>
      <c r="F423" s="36"/>
      <c r="G423" s="36"/>
      <c r="H423" s="36"/>
      <c r="I423" s="38"/>
      <c r="J423" s="38"/>
      <c r="K423" s="38"/>
      <c r="L423" s="84"/>
      <c r="M423" s="38"/>
      <c r="N423" s="38">
        <f>L422*J422</f>
        <v>716</v>
      </c>
      <c r="O423" s="47">
        <f>SUM(V423:AK423)</f>
        <v>0</v>
      </c>
      <c r="P423" s="41"/>
      <c r="Q423" s="41">
        <f>O423*J422</f>
        <v>0</v>
      </c>
      <c r="R423" s="38">
        <f>L422-O423</f>
        <v>4</v>
      </c>
      <c r="S423" s="38"/>
      <c r="T423" s="38">
        <f>R423*J422</f>
        <v>716</v>
      </c>
      <c r="U423" s="83"/>
      <c r="V423" s="47">
        <v>0</v>
      </c>
      <c r="W423" s="47">
        <v>0</v>
      </c>
      <c r="X423" s="47">
        <v>0</v>
      </c>
      <c r="Y423" s="41"/>
      <c r="Z423" s="19"/>
      <c r="AA423" s="19"/>
    </row>
    <row r="424" spans="1:27" ht="14.25" customHeight="1" x14ac:dyDescent="0.45"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V424" s="19"/>
      <c r="W424" s="19"/>
      <c r="X424" s="19"/>
      <c r="Y424" s="19"/>
      <c r="Z424" s="19"/>
      <c r="AA424" s="19"/>
    </row>
    <row r="425" spans="1:27" ht="28.15" customHeight="1" x14ac:dyDescent="0.45">
      <c r="A425" s="121" t="s">
        <v>149</v>
      </c>
      <c r="B425" s="77" t="s">
        <v>10</v>
      </c>
      <c r="C425" s="122">
        <v>45503</v>
      </c>
      <c r="D425" s="77" t="s">
        <v>560</v>
      </c>
      <c r="E425" s="77" t="s">
        <v>157</v>
      </c>
      <c r="F425" s="77" t="s">
        <v>561</v>
      </c>
      <c r="G425" s="77" t="s">
        <v>562</v>
      </c>
      <c r="H425" s="77" t="s">
        <v>162</v>
      </c>
      <c r="I425" s="81">
        <v>68.8</v>
      </c>
      <c r="J425" s="81">
        <v>179</v>
      </c>
      <c r="K425" s="81"/>
      <c r="L425" s="123">
        <f>SUM(V425:AI425)</f>
        <v>4</v>
      </c>
      <c r="M425" s="81">
        <f>L425*I425</f>
        <v>275.2</v>
      </c>
      <c r="N425" s="81"/>
      <c r="O425" s="82"/>
      <c r="P425" s="82">
        <f>O426*I425</f>
        <v>0</v>
      </c>
      <c r="Q425" s="82"/>
      <c r="R425" s="81"/>
      <c r="S425" s="81">
        <f>R426*I425</f>
        <v>275.2</v>
      </c>
      <c r="T425" s="81"/>
      <c r="U425" s="124"/>
      <c r="V425" s="82">
        <v>2</v>
      </c>
      <c r="W425" s="82">
        <v>2</v>
      </c>
      <c r="X425" s="82"/>
      <c r="Y425" s="82"/>
      <c r="Z425" s="131"/>
      <c r="AA425" s="131"/>
    </row>
    <row r="426" spans="1:27" ht="14.25" customHeight="1" x14ac:dyDescent="0.45">
      <c r="A426" s="125"/>
      <c r="B426" s="36"/>
      <c r="C426" s="36"/>
      <c r="D426" s="46"/>
      <c r="E426" s="36"/>
      <c r="F426" s="36"/>
      <c r="G426" s="36"/>
      <c r="H426" s="36"/>
      <c r="I426" s="38"/>
      <c r="J426" s="38"/>
      <c r="K426" s="38"/>
      <c r="L426" s="84"/>
      <c r="M426" s="38"/>
      <c r="N426" s="38">
        <f>L425*J425</f>
        <v>716</v>
      </c>
      <c r="O426" s="47">
        <f>SUM(V426:AK426)</f>
        <v>0</v>
      </c>
      <c r="P426" s="41"/>
      <c r="Q426" s="41">
        <f>O426*J425</f>
        <v>0</v>
      </c>
      <c r="R426" s="38">
        <f>L425-O426</f>
        <v>4</v>
      </c>
      <c r="S426" s="38"/>
      <c r="T426" s="38">
        <f>R426*J425</f>
        <v>716</v>
      </c>
      <c r="U426" s="83"/>
      <c r="V426" s="47">
        <v>0</v>
      </c>
      <c r="W426" s="47">
        <v>0</v>
      </c>
      <c r="X426" s="45"/>
      <c r="Y426" s="41"/>
      <c r="Z426" s="19"/>
      <c r="AA426" s="19"/>
    </row>
    <row r="427" spans="1:27" ht="14.25" customHeight="1" x14ac:dyDescent="0.45">
      <c r="A427" s="125"/>
      <c r="B427" s="36"/>
      <c r="C427" s="36"/>
      <c r="D427" s="36"/>
      <c r="E427" s="36"/>
      <c r="F427" s="36"/>
      <c r="G427" s="36"/>
      <c r="H427" s="36"/>
      <c r="I427" s="38"/>
      <c r="J427" s="38"/>
      <c r="K427" s="38"/>
      <c r="L427" s="84"/>
      <c r="M427" s="38"/>
      <c r="N427" s="38"/>
      <c r="O427" s="41"/>
      <c r="P427" s="41"/>
      <c r="Q427" s="41"/>
      <c r="R427" s="38"/>
      <c r="S427" s="38"/>
      <c r="T427" s="38"/>
      <c r="U427" s="83"/>
      <c r="V427" s="41"/>
      <c r="W427" s="41"/>
      <c r="X427" s="41"/>
      <c r="Y427" s="41"/>
      <c r="Z427" s="19"/>
      <c r="AA427" s="19"/>
    </row>
    <row r="428" spans="1:27" ht="14.25" customHeight="1" x14ac:dyDescent="0.45">
      <c r="A428" s="121" t="s">
        <v>149</v>
      </c>
      <c r="B428" s="77" t="s">
        <v>10</v>
      </c>
      <c r="C428" s="122">
        <v>45455</v>
      </c>
      <c r="D428" s="77" t="s">
        <v>563</v>
      </c>
      <c r="E428" s="77" t="s">
        <v>445</v>
      </c>
      <c r="F428" s="77" t="s">
        <v>564</v>
      </c>
      <c r="G428" s="77" t="s">
        <v>565</v>
      </c>
      <c r="H428" s="77" t="s">
        <v>162</v>
      </c>
      <c r="I428" s="81">
        <v>68.8</v>
      </c>
      <c r="J428" s="81">
        <v>179</v>
      </c>
      <c r="K428" s="81"/>
      <c r="L428" s="123">
        <f>SUM(V428:AI428)</f>
        <v>4</v>
      </c>
      <c r="M428" s="81">
        <f>L428*I428</f>
        <v>275.2</v>
      </c>
      <c r="N428" s="81"/>
      <c r="O428" s="82"/>
      <c r="P428" s="82">
        <f>O429*I428</f>
        <v>0</v>
      </c>
      <c r="Q428" s="82"/>
      <c r="R428" s="81"/>
      <c r="S428" s="81">
        <f>R429*I428</f>
        <v>275.2</v>
      </c>
      <c r="T428" s="81"/>
      <c r="U428" s="124"/>
      <c r="V428" s="82"/>
      <c r="W428" s="82">
        <v>2</v>
      </c>
      <c r="X428" s="82">
        <v>2</v>
      </c>
      <c r="Y428" s="82"/>
      <c r="Z428" s="131"/>
      <c r="AA428" s="131"/>
    </row>
    <row r="429" spans="1:27" ht="14.25" customHeight="1" x14ac:dyDescent="0.45">
      <c r="A429" s="125"/>
      <c r="B429" s="36"/>
      <c r="C429" s="36"/>
      <c r="D429" s="46"/>
      <c r="E429" s="36"/>
      <c r="F429" s="36"/>
      <c r="G429" s="36"/>
      <c r="H429" s="36"/>
      <c r="I429" s="38"/>
      <c r="J429" s="38"/>
      <c r="K429" s="38"/>
      <c r="L429" s="84"/>
      <c r="M429" s="38"/>
      <c r="N429" s="38">
        <f>L428*J428</f>
        <v>716</v>
      </c>
      <c r="O429" s="40">
        <f>SUM(V429:AK429)</f>
        <v>0</v>
      </c>
      <c r="P429" s="41"/>
      <c r="Q429" s="41">
        <f>O429*J428</f>
        <v>0</v>
      </c>
      <c r="R429" s="38">
        <f>L428-O429</f>
        <v>4</v>
      </c>
      <c r="S429" s="38"/>
      <c r="T429" s="38">
        <f>R429*J428</f>
        <v>716</v>
      </c>
      <c r="U429" s="83"/>
      <c r="V429" s="41"/>
      <c r="W429" s="40">
        <v>0</v>
      </c>
      <c r="X429" s="40">
        <v>0</v>
      </c>
      <c r="Y429" s="41"/>
      <c r="Z429" s="19"/>
      <c r="AA429" s="19"/>
    </row>
    <row r="430" spans="1:27" ht="14.25" customHeight="1" x14ac:dyDescent="0.45">
      <c r="A430" s="125"/>
      <c r="B430" s="36"/>
      <c r="C430" s="36"/>
      <c r="D430" s="36"/>
      <c r="E430" s="36"/>
      <c r="F430" s="36"/>
      <c r="G430" s="36"/>
      <c r="H430" s="36"/>
      <c r="I430" s="38"/>
      <c r="J430" s="38"/>
      <c r="K430" s="38"/>
      <c r="L430" s="84"/>
      <c r="M430" s="38"/>
      <c r="N430" s="38"/>
      <c r="O430" s="41"/>
      <c r="P430" s="41"/>
      <c r="Q430" s="41"/>
      <c r="R430" s="38"/>
      <c r="S430" s="38"/>
      <c r="T430" s="38"/>
      <c r="U430" s="83"/>
      <c r="V430" s="41"/>
      <c r="W430" s="41"/>
      <c r="X430" s="41"/>
      <c r="Y430" s="41"/>
      <c r="Z430" s="19"/>
      <c r="AA430" s="19"/>
    </row>
    <row r="431" spans="1:27" ht="14.25" customHeight="1" x14ac:dyDescent="0.45">
      <c r="A431" s="121" t="s">
        <v>149</v>
      </c>
      <c r="B431" s="77" t="s">
        <v>10</v>
      </c>
      <c r="C431" s="122">
        <v>45455</v>
      </c>
      <c r="D431" s="105" t="s">
        <v>566</v>
      </c>
      <c r="E431" s="77" t="s">
        <v>205</v>
      </c>
      <c r="F431" s="77" t="s">
        <v>567</v>
      </c>
      <c r="G431" s="77" t="s">
        <v>186</v>
      </c>
      <c r="H431" s="77" t="s">
        <v>235</v>
      </c>
      <c r="I431" s="81">
        <v>57.3</v>
      </c>
      <c r="J431" s="81">
        <v>149</v>
      </c>
      <c r="K431" s="81"/>
      <c r="L431" s="123">
        <f>SUM(V431:AI431)</f>
        <v>3</v>
      </c>
      <c r="M431" s="81">
        <f>L431*I431</f>
        <v>171.89999999999998</v>
      </c>
      <c r="N431" s="81"/>
      <c r="O431" s="82"/>
      <c r="P431" s="82">
        <f>O432*I431</f>
        <v>0</v>
      </c>
      <c r="Q431" s="82"/>
      <c r="R431" s="81"/>
      <c r="S431" s="81">
        <f>R432*I431</f>
        <v>171.89999999999998</v>
      </c>
      <c r="T431" s="81"/>
      <c r="U431" s="124"/>
      <c r="V431" s="82">
        <v>1</v>
      </c>
      <c r="W431" s="82">
        <v>2</v>
      </c>
      <c r="X431" s="82"/>
      <c r="Y431" s="82"/>
      <c r="Z431" s="131"/>
      <c r="AA431" s="131"/>
    </row>
    <row r="432" spans="1:27" ht="14.25" customHeight="1" x14ac:dyDescent="0.45">
      <c r="A432" s="125"/>
      <c r="B432" s="36"/>
      <c r="C432" s="36"/>
      <c r="D432" s="46"/>
      <c r="E432" s="36"/>
      <c r="F432" s="36"/>
      <c r="G432" s="36"/>
      <c r="H432" s="36"/>
      <c r="I432" s="38"/>
      <c r="J432" s="38"/>
      <c r="K432" s="38"/>
      <c r="L432" s="84"/>
      <c r="M432" s="38"/>
      <c r="N432" s="38">
        <f>L431*J431</f>
        <v>447</v>
      </c>
      <c r="O432" s="40">
        <f>SUM(V432:AK432)</f>
        <v>0</v>
      </c>
      <c r="P432" s="41"/>
      <c r="Q432" s="41">
        <f>O432*J431</f>
        <v>0</v>
      </c>
      <c r="R432" s="38">
        <f>L431-O432</f>
        <v>3</v>
      </c>
      <c r="S432" s="38"/>
      <c r="T432" s="38">
        <f>R432*J431</f>
        <v>447</v>
      </c>
      <c r="U432" s="83"/>
      <c r="V432" s="40">
        <v>0</v>
      </c>
      <c r="W432" s="40">
        <v>0</v>
      </c>
      <c r="X432" s="41"/>
      <c r="Y432" s="41"/>
      <c r="Z432" s="19"/>
      <c r="AA432" s="19"/>
    </row>
    <row r="433" spans="1:27" ht="14.25" customHeight="1" x14ac:dyDescent="0.45">
      <c r="A433" s="125"/>
      <c r="B433" s="36"/>
      <c r="C433" s="36"/>
      <c r="D433" s="36"/>
      <c r="E433" s="36"/>
      <c r="F433" s="36"/>
      <c r="G433" s="36"/>
      <c r="H433" s="36"/>
      <c r="I433" s="38"/>
      <c r="J433" s="38"/>
      <c r="K433" s="38"/>
      <c r="L433" s="84"/>
      <c r="M433" s="38"/>
      <c r="N433" s="38"/>
      <c r="O433" s="41"/>
      <c r="P433" s="41"/>
      <c r="Q433" s="41"/>
      <c r="R433" s="38"/>
      <c r="S433" s="38"/>
      <c r="T433" s="38"/>
      <c r="U433" s="83"/>
      <c r="V433" s="41"/>
      <c r="W433" s="41"/>
      <c r="X433" s="41"/>
      <c r="Y433" s="41"/>
      <c r="Z433" s="19"/>
      <c r="AA433" s="19"/>
    </row>
    <row r="434" spans="1:27" ht="14.25" customHeight="1" x14ac:dyDescent="0.45">
      <c r="A434" s="121" t="s">
        <v>149</v>
      </c>
      <c r="B434" s="77" t="s">
        <v>10</v>
      </c>
      <c r="C434" s="122">
        <v>45455</v>
      </c>
      <c r="D434" s="105" t="s">
        <v>568</v>
      </c>
      <c r="E434" s="77" t="s">
        <v>205</v>
      </c>
      <c r="F434" s="77" t="s">
        <v>188</v>
      </c>
      <c r="G434" s="77" t="s">
        <v>569</v>
      </c>
      <c r="H434" s="77" t="s">
        <v>235</v>
      </c>
      <c r="I434" s="81">
        <v>65</v>
      </c>
      <c r="J434" s="81">
        <v>169</v>
      </c>
      <c r="K434" s="81"/>
      <c r="L434" s="123">
        <f>SUM(V434:AI434)</f>
        <v>4</v>
      </c>
      <c r="M434" s="81">
        <f>L434*I434</f>
        <v>260</v>
      </c>
      <c r="N434" s="81"/>
      <c r="O434" s="82"/>
      <c r="P434" s="82">
        <f>O435*I434</f>
        <v>0</v>
      </c>
      <c r="Q434" s="82"/>
      <c r="R434" s="81"/>
      <c r="S434" s="81">
        <f>R435*I434</f>
        <v>260</v>
      </c>
      <c r="T434" s="81"/>
      <c r="U434" s="124"/>
      <c r="V434" s="82">
        <v>2</v>
      </c>
      <c r="W434" s="82">
        <v>2</v>
      </c>
      <c r="X434" s="82"/>
      <c r="Y434" s="82"/>
      <c r="Z434" s="131"/>
      <c r="AA434" s="131"/>
    </row>
    <row r="435" spans="1:27" ht="14.25" customHeight="1" x14ac:dyDescent="0.45">
      <c r="A435" s="125"/>
      <c r="B435" s="36"/>
      <c r="C435" s="36"/>
      <c r="D435" s="46"/>
      <c r="E435" s="36"/>
      <c r="F435" s="36"/>
      <c r="G435" s="36"/>
      <c r="H435" s="36"/>
      <c r="I435" s="38"/>
      <c r="J435" s="38"/>
      <c r="K435" s="38"/>
      <c r="L435" s="84"/>
      <c r="M435" s="38"/>
      <c r="N435" s="38">
        <f>L434*J434</f>
        <v>676</v>
      </c>
      <c r="O435" s="40">
        <f>SUM(V435:AK435)</f>
        <v>0</v>
      </c>
      <c r="P435" s="41"/>
      <c r="Q435" s="41">
        <f>O435*J434</f>
        <v>0</v>
      </c>
      <c r="R435" s="38">
        <f>L434-O435</f>
        <v>4</v>
      </c>
      <c r="S435" s="38"/>
      <c r="T435" s="38">
        <f>R435*J434</f>
        <v>676</v>
      </c>
      <c r="U435" s="83"/>
      <c r="V435" s="40">
        <v>0</v>
      </c>
      <c r="W435" s="40">
        <v>0</v>
      </c>
      <c r="X435" s="41"/>
      <c r="Y435" s="41"/>
      <c r="Z435" s="19"/>
      <c r="AA435" s="19"/>
    </row>
    <row r="436" spans="1:27" ht="14.25" customHeight="1" x14ac:dyDescent="0.45">
      <c r="A436" s="125"/>
      <c r="B436" s="36"/>
      <c r="C436" s="36"/>
      <c r="D436" s="36"/>
      <c r="E436" s="36"/>
      <c r="F436" s="36"/>
      <c r="G436" s="36"/>
      <c r="H436" s="36"/>
      <c r="I436" s="38"/>
      <c r="J436" s="38"/>
      <c r="K436" s="38"/>
      <c r="L436" s="84"/>
      <c r="M436" s="38"/>
      <c r="N436" s="38"/>
      <c r="O436" s="41"/>
      <c r="P436" s="41"/>
      <c r="Q436" s="41"/>
      <c r="R436" s="38"/>
      <c r="S436" s="38"/>
      <c r="T436" s="38"/>
      <c r="U436" s="83"/>
      <c r="V436" s="41"/>
      <c r="W436" s="846"/>
      <c r="X436" s="41"/>
      <c r="Y436" s="41"/>
      <c r="Z436" s="19"/>
      <c r="AA436" s="19"/>
    </row>
    <row r="437" spans="1:27" ht="14.25" customHeight="1" x14ac:dyDescent="0.45">
      <c r="A437" s="121" t="s">
        <v>149</v>
      </c>
      <c r="B437" s="77" t="s">
        <v>10</v>
      </c>
      <c r="C437" s="122">
        <v>45503</v>
      </c>
      <c r="D437" s="105" t="s">
        <v>570</v>
      </c>
      <c r="E437" s="77" t="s">
        <v>157</v>
      </c>
      <c r="F437" s="77" t="s">
        <v>571</v>
      </c>
      <c r="G437" s="77" t="s">
        <v>159</v>
      </c>
      <c r="H437" s="77" t="s">
        <v>162</v>
      </c>
      <c r="I437" s="81">
        <v>68.8</v>
      </c>
      <c r="J437" s="81">
        <v>179</v>
      </c>
      <c r="K437" s="81"/>
      <c r="L437" s="123">
        <f>SUM(V437:AI437)</f>
        <v>4</v>
      </c>
      <c r="M437" s="81">
        <f>L437*I437</f>
        <v>275.2</v>
      </c>
      <c r="N437" s="81"/>
      <c r="O437" s="82"/>
      <c r="P437" s="82">
        <f>O438*I437</f>
        <v>0</v>
      </c>
      <c r="Q437" s="82"/>
      <c r="R437" s="81"/>
      <c r="S437" s="81">
        <f>R438*I437</f>
        <v>275.2</v>
      </c>
      <c r="T437" s="81"/>
      <c r="U437" s="124"/>
      <c r="V437" s="82">
        <v>2</v>
      </c>
      <c r="W437" s="82">
        <v>2</v>
      </c>
      <c r="X437" s="82"/>
      <c r="Y437" s="82"/>
      <c r="Z437" s="131"/>
      <c r="AA437" s="131"/>
    </row>
    <row r="438" spans="1:27" ht="14.25" customHeight="1" x14ac:dyDescent="0.45">
      <c r="A438" s="125"/>
      <c r="B438" s="36"/>
      <c r="C438" s="36"/>
      <c r="D438" s="46"/>
      <c r="E438" s="36"/>
      <c r="F438" s="36"/>
      <c r="G438" s="36"/>
      <c r="H438" s="36"/>
      <c r="I438" s="38"/>
      <c r="J438" s="38"/>
      <c r="K438" s="38"/>
      <c r="L438" s="84"/>
      <c r="M438" s="38"/>
      <c r="N438" s="38">
        <f>L437*J437</f>
        <v>716</v>
      </c>
      <c r="O438" s="40">
        <f>SUM(V438:AK438)</f>
        <v>0</v>
      </c>
      <c r="P438" s="41"/>
      <c r="Q438" s="41">
        <f>O438*J437</f>
        <v>0</v>
      </c>
      <c r="R438" s="38">
        <f>L437-O438</f>
        <v>4</v>
      </c>
      <c r="S438" s="38"/>
      <c r="T438" s="38">
        <f>R438*J437</f>
        <v>716</v>
      </c>
      <c r="U438" s="83"/>
      <c r="V438" s="40">
        <v>0</v>
      </c>
      <c r="W438" s="40">
        <v>0</v>
      </c>
      <c r="X438" s="41"/>
      <c r="Y438" s="41"/>
      <c r="Z438" s="19"/>
      <c r="AA438" s="19"/>
    </row>
    <row r="439" spans="1:27" ht="14.25" customHeight="1" x14ac:dyDescent="0.45">
      <c r="A439" s="125"/>
      <c r="B439" s="36"/>
      <c r="C439" s="36"/>
      <c r="D439" s="36"/>
      <c r="E439" s="36"/>
      <c r="F439" s="36"/>
      <c r="G439" s="36"/>
      <c r="H439" s="36"/>
      <c r="I439" s="38"/>
      <c r="J439" s="38"/>
      <c r="K439" s="38"/>
      <c r="L439" s="84"/>
      <c r="M439" s="38"/>
      <c r="N439" s="38"/>
      <c r="O439" s="41"/>
      <c r="P439" s="41"/>
      <c r="Q439" s="41"/>
      <c r="R439" s="38"/>
      <c r="S439" s="38"/>
      <c r="T439" s="38"/>
      <c r="U439" s="83"/>
      <c r="V439" s="41"/>
      <c r="W439" s="846"/>
      <c r="X439" s="41"/>
      <c r="Y439" s="41"/>
      <c r="Z439" s="19"/>
      <c r="AA439" s="19"/>
    </row>
    <row r="440" spans="1:27" ht="14.25" customHeight="1" x14ac:dyDescent="0.45">
      <c r="A440" s="121" t="s">
        <v>149</v>
      </c>
      <c r="B440" s="77" t="s">
        <v>10</v>
      </c>
      <c r="C440" s="122">
        <v>45503</v>
      </c>
      <c r="D440" s="77" t="s">
        <v>570</v>
      </c>
      <c r="E440" s="77" t="s">
        <v>157</v>
      </c>
      <c r="F440" s="77" t="s">
        <v>535</v>
      </c>
      <c r="G440" s="77" t="s">
        <v>572</v>
      </c>
      <c r="H440" s="77" t="s">
        <v>162</v>
      </c>
      <c r="I440" s="81">
        <v>72.7</v>
      </c>
      <c r="J440" s="81">
        <v>189</v>
      </c>
      <c r="K440" s="81"/>
      <c r="L440" s="123">
        <f>SUM(V440:AI440)</f>
        <v>4</v>
      </c>
      <c r="M440" s="81">
        <f>L440*I440</f>
        <v>290.8</v>
      </c>
      <c r="N440" s="81"/>
      <c r="O440" s="82"/>
      <c r="P440" s="82">
        <f>O441*I440</f>
        <v>0</v>
      </c>
      <c r="Q440" s="82"/>
      <c r="R440" s="81"/>
      <c r="S440" s="81">
        <f>R441*I440</f>
        <v>290.8</v>
      </c>
      <c r="T440" s="81"/>
      <c r="U440" s="124"/>
      <c r="V440" s="82">
        <v>2</v>
      </c>
      <c r="W440" s="82">
        <v>2</v>
      </c>
      <c r="X440" s="82"/>
      <c r="Y440" s="82"/>
      <c r="Z440" s="131"/>
      <c r="AA440" s="131"/>
    </row>
    <row r="441" spans="1:27" ht="14.25" customHeight="1" x14ac:dyDescent="0.45">
      <c r="A441" s="125"/>
      <c r="B441" s="36"/>
      <c r="C441" s="36"/>
      <c r="D441" s="36"/>
      <c r="E441" s="36"/>
      <c r="F441" s="36"/>
      <c r="G441" s="36"/>
      <c r="H441" s="36"/>
      <c r="I441" s="38"/>
      <c r="J441" s="38"/>
      <c r="K441" s="38"/>
      <c r="L441" s="84"/>
      <c r="M441" s="38"/>
      <c r="N441" s="38">
        <f>L440*J440</f>
        <v>756</v>
      </c>
      <c r="O441" s="579">
        <f>SUM(V441:AK441)</f>
        <v>0</v>
      </c>
      <c r="P441" s="41"/>
      <c r="Q441" s="41">
        <f>O441*J440</f>
        <v>0</v>
      </c>
      <c r="R441" s="38">
        <f>L440-O441</f>
        <v>4</v>
      </c>
      <c r="S441" s="38"/>
      <c r="T441" s="38">
        <f>R441*J440</f>
        <v>756</v>
      </c>
      <c r="U441" s="83"/>
      <c r="V441" s="47">
        <v>0</v>
      </c>
      <c r="W441" s="579">
        <v>0</v>
      </c>
      <c r="X441" s="41"/>
      <c r="Y441" s="41"/>
      <c r="Z441" s="41"/>
      <c r="AA441" s="41"/>
    </row>
    <row r="442" spans="1:27" ht="14.25" customHeight="1" x14ac:dyDescent="0.45">
      <c r="A442" s="125"/>
      <c r="B442" s="36"/>
      <c r="C442" s="36"/>
      <c r="D442" s="36"/>
      <c r="E442" s="36"/>
      <c r="F442" s="36"/>
      <c r="G442" s="36"/>
      <c r="H442" s="36"/>
      <c r="I442" s="38"/>
      <c r="J442" s="38"/>
      <c r="K442" s="38"/>
      <c r="L442" s="84"/>
      <c r="M442" s="38"/>
      <c r="N442" s="38"/>
      <c r="O442" s="41"/>
      <c r="P442" s="41"/>
      <c r="Q442" s="41"/>
      <c r="R442" s="38"/>
      <c r="S442" s="38"/>
      <c r="T442" s="38"/>
      <c r="U442" s="83"/>
      <c r="V442" s="846"/>
      <c r="W442" s="41"/>
      <c r="X442" s="41"/>
      <c r="Y442" s="41"/>
      <c r="Z442" s="41"/>
      <c r="AA442" s="41"/>
    </row>
    <row r="443" spans="1:27" ht="14.25" customHeight="1" x14ac:dyDescent="0.45">
      <c r="A443" s="121" t="s">
        <v>149</v>
      </c>
      <c r="B443" s="77" t="s">
        <v>10</v>
      </c>
      <c r="C443" s="122">
        <v>45455</v>
      </c>
      <c r="D443" s="77" t="s">
        <v>573</v>
      </c>
      <c r="E443" s="77" t="s">
        <v>157</v>
      </c>
      <c r="F443" s="77" t="s">
        <v>574</v>
      </c>
      <c r="G443" s="77" t="s">
        <v>159</v>
      </c>
      <c r="H443" s="77" t="s">
        <v>432</v>
      </c>
      <c r="I443" s="81">
        <v>65</v>
      </c>
      <c r="J443" s="81">
        <v>169</v>
      </c>
      <c r="K443" s="81"/>
      <c r="L443" s="123">
        <f>SUM(V443:AI443)</f>
        <v>4</v>
      </c>
      <c r="M443" s="81">
        <f>L443*I443</f>
        <v>260</v>
      </c>
      <c r="N443" s="81"/>
      <c r="O443" s="82"/>
      <c r="P443" s="82">
        <f>O444*I443</f>
        <v>0</v>
      </c>
      <c r="Q443" s="82"/>
      <c r="R443" s="81"/>
      <c r="S443" s="81">
        <f>R444*I443</f>
        <v>260</v>
      </c>
      <c r="T443" s="81"/>
      <c r="U443" s="124"/>
      <c r="V443" s="82">
        <v>1</v>
      </c>
      <c r="W443" s="82">
        <v>2</v>
      </c>
      <c r="X443" s="82">
        <v>1</v>
      </c>
      <c r="Y443" s="82"/>
      <c r="Z443" s="82"/>
      <c r="AA443" s="82"/>
    </row>
    <row r="444" spans="1:27" ht="14.25" customHeight="1" x14ac:dyDescent="0.45">
      <c r="A444" s="125"/>
      <c r="B444" s="36"/>
      <c r="C444" s="36"/>
      <c r="D444" s="46"/>
      <c r="E444" s="36"/>
      <c r="F444" s="36"/>
      <c r="G444" s="36"/>
      <c r="H444" s="36"/>
      <c r="I444" s="38"/>
      <c r="J444" s="38"/>
      <c r="K444" s="38"/>
      <c r="L444" s="84"/>
      <c r="M444" s="38"/>
      <c r="N444" s="38">
        <f>L443*J443</f>
        <v>676</v>
      </c>
      <c r="O444" s="47">
        <f>SUM(V444:AK444)</f>
        <v>0</v>
      </c>
      <c r="P444" s="41"/>
      <c r="Q444" s="41">
        <f>O444*J443</f>
        <v>0</v>
      </c>
      <c r="R444" s="38">
        <f>L443-O444</f>
        <v>4</v>
      </c>
      <c r="S444" s="38"/>
      <c r="T444" s="38">
        <f>R444*J443</f>
        <v>676</v>
      </c>
      <c r="U444" s="83"/>
      <c r="V444" s="47">
        <v>0</v>
      </c>
      <c r="W444" s="47">
        <v>0</v>
      </c>
      <c r="X444" s="47">
        <v>0</v>
      </c>
      <c r="Y444" s="41"/>
      <c r="Z444" s="41"/>
      <c r="AA444" s="41"/>
    </row>
    <row r="445" spans="1:27" ht="14.25" customHeight="1" x14ac:dyDescent="0.45">
      <c r="A445" s="125"/>
      <c r="B445" s="36"/>
      <c r="C445" s="36"/>
      <c r="D445" s="36"/>
      <c r="E445" s="36"/>
      <c r="F445" s="36"/>
      <c r="G445" s="36"/>
      <c r="H445" s="36"/>
      <c r="I445" s="38"/>
      <c r="J445" s="38"/>
      <c r="K445" s="38"/>
      <c r="L445" s="84"/>
      <c r="M445" s="38"/>
      <c r="N445" s="38"/>
      <c r="O445" s="41"/>
      <c r="P445" s="41"/>
      <c r="Q445" s="41"/>
      <c r="R445" s="38"/>
      <c r="S445" s="38"/>
      <c r="T445" s="38"/>
      <c r="U445" s="83"/>
      <c r="V445" s="41"/>
      <c r="W445" s="41"/>
      <c r="X445" s="41"/>
      <c r="Y445" s="41"/>
      <c r="Z445" s="41"/>
      <c r="AA445" s="41"/>
    </row>
    <row r="446" spans="1:27" ht="14.25" customHeight="1" x14ac:dyDescent="0.45">
      <c r="A446" s="121" t="s">
        <v>149</v>
      </c>
      <c r="B446" s="77" t="s">
        <v>10</v>
      </c>
      <c r="C446" s="122">
        <v>45455</v>
      </c>
      <c r="D446" s="77" t="s">
        <v>575</v>
      </c>
      <c r="E446" s="77" t="s">
        <v>157</v>
      </c>
      <c r="F446" s="77" t="s">
        <v>576</v>
      </c>
      <c r="G446" s="77" t="s">
        <v>159</v>
      </c>
      <c r="H446" s="77" t="s">
        <v>468</v>
      </c>
      <c r="I446" s="81">
        <v>68.8</v>
      </c>
      <c r="J446" s="81">
        <v>179</v>
      </c>
      <c r="K446" s="81"/>
      <c r="L446" s="123">
        <f>SUM(V446:AI446)</f>
        <v>6</v>
      </c>
      <c r="M446" s="81">
        <f>L446*I446</f>
        <v>412.79999999999995</v>
      </c>
      <c r="N446" s="81"/>
      <c r="O446" s="82"/>
      <c r="P446" s="82">
        <f>O447*I446</f>
        <v>0</v>
      </c>
      <c r="Q446" s="82"/>
      <c r="R446" s="81"/>
      <c r="S446" s="81">
        <f>R447*I446</f>
        <v>412.79999999999995</v>
      </c>
      <c r="T446" s="81"/>
      <c r="U446" s="124"/>
      <c r="V446" s="82">
        <v>1</v>
      </c>
      <c r="W446" s="82">
        <v>2</v>
      </c>
      <c r="X446" s="82">
        <v>2</v>
      </c>
      <c r="Y446" s="82">
        <v>1</v>
      </c>
      <c r="Z446" s="82"/>
      <c r="AA446" s="82"/>
    </row>
    <row r="447" spans="1:27" ht="14.25" customHeight="1" x14ac:dyDescent="0.45">
      <c r="A447" s="125"/>
      <c r="B447" s="36"/>
      <c r="C447" s="36"/>
      <c r="D447" s="46"/>
      <c r="E447" s="36"/>
      <c r="F447" s="36"/>
      <c r="G447" s="36"/>
      <c r="H447" s="36"/>
      <c r="I447" s="38"/>
      <c r="J447" s="38"/>
      <c r="K447" s="38"/>
      <c r="L447" s="84"/>
      <c r="M447" s="38"/>
      <c r="N447" s="38">
        <f>L446*J446</f>
        <v>1074</v>
      </c>
      <c r="O447" s="47">
        <f>SUM(V447:AK447)</f>
        <v>0</v>
      </c>
      <c r="P447" s="41"/>
      <c r="Q447" s="41">
        <f>O447*J446</f>
        <v>0</v>
      </c>
      <c r="R447" s="38">
        <f>L446-O447</f>
        <v>6</v>
      </c>
      <c r="S447" s="38"/>
      <c r="T447" s="38">
        <f>R447*J446</f>
        <v>1074</v>
      </c>
      <c r="U447" s="83"/>
      <c r="V447" s="47">
        <v>0</v>
      </c>
      <c r="W447" s="47">
        <v>0</v>
      </c>
      <c r="X447" s="47">
        <v>0</v>
      </c>
      <c r="Y447" s="40">
        <v>0</v>
      </c>
      <c r="Z447" s="41"/>
      <c r="AA447" s="41"/>
    </row>
    <row r="448" spans="1:27" ht="14.25" customHeight="1" x14ac:dyDescent="0.45">
      <c r="A448" s="125"/>
      <c r="B448" s="36"/>
      <c r="C448" s="36"/>
      <c r="D448" s="36"/>
      <c r="E448" s="36"/>
      <c r="F448" s="36"/>
      <c r="G448" s="36"/>
      <c r="H448" s="36"/>
      <c r="I448" s="38"/>
      <c r="J448" s="38"/>
      <c r="K448" s="38"/>
      <c r="L448" s="84"/>
      <c r="M448" s="38"/>
      <c r="N448" s="38"/>
      <c r="O448" s="41"/>
      <c r="P448" s="41"/>
      <c r="Q448" s="41"/>
      <c r="R448" s="38"/>
      <c r="S448" s="38"/>
      <c r="T448" s="38"/>
      <c r="U448" s="83"/>
      <c r="V448" s="41"/>
      <c r="W448" s="41"/>
      <c r="X448" s="41"/>
      <c r="Y448" s="41"/>
      <c r="Z448" s="41"/>
      <c r="AA448" s="41"/>
    </row>
    <row r="449" spans="1:27" ht="14.25" customHeight="1" x14ac:dyDescent="0.45">
      <c r="A449" s="121" t="s">
        <v>149</v>
      </c>
      <c r="B449" s="77" t="s">
        <v>10</v>
      </c>
      <c r="C449" s="122">
        <v>45503</v>
      </c>
      <c r="D449" s="77" t="s">
        <v>577</v>
      </c>
      <c r="E449" s="77" t="s">
        <v>157</v>
      </c>
      <c r="F449" s="77" t="s">
        <v>578</v>
      </c>
      <c r="G449" s="77" t="s">
        <v>572</v>
      </c>
      <c r="H449" s="77" t="s">
        <v>162</v>
      </c>
      <c r="I449" s="81">
        <v>61.2</v>
      </c>
      <c r="J449" s="81">
        <v>159</v>
      </c>
      <c r="K449" s="81"/>
      <c r="L449" s="123">
        <f>SUM(V449:AI449)</f>
        <v>4</v>
      </c>
      <c r="M449" s="81">
        <f>L449*I449</f>
        <v>244.8</v>
      </c>
      <c r="N449" s="81"/>
      <c r="O449" s="82"/>
      <c r="P449" s="82">
        <f>O450*I449</f>
        <v>0</v>
      </c>
      <c r="Q449" s="82"/>
      <c r="R449" s="81"/>
      <c r="S449" s="81">
        <f>R450*I449</f>
        <v>244.8</v>
      </c>
      <c r="T449" s="81"/>
      <c r="U449" s="124"/>
      <c r="V449" s="82">
        <v>2</v>
      </c>
      <c r="W449" s="82">
        <v>2</v>
      </c>
      <c r="X449" s="82"/>
      <c r="Y449" s="82"/>
      <c r="Z449" s="82"/>
      <c r="AA449" s="82"/>
    </row>
    <row r="450" spans="1:27" ht="14.25" customHeight="1" x14ac:dyDescent="0.45">
      <c r="A450" s="125"/>
      <c r="B450" s="36"/>
      <c r="C450" s="36"/>
      <c r="D450" s="46"/>
      <c r="E450" s="36"/>
      <c r="F450" s="36"/>
      <c r="G450" s="36"/>
      <c r="H450" s="36"/>
      <c r="I450" s="38"/>
      <c r="J450" s="38"/>
      <c r="K450" s="38"/>
      <c r="L450" s="84"/>
      <c r="M450" s="38"/>
      <c r="N450" s="38">
        <f>L449*J449</f>
        <v>636</v>
      </c>
      <c r="O450" s="47">
        <f>SUM(V450:AK450)</f>
        <v>0</v>
      </c>
      <c r="P450" s="41"/>
      <c r="Q450" s="41">
        <f>O450*J449</f>
        <v>0</v>
      </c>
      <c r="R450" s="38">
        <f>L449-O450</f>
        <v>4</v>
      </c>
      <c r="S450" s="38"/>
      <c r="T450" s="38">
        <f>R450*J449</f>
        <v>636</v>
      </c>
      <c r="U450" s="83"/>
      <c r="V450" s="47">
        <v>0</v>
      </c>
      <c r="W450" s="47">
        <v>0</v>
      </c>
      <c r="X450" s="41"/>
      <c r="Y450" s="41"/>
      <c r="Z450" s="41"/>
      <c r="AA450" s="41"/>
    </row>
    <row r="451" spans="1:27" ht="14.25" customHeight="1" x14ac:dyDescent="0.45">
      <c r="A451" s="125"/>
      <c r="B451" s="36"/>
      <c r="C451" s="36"/>
      <c r="D451" s="36"/>
      <c r="E451" s="36"/>
      <c r="F451" s="36"/>
      <c r="G451" s="36"/>
      <c r="H451" s="36"/>
      <c r="I451" s="38"/>
      <c r="J451" s="38"/>
      <c r="K451" s="38"/>
      <c r="L451" s="84"/>
      <c r="M451" s="38"/>
      <c r="N451" s="38"/>
      <c r="O451" s="41"/>
      <c r="P451" s="41"/>
      <c r="Q451" s="41"/>
      <c r="R451" s="38"/>
      <c r="S451" s="38"/>
      <c r="T451" s="38"/>
      <c r="U451" s="83"/>
      <c r="V451" s="41"/>
      <c r="W451" s="41"/>
      <c r="X451" s="41"/>
      <c r="Y451" s="41"/>
      <c r="Z451" s="41"/>
      <c r="AA451" s="41"/>
    </row>
    <row r="452" spans="1:27" ht="14.25" customHeight="1" x14ac:dyDescent="0.45">
      <c r="A452" s="121" t="s">
        <v>149</v>
      </c>
      <c r="B452" s="77" t="s">
        <v>10</v>
      </c>
      <c r="C452" s="122">
        <v>45555</v>
      </c>
      <c r="D452" s="105" t="s">
        <v>579</v>
      </c>
      <c r="E452" s="77" t="s">
        <v>580</v>
      </c>
      <c r="F452" s="77" t="s">
        <v>581</v>
      </c>
      <c r="G452" s="77"/>
      <c r="H452" s="77" t="s">
        <v>582</v>
      </c>
      <c r="I452" s="81">
        <v>76.5</v>
      </c>
      <c r="J452" s="81">
        <v>199</v>
      </c>
      <c r="K452" s="81"/>
      <c r="L452" s="123">
        <f>SUM(V452:AI452)</f>
        <v>4</v>
      </c>
      <c r="M452" s="81">
        <f>L452*I452</f>
        <v>306</v>
      </c>
      <c r="N452" s="81"/>
      <c r="O452" s="82"/>
      <c r="P452" s="82">
        <f>O453*I452</f>
        <v>0</v>
      </c>
      <c r="Q452" s="82"/>
      <c r="R452" s="81"/>
      <c r="S452" s="81">
        <f>R453*I452</f>
        <v>306</v>
      </c>
      <c r="T452" s="81"/>
      <c r="U452" s="124"/>
      <c r="V452" s="82">
        <v>1</v>
      </c>
      <c r="W452" s="82">
        <v>2</v>
      </c>
      <c r="X452" s="82">
        <v>1</v>
      </c>
      <c r="Y452" s="82"/>
      <c r="Z452" s="82"/>
      <c r="AA452" s="82"/>
    </row>
    <row r="453" spans="1:27" ht="14.25" customHeight="1" x14ac:dyDescent="0.45">
      <c r="A453" s="125"/>
      <c r="B453" s="36"/>
      <c r="C453" s="36"/>
      <c r="D453" s="485"/>
      <c r="E453" s="36"/>
      <c r="F453" s="36"/>
      <c r="G453" s="36"/>
      <c r="H453" s="36"/>
      <c r="I453" s="38"/>
      <c r="J453" s="38"/>
      <c r="K453" s="38"/>
      <c r="L453" s="84"/>
      <c r="M453" s="38"/>
      <c r="N453" s="38">
        <f>L452*J452</f>
        <v>796</v>
      </c>
      <c r="O453" s="47">
        <f>SUM(V453:AK453)</f>
        <v>0</v>
      </c>
      <c r="P453" s="41"/>
      <c r="Q453" s="41">
        <f>O453*J452</f>
        <v>0</v>
      </c>
      <c r="R453" s="38">
        <f>L452-O453</f>
        <v>4</v>
      </c>
      <c r="S453" s="38"/>
      <c r="T453" s="38">
        <f>R453*J452</f>
        <v>796</v>
      </c>
      <c r="U453" s="83"/>
      <c r="V453" s="47">
        <v>0</v>
      </c>
      <c r="W453" s="47">
        <v>0</v>
      </c>
      <c r="X453" s="47">
        <v>0</v>
      </c>
      <c r="Y453" s="41"/>
      <c r="Z453" s="41"/>
      <c r="AA453" s="41"/>
    </row>
    <row r="454" spans="1:27" ht="14.25" customHeight="1" x14ac:dyDescent="0.45">
      <c r="A454" s="125"/>
      <c r="B454" s="36"/>
      <c r="C454" s="36"/>
      <c r="D454" s="36"/>
      <c r="E454" s="36"/>
      <c r="F454" s="36"/>
      <c r="G454" s="36"/>
      <c r="H454" s="36"/>
      <c r="I454" s="38"/>
      <c r="J454" s="38"/>
      <c r="K454" s="38"/>
      <c r="L454" s="84"/>
      <c r="M454" s="38"/>
      <c r="N454" s="38"/>
      <c r="O454" s="41"/>
      <c r="P454" s="41"/>
      <c r="Q454" s="41"/>
      <c r="R454" s="38"/>
      <c r="S454" s="38"/>
      <c r="T454" s="38"/>
      <c r="U454" s="83"/>
      <c r="V454" s="41"/>
      <c r="W454" s="41"/>
      <c r="X454" s="41"/>
      <c r="Y454" s="41"/>
      <c r="Z454" s="41"/>
      <c r="AA454" s="41"/>
    </row>
    <row r="455" spans="1:27" ht="14.25" customHeight="1" x14ac:dyDescent="0.45">
      <c r="A455" s="121" t="s">
        <v>149</v>
      </c>
      <c r="B455" s="77"/>
      <c r="C455" s="122"/>
      <c r="D455" s="77"/>
      <c r="E455" s="77"/>
      <c r="F455" s="77"/>
      <c r="G455" s="77"/>
      <c r="H455" s="77"/>
      <c r="I455" s="81"/>
      <c r="J455" s="81"/>
      <c r="K455" s="81"/>
      <c r="L455" s="123">
        <f>SUM(V455:AI455)</f>
        <v>0</v>
      </c>
      <c r="M455" s="81">
        <f>L455*I455</f>
        <v>0</v>
      </c>
      <c r="N455" s="81"/>
      <c r="O455" s="82"/>
      <c r="P455" s="82">
        <f>O456*I455</f>
        <v>0</v>
      </c>
      <c r="Q455" s="82"/>
      <c r="R455" s="81"/>
      <c r="S455" s="81">
        <f>R456*I455</f>
        <v>0</v>
      </c>
      <c r="T455" s="81"/>
      <c r="U455" s="124"/>
      <c r="V455" s="82"/>
      <c r="W455" s="82"/>
      <c r="X455" s="82"/>
      <c r="Y455" s="82"/>
      <c r="Z455" s="82"/>
      <c r="AA455" s="82"/>
    </row>
    <row r="456" spans="1:27" ht="14.25" customHeight="1" x14ac:dyDescent="0.45">
      <c r="A456" s="125"/>
      <c r="B456" s="36"/>
      <c r="C456" s="36"/>
      <c r="D456" s="36"/>
      <c r="E456" s="36"/>
      <c r="F456" s="36"/>
      <c r="G456" s="36"/>
      <c r="H456" s="36"/>
      <c r="I456" s="38"/>
      <c r="J456" s="38"/>
      <c r="K456" s="38"/>
      <c r="L456" s="84"/>
      <c r="M456" s="38"/>
      <c r="N456" s="38">
        <f>L455*J455</f>
        <v>0</v>
      </c>
      <c r="O456" s="40">
        <f>SUM(V456:AK456)</f>
        <v>0</v>
      </c>
      <c r="P456" s="41"/>
      <c r="Q456" s="41">
        <f>O456*J455</f>
        <v>0</v>
      </c>
      <c r="R456" s="38">
        <f>L455-O456</f>
        <v>0</v>
      </c>
      <c r="S456" s="38"/>
      <c r="T456" s="38">
        <f>R456*J455</f>
        <v>0</v>
      </c>
      <c r="U456" s="83"/>
      <c r="V456" s="41"/>
      <c r="W456" s="41"/>
      <c r="X456" s="41"/>
      <c r="Y456" s="41"/>
      <c r="Z456" s="41"/>
      <c r="AA456" s="41"/>
    </row>
    <row r="457" spans="1:27" ht="14.25" customHeight="1" x14ac:dyDescent="0.45"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V457" s="19"/>
      <c r="W457" s="19"/>
      <c r="X457" s="19"/>
      <c r="Y457" s="19"/>
      <c r="Z457" s="19"/>
      <c r="AA457" s="19"/>
    </row>
    <row r="458" spans="1:27" ht="14.25" customHeight="1" x14ac:dyDescent="0.45">
      <c r="A458" s="36"/>
      <c r="B458" s="36"/>
      <c r="C458" s="45"/>
      <c r="D458" s="36"/>
      <c r="E458" s="36"/>
      <c r="F458" s="36"/>
      <c r="G458" s="36"/>
      <c r="H458" s="36"/>
      <c r="I458" s="48"/>
      <c r="J458" s="38"/>
      <c r="K458" s="38"/>
      <c r="L458" s="38"/>
      <c r="M458" s="38"/>
      <c r="N458" s="38"/>
      <c r="O458" s="41"/>
      <c r="P458" s="41"/>
      <c r="Q458" s="41"/>
      <c r="R458" s="38"/>
      <c r="S458" s="38"/>
      <c r="T458" s="38"/>
      <c r="U458" s="83"/>
      <c r="V458" s="41"/>
      <c r="W458" s="41"/>
      <c r="X458" s="41"/>
      <c r="Y458" s="19"/>
      <c r="Z458" s="19"/>
      <c r="AA458" s="19"/>
    </row>
    <row r="459" spans="1:27" ht="14.25" customHeight="1" x14ac:dyDescent="0.45">
      <c r="A459" s="92"/>
      <c r="B459" s="92"/>
      <c r="C459" s="92"/>
      <c r="D459" s="92"/>
      <c r="E459" s="92"/>
      <c r="F459" s="92"/>
      <c r="G459" s="92"/>
      <c r="H459" s="92"/>
      <c r="I459" s="38"/>
      <c r="J459" s="93"/>
      <c r="K459" s="93"/>
      <c r="L459" s="49">
        <f t="shared" ref="L459:U459" si="8">SUM(L347:L458)</f>
        <v>140</v>
      </c>
      <c r="M459" s="49">
        <f t="shared" si="8"/>
        <v>9508.6999999999971</v>
      </c>
      <c r="N459" s="93">
        <f t="shared" si="8"/>
        <v>24724</v>
      </c>
      <c r="O459" s="710">
        <f t="shared" si="8"/>
        <v>0</v>
      </c>
      <c r="P459" s="710">
        <f t="shared" si="8"/>
        <v>0</v>
      </c>
      <c r="Q459" s="93">
        <f t="shared" si="8"/>
        <v>0</v>
      </c>
      <c r="R459" s="93">
        <f t="shared" si="8"/>
        <v>140</v>
      </c>
      <c r="S459" s="93">
        <f t="shared" si="8"/>
        <v>9508.6999999999971</v>
      </c>
      <c r="T459" s="93">
        <f t="shared" si="8"/>
        <v>24724</v>
      </c>
      <c r="U459" s="93">
        <f t="shared" si="8"/>
        <v>0</v>
      </c>
      <c r="V459" s="139"/>
      <c r="W459" s="139"/>
      <c r="X459" s="139"/>
    </row>
    <row r="460" spans="1:27" ht="14.25" customHeight="1" x14ac:dyDescent="0.45">
      <c r="A460" s="95"/>
      <c r="B460" s="95"/>
      <c r="C460" s="95"/>
      <c r="D460" s="95"/>
      <c r="E460" s="95"/>
      <c r="F460" s="95"/>
      <c r="G460" s="95"/>
      <c r="H460" s="95"/>
      <c r="I460" s="9"/>
      <c r="J460" s="9"/>
      <c r="K460" s="9"/>
      <c r="L460" s="9"/>
      <c r="M460" s="9">
        <f t="shared" ref="M460:N460" si="9">P459+S459</f>
        <v>9508.6999999999971</v>
      </c>
      <c r="N460" s="9">
        <f t="shared" si="9"/>
        <v>24724</v>
      </c>
      <c r="O460" s="96"/>
      <c r="P460" s="9"/>
      <c r="Q460" s="9"/>
      <c r="R460" s="9"/>
      <c r="S460" s="9"/>
      <c r="T460" s="9"/>
      <c r="U460" s="9"/>
      <c r="V460" s="9"/>
      <c r="W460" s="9"/>
      <c r="X460" s="9"/>
    </row>
    <row r="461" spans="1:27" ht="14.25" customHeight="1" x14ac:dyDescent="0.45">
      <c r="A461" s="95"/>
      <c r="B461" s="95"/>
      <c r="C461" s="95"/>
      <c r="D461" s="95"/>
      <c r="E461" s="95"/>
      <c r="F461" s="95"/>
      <c r="G461" s="95"/>
      <c r="H461" s="95"/>
      <c r="I461" s="9"/>
      <c r="J461" s="9"/>
      <c r="K461" s="9" t="s">
        <v>324</v>
      </c>
      <c r="L461" s="9"/>
      <c r="M461" s="98">
        <f>M459/L459</f>
        <v>67.919285714285692</v>
      </c>
      <c r="N461" s="9"/>
      <c r="O461" s="9"/>
      <c r="P461" s="97">
        <f>P459/M459</f>
        <v>0</v>
      </c>
      <c r="Q461" s="9"/>
      <c r="R461" s="9"/>
      <c r="S461" s="97">
        <f>S459/M459</f>
        <v>1</v>
      </c>
      <c r="T461" s="9"/>
      <c r="U461" s="9"/>
      <c r="V461" s="9"/>
      <c r="W461" s="9"/>
      <c r="X461" s="9"/>
    </row>
    <row r="462" spans="1:27" ht="14.25" customHeight="1" x14ac:dyDescent="0.45">
      <c r="A462" s="95"/>
      <c r="B462" s="95"/>
      <c r="C462" s="95"/>
      <c r="D462" s="95"/>
      <c r="E462" s="95"/>
      <c r="F462" s="95"/>
      <c r="G462" s="95"/>
      <c r="H462" s="95"/>
      <c r="I462" s="9"/>
      <c r="J462" s="9"/>
      <c r="K462" s="9" t="s">
        <v>325</v>
      </c>
      <c r="L462" s="9"/>
      <c r="M462" s="9"/>
      <c r="N462" s="9"/>
      <c r="O462" s="9"/>
      <c r="P462" s="9"/>
      <c r="Q462" s="9"/>
      <c r="R462" s="9"/>
      <c r="S462" s="9"/>
      <c r="T462" s="98">
        <f>T459/S459</f>
        <v>2.6001451302491412</v>
      </c>
      <c r="U462" s="9"/>
      <c r="V462" s="9"/>
      <c r="W462" s="9"/>
      <c r="X462" s="9"/>
    </row>
    <row r="463" spans="1:27" ht="14.25" customHeight="1" x14ac:dyDescent="0.45">
      <c r="E463" s="30" t="s">
        <v>583</v>
      </c>
    </row>
    <row r="464" spans="1:27" ht="14.25" customHeight="1" x14ac:dyDescent="0.45">
      <c r="E464" s="140" t="s">
        <v>584</v>
      </c>
    </row>
    <row r="465" spans="1:39" ht="14.25" customHeight="1" x14ac:dyDescent="0.45"/>
    <row r="466" spans="1:39" ht="30" customHeight="1" x14ac:dyDescent="0.45">
      <c r="A466" s="32" t="s">
        <v>117</v>
      </c>
      <c r="B466" s="32" t="s">
        <v>118</v>
      </c>
      <c r="C466" s="33" t="s">
        <v>119</v>
      </c>
      <c r="D466" s="32" t="s">
        <v>120</v>
      </c>
      <c r="E466" s="32" t="s">
        <v>121</v>
      </c>
      <c r="F466" s="32" t="s">
        <v>122</v>
      </c>
      <c r="G466" s="32" t="s">
        <v>123</v>
      </c>
      <c r="H466" s="32" t="s">
        <v>124</v>
      </c>
      <c r="I466" s="32" t="s">
        <v>125</v>
      </c>
      <c r="J466" s="32" t="s">
        <v>126</v>
      </c>
      <c r="K466" s="32" t="s">
        <v>127</v>
      </c>
      <c r="L466" s="34" t="s">
        <v>128</v>
      </c>
      <c r="M466" s="33" t="s">
        <v>129</v>
      </c>
      <c r="N466" s="33" t="s">
        <v>130</v>
      </c>
      <c r="O466" s="35" t="s">
        <v>131</v>
      </c>
      <c r="P466" s="829" t="s">
        <v>132</v>
      </c>
      <c r="Q466" s="828"/>
      <c r="R466" s="33" t="s">
        <v>133</v>
      </c>
      <c r="S466" s="830" t="s">
        <v>201</v>
      </c>
      <c r="T466" s="827"/>
      <c r="U466" s="828"/>
      <c r="V466" s="32" t="s">
        <v>135</v>
      </c>
      <c r="W466" s="32" t="s">
        <v>136</v>
      </c>
      <c r="X466" s="32" t="s">
        <v>137</v>
      </c>
      <c r="Y466" s="32" t="s">
        <v>138</v>
      </c>
      <c r="Z466" s="32" t="s">
        <v>139</v>
      </c>
      <c r="AA466" s="32" t="s">
        <v>140</v>
      </c>
      <c r="AB466" s="32" t="s">
        <v>585</v>
      </c>
      <c r="AC466" s="32" t="s">
        <v>586</v>
      </c>
      <c r="AD466" s="32" t="s">
        <v>587</v>
      </c>
      <c r="AE466" s="32" t="s">
        <v>588</v>
      </c>
      <c r="AF466" s="32" t="s">
        <v>589</v>
      </c>
      <c r="AG466" s="141" t="s">
        <v>590</v>
      </c>
      <c r="AH466" s="141" t="s">
        <v>591</v>
      </c>
      <c r="AI466" s="141" t="s">
        <v>592</v>
      </c>
      <c r="AJ466" s="32" t="s">
        <v>593</v>
      </c>
      <c r="AK466" s="32" t="s">
        <v>594</v>
      </c>
      <c r="AL466" s="32" t="s">
        <v>595</v>
      </c>
      <c r="AM466" s="32" t="s">
        <v>596</v>
      </c>
    </row>
    <row r="467" spans="1:39" ht="14.25" customHeight="1" x14ac:dyDescent="0.45">
      <c r="A467" s="142" t="s">
        <v>149</v>
      </c>
      <c r="B467" s="143" t="s">
        <v>11</v>
      </c>
      <c r="C467" s="144">
        <v>45663</v>
      </c>
      <c r="D467" s="143" t="s">
        <v>597</v>
      </c>
      <c r="E467" s="143" t="s">
        <v>504</v>
      </c>
      <c r="F467" s="143" t="s">
        <v>442</v>
      </c>
      <c r="G467" s="143" t="s">
        <v>598</v>
      </c>
      <c r="H467" s="143"/>
      <c r="I467" s="145">
        <v>45.8</v>
      </c>
      <c r="J467" s="145">
        <v>119</v>
      </c>
      <c r="K467" s="145"/>
      <c r="L467" s="146">
        <f>SUM(V467:AM467)</f>
        <v>3</v>
      </c>
      <c r="M467" s="145">
        <f>L467*I467</f>
        <v>137.39999999999998</v>
      </c>
      <c r="N467" s="145"/>
      <c r="O467" s="147"/>
      <c r="P467" s="147">
        <f>O468*I467</f>
        <v>0</v>
      </c>
      <c r="Q467" s="147"/>
      <c r="R467" s="145"/>
      <c r="S467" s="145">
        <f>R468*I467</f>
        <v>137.39999999999998</v>
      </c>
      <c r="T467" s="145"/>
      <c r="U467" s="148"/>
      <c r="V467" s="145"/>
      <c r="W467" s="145"/>
      <c r="X467" s="145"/>
      <c r="Y467" s="145"/>
      <c r="Z467" s="145"/>
      <c r="AA467" s="147">
        <v>3</v>
      </c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</row>
    <row r="468" spans="1:39" ht="14.25" customHeight="1" x14ac:dyDescent="0.45">
      <c r="A468" s="125"/>
      <c r="B468" s="36"/>
      <c r="C468" s="36"/>
      <c r="D468" s="46"/>
      <c r="E468" s="36"/>
      <c r="F468" s="36"/>
      <c r="G468" s="36"/>
      <c r="H468" s="36"/>
      <c r="I468" s="38"/>
      <c r="J468" s="38"/>
      <c r="K468" s="38"/>
      <c r="L468" s="84"/>
      <c r="M468" s="38"/>
      <c r="N468" s="38">
        <f>L467*J467</f>
        <v>357</v>
      </c>
      <c r="O468" s="545">
        <f>SUM(V468:AM468)</f>
        <v>0</v>
      </c>
      <c r="P468" s="41"/>
      <c r="Q468" s="41">
        <f>O468*J467</f>
        <v>0</v>
      </c>
      <c r="R468" s="38">
        <f>L467-O468</f>
        <v>3</v>
      </c>
      <c r="S468" s="38"/>
      <c r="T468" s="38">
        <f>R468*J467</f>
        <v>357</v>
      </c>
      <c r="U468" s="83"/>
      <c r="V468" s="38"/>
      <c r="W468" s="38"/>
      <c r="X468" s="38"/>
      <c r="Y468" s="38"/>
      <c r="Z468" s="38"/>
      <c r="AA468" s="545">
        <v>0</v>
      </c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</row>
    <row r="469" spans="1:39" ht="14.25" customHeight="1" x14ac:dyDescent="0.45">
      <c r="A469" s="125"/>
      <c r="B469" s="36"/>
      <c r="C469" s="36"/>
      <c r="D469" s="36"/>
      <c r="E469" s="36"/>
      <c r="F469" s="36"/>
      <c r="G469" s="36"/>
      <c r="H469" s="36"/>
      <c r="I469" s="38"/>
      <c r="J469" s="38"/>
      <c r="K469" s="38"/>
      <c r="L469" s="84"/>
      <c r="M469" s="38"/>
      <c r="N469" s="38"/>
      <c r="O469" s="41"/>
      <c r="P469" s="41"/>
      <c r="Q469" s="41"/>
      <c r="R469" s="38"/>
      <c r="S469" s="38"/>
      <c r="T469" s="38"/>
      <c r="U469" s="83"/>
      <c r="V469" s="38"/>
      <c r="W469" s="38"/>
      <c r="X469" s="38"/>
      <c r="Y469" s="38"/>
      <c r="Z469" s="38"/>
      <c r="AA469" s="41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</row>
    <row r="470" spans="1:39" ht="14.25" customHeight="1" x14ac:dyDescent="0.45">
      <c r="A470" s="142" t="s">
        <v>149</v>
      </c>
      <c r="B470" s="143" t="s">
        <v>11</v>
      </c>
      <c r="C470" s="144">
        <v>45663</v>
      </c>
      <c r="D470" s="105" t="s">
        <v>599</v>
      </c>
      <c r="E470" s="143" t="s">
        <v>260</v>
      </c>
      <c r="F470" s="143" t="s">
        <v>600</v>
      </c>
      <c r="G470" s="143" t="s">
        <v>601</v>
      </c>
      <c r="H470" s="143"/>
      <c r="I470" s="145">
        <v>30.4</v>
      </c>
      <c r="J470" s="145">
        <v>79</v>
      </c>
      <c r="K470" s="145"/>
      <c r="L470" s="146">
        <f>SUM(V470:AM470)</f>
        <v>3</v>
      </c>
      <c r="M470" s="145">
        <f>L470*I470</f>
        <v>91.199999999999989</v>
      </c>
      <c r="N470" s="145"/>
      <c r="O470" s="147"/>
      <c r="P470" s="147">
        <f>O471*I470</f>
        <v>0</v>
      </c>
      <c r="Q470" s="147"/>
      <c r="R470" s="145"/>
      <c r="S470" s="145">
        <f>R471*I470</f>
        <v>91.199999999999989</v>
      </c>
      <c r="T470" s="145"/>
      <c r="U470" s="148"/>
      <c r="V470" s="145"/>
      <c r="W470" s="145"/>
      <c r="X470" s="145"/>
      <c r="Y470" s="145"/>
      <c r="Z470" s="145"/>
      <c r="AA470" s="147">
        <v>3</v>
      </c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</row>
    <row r="471" spans="1:39" ht="14.25" customHeight="1" x14ac:dyDescent="0.45">
      <c r="A471" s="125"/>
      <c r="B471" s="36"/>
      <c r="C471" s="36"/>
      <c r="D471" s="149"/>
      <c r="E471" s="36"/>
      <c r="F471" s="36"/>
      <c r="G471" s="36"/>
      <c r="H471" s="36"/>
      <c r="I471" s="38"/>
      <c r="J471" s="38"/>
      <c r="K471" s="38"/>
      <c r="L471" s="84"/>
      <c r="M471" s="38"/>
      <c r="N471" s="38">
        <f>L470*J470</f>
        <v>237</v>
      </c>
      <c r="O471" s="41">
        <f>SUM(V471:AM471)</f>
        <v>0</v>
      </c>
      <c r="P471" s="41"/>
      <c r="Q471" s="41">
        <f>O471*J470</f>
        <v>0</v>
      </c>
      <c r="R471" s="38">
        <f>L470-O471</f>
        <v>3</v>
      </c>
      <c r="S471" s="38"/>
      <c r="T471" s="38">
        <f>R471*J470</f>
        <v>237</v>
      </c>
      <c r="U471" s="83"/>
      <c r="V471" s="38"/>
      <c r="W471" s="38"/>
      <c r="X471" s="38"/>
      <c r="Y471" s="38"/>
      <c r="Z471" s="38"/>
      <c r="AA471" s="41">
        <v>0</v>
      </c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</row>
    <row r="472" spans="1:39" ht="14.25" customHeight="1" x14ac:dyDescent="0.45">
      <c r="A472" s="125"/>
      <c r="B472" s="36"/>
      <c r="C472" s="36"/>
      <c r="D472" s="46"/>
      <c r="E472" s="36"/>
      <c r="F472" s="36"/>
      <c r="G472" s="36"/>
      <c r="H472" s="36"/>
      <c r="I472" s="38"/>
      <c r="J472" s="38"/>
      <c r="K472" s="38"/>
      <c r="L472" s="84"/>
      <c r="M472" s="38"/>
      <c r="N472" s="38"/>
      <c r="O472" s="41"/>
      <c r="P472" s="41"/>
      <c r="Q472" s="41"/>
      <c r="R472" s="38"/>
      <c r="S472" s="38"/>
      <c r="T472" s="38"/>
      <c r="U472" s="83"/>
      <c r="V472" s="38"/>
      <c r="W472" s="38"/>
      <c r="X472" s="38"/>
      <c r="Y472" s="38"/>
      <c r="Z472" s="38"/>
      <c r="AA472" s="43">
        <v>2</v>
      </c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</row>
    <row r="473" spans="1:39" ht="14.25" customHeight="1" x14ac:dyDescent="0.45">
      <c r="A473" s="142" t="s">
        <v>149</v>
      </c>
      <c r="B473" s="143" t="s">
        <v>11</v>
      </c>
      <c r="C473" s="144">
        <v>45663</v>
      </c>
      <c r="D473" s="105" t="s">
        <v>599</v>
      </c>
      <c r="E473" s="143" t="s">
        <v>260</v>
      </c>
      <c r="F473" s="143" t="s">
        <v>602</v>
      </c>
      <c r="G473" s="143" t="s">
        <v>601</v>
      </c>
      <c r="H473" s="143"/>
      <c r="I473" s="145">
        <v>30.4</v>
      </c>
      <c r="J473" s="145">
        <v>79</v>
      </c>
      <c r="K473" s="145"/>
      <c r="L473" s="146">
        <f>SUM(V473:AM473)</f>
        <v>3</v>
      </c>
      <c r="M473" s="145">
        <f>L473*I473</f>
        <v>91.199999999999989</v>
      </c>
      <c r="N473" s="145"/>
      <c r="O473" s="147"/>
      <c r="P473" s="147">
        <f>O474*I473</f>
        <v>0</v>
      </c>
      <c r="Q473" s="147"/>
      <c r="R473" s="145"/>
      <c r="S473" s="145">
        <f>R474*I473</f>
        <v>91.199999999999989</v>
      </c>
      <c r="T473" s="145"/>
      <c r="U473" s="148"/>
      <c r="V473" s="145"/>
      <c r="W473" s="145"/>
      <c r="X473" s="145"/>
      <c r="Y473" s="145"/>
      <c r="Z473" s="145"/>
      <c r="AA473" s="147">
        <v>3</v>
      </c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</row>
    <row r="474" spans="1:39" ht="14.25" customHeight="1" x14ac:dyDescent="0.45">
      <c r="A474" s="125"/>
      <c r="B474" s="36"/>
      <c r="C474" s="36"/>
      <c r="D474" s="46"/>
      <c r="E474" s="36"/>
      <c r="F474" s="36"/>
      <c r="G474" s="36"/>
      <c r="H474" s="36"/>
      <c r="I474" s="38"/>
      <c r="J474" s="38"/>
      <c r="K474" s="38"/>
      <c r="L474" s="84"/>
      <c r="M474" s="38"/>
      <c r="N474" s="38">
        <f>L473*J473</f>
        <v>237</v>
      </c>
      <c r="O474" s="41">
        <f>SUM(V474:AM474)</f>
        <v>0</v>
      </c>
      <c r="P474" s="41"/>
      <c r="Q474" s="41">
        <f>O474*J473</f>
        <v>0</v>
      </c>
      <c r="R474" s="38">
        <f>L473-O474</f>
        <v>3</v>
      </c>
      <c r="S474" s="38"/>
      <c r="T474" s="38">
        <f>R474*J473</f>
        <v>237</v>
      </c>
      <c r="U474" s="83"/>
      <c r="V474" s="38"/>
      <c r="W474" s="38"/>
      <c r="X474" s="38"/>
      <c r="Y474" s="38"/>
      <c r="Z474" s="38"/>
      <c r="AA474" s="41">
        <v>0</v>
      </c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</row>
    <row r="475" spans="1:39" ht="14.25" customHeight="1" x14ac:dyDescent="0.45">
      <c r="A475" s="125"/>
      <c r="B475" s="36"/>
      <c r="C475" s="36"/>
      <c r="D475" s="36"/>
      <c r="E475" s="36"/>
      <c r="F475" s="36"/>
      <c r="G475" s="36"/>
      <c r="H475" s="36"/>
      <c r="I475" s="38"/>
      <c r="J475" s="38"/>
      <c r="K475" s="38"/>
      <c r="L475" s="84"/>
      <c r="M475" s="38"/>
      <c r="N475" s="38"/>
      <c r="O475" s="41"/>
      <c r="P475" s="41"/>
      <c r="Q475" s="41"/>
      <c r="R475" s="38"/>
      <c r="S475" s="38"/>
      <c r="T475" s="38"/>
      <c r="U475" s="83"/>
      <c r="V475" s="38"/>
      <c r="W475" s="38"/>
      <c r="X475" s="38"/>
      <c r="Y475" s="38"/>
      <c r="Z475" s="38"/>
      <c r="AA475" s="41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</row>
    <row r="476" spans="1:39" ht="14.25" customHeight="1" x14ac:dyDescent="0.45">
      <c r="A476" s="142" t="s">
        <v>149</v>
      </c>
      <c r="B476" s="143" t="s">
        <v>11</v>
      </c>
      <c r="C476" s="150">
        <v>45658</v>
      </c>
      <c r="D476" s="105" t="s">
        <v>603</v>
      </c>
      <c r="E476" s="143" t="s">
        <v>604</v>
      </c>
      <c r="F476" s="143" t="s">
        <v>605</v>
      </c>
      <c r="G476" s="143" t="s">
        <v>606</v>
      </c>
      <c r="H476" s="143"/>
      <c r="I476" s="145">
        <v>57.3</v>
      </c>
      <c r="J476" s="145">
        <v>149</v>
      </c>
      <c r="K476" s="145"/>
      <c r="L476" s="146">
        <f>SUM(V476:AM476)</f>
        <v>4</v>
      </c>
      <c r="M476" s="145">
        <f>L476*I476</f>
        <v>229.2</v>
      </c>
      <c r="N476" s="145"/>
      <c r="O476" s="147"/>
      <c r="P476" s="147">
        <f>O477*I476</f>
        <v>0</v>
      </c>
      <c r="Q476" s="147"/>
      <c r="R476" s="145"/>
      <c r="S476" s="145">
        <f>R477*I476</f>
        <v>229.2</v>
      </c>
      <c r="T476" s="145"/>
      <c r="U476" s="148"/>
      <c r="V476" s="145"/>
      <c r="W476" s="145"/>
      <c r="X476" s="145"/>
      <c r="Y476" s="145"/>
      <c r="Z476" s="145"/>
      <c r="AA476" s="147"/>
      <c r="AB476" s="145">
        <v>1</v>
      </c>
      <c r="AC476" s="145">
        <v>1</v>
      </c>
      <c r="AD476" s="145">
        <v>1</v>
      </c>
      <c r="AE476" s="145">
        <v>1</v>
      </c>
      <c r="AF476" s="145"/>
      <c r="AG476" s="145"/>
      <c r="AH476" s="145"/>
      <c r="AI476" s="145"/>
      <c r="AJ476" s="145"/>
      <c r="AK476" s="145"/>
      <c r="AL476" s="145"/>
      <c r="AM476" s="145"/>
    </row>
    <row r="477" spans="1:39" ht="14.25" customHeight="1" x14ac:dyDescent="0.45">
      <c r="A477" s="125"/>
      <c r="B477" s="36"/>
      <c r="C477" s="36"/>
      <c r="D477" s="46"/>
      <c r="E477" s="36"/>
      <c r="F477" s="36"/>
      <c r="G477" s="36"/>
      <c r="H477" s="36"/>
      <c r="I477" s="38"/>
      <c r="J477" s="38"/>
      <c r="K477" s="38"/>
      <c r="L477" s="84"/>
      <c r="M477" s="38"/>
      <c r="N477" s="38">
        <f>L476*J476</f>
        <v>596</v>
      </c>
      <c r="O477" s="41">
        <f>SUM(V477:AM477)</f>
        <v>0</v>
      </c>
      <c r="P477" s="41"/>
      <c r="Q477" s="41">
        <f>O477*J476</f>
        <v>0</v>
      </c>
      <c r="R477" s="38">
        <f>L476-O477</f>
        <v>4</v>
      </c>
      <c r="S477" s="38"/>
      <c r="T477" s="38">
        <f>R477*J476</f>
        <v>596</v>
      </c>
      <c r="U477" s="83"/>
      <c r="V477" s="38"/>
      <c r="W477" s="38"/>
      <c r="X477" s="38"/>
      <c r="Y477" s="38"/>
      <c r="Z477" s="38"/>
      <c r="AA477" s="41"/>
      <c r="AB477" s="38">
        <v>0</v>
      </c>
      <c r="AC477" s="38">
        <v>0</v>
      </c>
      <c r="AD477" s="38">
        <v>0</v>
      </c>
      <c r="AE477" s="38">
        <v>0</v>
      </c>
      <c r="AF477" s="38"/>
      <c r="AG477" s="38"/>
      <c r="AH477" s="38"/>
      <c r="AI477" s="38"/>
      <c r="AJ477" s="38"/>
      <c r="AK477" s="38"/>
      <c r="AL477" s="38"/>
      <c r="AM477" s="38"/>
    </row>
    <row r="478" spans="1:39" ht="14.25" customHeight="1" x14ac:dyDescent="0.45">
      <c r="A478" s="125"/>
      <c r="B478" s="36"/>
      <c r="C478" s="36"/>
      <c r="D478" s="36"/>
      <c r="E478" s="36"/>
      <c r="F478" s="36"/>
      <c r="G478" s="36"/>
      <c r="H478" s="36"/>
      <c r="I478" s="38"/>
      <c r="J478" s="38"/>
      <c r="K478" s="38"/>
      <c r="L478" s="84"/>
      <c r="M478" s="38"/>
      <c r="N478" s="38"/>
      <c r="O478" s="41"/>
      <c r="P478" s="41"/>
      <c r="Q478" s="41"/>
      <c r="R478" s="38"/>
      <c r="S478" s="38"/>
      <c r="T478" s="38"/>
      <c r="U478" s="83"/>
      <c r="V478" s="38"/>
      <c r="W478" s="38"/>
      <c r="X478" s="38"/>
      <c r="Y478" s="38"/>
      <c r="Z478" s="38"/>
      <c r="AA478" s="41"/>
      <c r="AB478" s="845"/>
      <c r="AC478" s="845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</row>
    <row r="479" spans="1:39" ht="14.25" customHeight="1" x14ac:dyDescent="0.45">
      <c r="A479" s="142" t="s">
        <v>149</v>
      </c>
      <c r="B479" s="143" t="s">
        <v>11</v>
      </c>
      <c r="C479" s="150">
        <v>45658</v>
      </c>
      <c r="D479" s="686" t="s">
        <v>607</v>
      </c>
      <c r="E479" s="143" t="s">
        <v>180</v>
      </c>
      <c r="F479" s="143" t="s">
        <v>608</v>
      </c>
      <c r="G479" s="143"/>
      <c r="H479" s="143" t="s">
        <v>328</v>
      </c>
      <c r="I479" s="145">
        <v>68.8</v>
      </c>
      <c r="J479" s="145">
        <v>179</v>
      </c>
      <c r="K479" s="145"/>
      <c r="L479" s="146">
        <f>SUM(V479:AM479)</f>
        <v>4</v>
      </c>
      <c r="M479" s="145">
        <f>L479*I479</f>
        <v>275.2</v>
      </c>
      <c r="N479" s="145"/>
      <c r="O479" s="147"/>
      <c r="P479" s="147">
        <f>O480*I479</f>
        <v>68.8</v>
      </c>
      <c r="Q479" s="147"/>
      <c r="R479" s="145"/>
      <c r="S479" s="145">
        <f>R480*I479</f>
        <v>206.39999999999998</v>
      </c>
      <c r="T479" s="145"/>
      <c r="U479" s="148"/>
      <c r="V479" s="145"/>
      <c r="W479" s="145"/>
      <c r="X479" s="145"/>
      <c r="Y479" s="145"/>
      <c r="Z479" s="145"/>
      <c r="AA479" s="147"/>
      <c r="AB479" s="145">
        <v>1</v>
      </c>
      <c r="AC479" s="145">
        <v>1</v>
      </c>
      <c r="AD479" s="145">
        <v>1</v>
      </c>
      <c r="AE479" s="145">
        <v>1</v>
      </c>
      <c r="AF479" s="145"/>
      <c r="AG479" s="145"/>
      <c r="AH479" s="145"/>
      <c r="AI479" s="145"/>
      <c r="AJ479" s="145"/>
      <c r="AK479" s="145"/>
      <c r="AL479" s="145"/>
      <c r="AM479" s="145"/>
    </row>
    <row r="480" spans="1:39" ht="14.25" customHeight="1" x14ac:dyDescent="0.45">
      <c r="A480" s="126"/>
      <c r="B480" s="36"/>
      <c r="C480" s="36"/>
      <c r="D480" s="36"/>
      <c r="E480" s="36"/>
      <c r="F480" s="36"/>
      <c r="G480" s="36"/>
      <c r="H480" s="36"/>
      <c r="I480" s="38"/>
      <c r="J480" s="38"/>
      <c r="K480" s="38"/>
      <c r="L480" s="84"/>
      <c r="M480" s="38"/>
      <c r="N480" s="38">
        <f>L479*J479</f>
        <v>716</v>
      </c>
      <c r="O480" s="668">
        <f>SUM(V480:AM480)</f>
        <v>1</v>
      </c>
      <c r="P480" s="110"/>
      <c r="Q480" s="110">
        <f>O480*J479</f>
        <v>179</v>
      </c>
      <c r="R480" s="48">
        <f>L479-O480</f>
        <v>3</v>
      </c>
      <c r="S480" s="48"/>
      <c r="T480" s="48">
        <f>R480*J479</f>
        <v>537</v>
      </c>
      <c r="U480" s="128"/>
      <c r="V480" s="38"/>
      <c r="W480" s="38"/>
      <c r="X480" s="38"/>
      <c r="Y480" s="38"/>
      <c r="Z480" s="38"/>
      <c r="AA480" s="41"/>
      <c r="AB480" s="38">
        <v>0</v>
      </c>
      <c r="AC480" s="657">
        <v>1</v>
      </c>
      <c r="AD480" s="38">
        <v>0</v>
      </c>
      <c r="AE480" s="38">
        <v>0</v>
      </c>
      <c r="AF480" s="38"/>
      <c r="AG480" s="38"/>
      <c r="AH480" s="38"/>
      <c r="AI480" s="38"/>
      <c r="AJ480" s="38"/>
      <c r="AK480" s="38"/>
      <c r="AL480" s="38"/>
      <c r="AM480" s="38"/>
    </row>
    <row r="481" spans="1:39" ht="14.25" customHeight="1" x14ac:dyDescent="0.45">
      <c r="A481" s="12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30"/>
      <c r="M481" s="19"/>
      <c r="N481" s="19"/>
      <c r="O481" s="19"/>
      <c r="P481" s="19"/>
      <c r="Q481" s="19"/>
      <c r="R481" s="19"/>
      <c r="S481" s="19"/>
      <c r="T481" s="19"/>
      <c r="U481" s="12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</row>
    <row r="482" spans="1:39" ht="28.5" customHeight="1" x14ac:dyDescent="0.45">
      <c r="A482" s="142" t="s">
        <v>149</v>
      </c>
      <c r="B482" s="143" t="s">
        <v>11</v>
      </c>
      <c r="C482" s="150">
        <v>45658</v>
      </c>
      <c r="D482" s="105" t="s">
        <v>609</v>
      </c>
      <c r="E482" s="143" t="s">
        <v>180</v>
      </c>
      <c r="F482" s="143" t="s">
        <v>610</v>
      </c>
      <c r="G482" s="143"/>
      <c r="H482" s="143"/>
      <c r="I482" s="145">
        <v>65</v>
      </c>
      <c r="J482" s="145">
        <v>169</v>
      </c>
      <c r="K482" s="145"/>
      <c r="L482" s="146">
        <f>SUM(V482:AM482)</f>
        <v>9</v>
      </c>
      <c r="M482" s="145">
        <f>L482*I482</f>
        <v>585</v>
      </c>
      <c r="N482" s="145"/>
      <c r="O482" s="147"/>
      <c r="P482" s="147">
        <f>O483*I482</f>
        <v>65</v>
      </c>
      <c r="Q482" s="147"/>
      <c r="R482" s="145"/>
      <c r="S482" s="145">
        <f>R483*I482</f>
        <v>520</v>
      </c>
      <c r="T482" s="145"/>
      <c r="U482" s="148"/>
      <c r="V482" s="145"/>
      <c r="W482" s="145"/>
      <c r="X482" s="145"/>
      <c r="Y482" s="151"/>
      <c r="Z482" s="151"/>
      <c r="AA482" s="151"/>
      <c r="AB482" s="145">
        <f>1+1</f>
        <v>2</v>
      </c>
      <c r="AC482" s="145">
        <v>2</v>
      </c>
      <c r="AD482" s="145">
        <f>2+1</f>
        <v>3</v>
      </c>
      <c r="AE482" s="145">
        <f>1+1</f>
        <v>2</v>
      </c>
      <c r="AF482" s="145"/>
      <c r="AG482" s="145"/>
      <c r="AH482" s="145"/>
      <c r="AI482" s="145"/>
      <c r="AJ482" s="145"/>
      <c r="AK482" s="145"/>
      <c r="AL482" s="145"/>
      <c r="AM482" s="145"/>
    </row>
    <row r="483" spans="1:39" ht="14.25" customHeight="1" x14ac:dyDescent="0.45">
      <c r="A483" s="125"/>
      <c r="B483" s="36"/>
      <c r="C483" s="36"/>
      <c r="D483" s="152"/>
      <c r="E483" s="36"/>
      <c r="F483" s="36"/>
      <c r="G483" s="36"/>
      <c r="H483" s="36"/>
      <c r="I483" s="38"/>
      <c r="J483" s="38"/>
      <c r="K483" s="38"/>
      <c r="L483" s="84"/>
      <c r="M483" s="38"/>
      <c r="N483" s="38">
        <f>L482*J482</f>
        <v>1521</v>
      </c>
      <c r="O483" s="668">
        <f>SUM(V483:AM483)</f>
        <v>1</v>
      </c>
      <c r="P483" s="41"/>
      <c r="Q483" s="41">
        <f>O483*J482</f>
        <v>169</v>
      </c>
      <c r="R483" s="38">
        <f>L482-O483</f>
        <v>8</v>
      </c>
      <c r="S483" s="38"/>
      <c r="T483" s="38">
        <f>R483*J482</f>
        <v>1352</v>
      </c>
      <c r="U483" s="83"/>
      <c r="V483" s="38"/>
      <c r="W483" s="38"/>
      <c r="X483" s="38"/>
      <c r="Y483" s="19"/>
      <c r="Z483" s="19"/>
      <c r="AA483" s="19"/>
      <c r="AB483" s="38">
        <v>0</v>
      </c>
      <c r="AC483" s="38">
        <v>0</v>
      </c>
      <c r="AD483" s="845">
        <v>1</v>
      </c>
      <c r="AE483" s="19">
        <v>0</v>
      </c>
      <c r="AF483" s="38"/>
      <c r="AG483" s="38"/>
      <c r="AH483" s="38"/>
      <c r="AI483" s="38"/>
      <c r="AJ483" s="38"/>
      <c r="AK483" s="38"/>
      <c r="AL483" s="38"/>
      <c r="AM483" s="38"/>
    </row>
    <row r="484" spans="1:39" ht="14.25" customHeight="1" x14ac:dyDescent="0.45">
      <c r="A484" s="125"/>
      <c r="B484" s="36"/>
      <c r="C484" s="36"/>
      <c r="D484" s="656"/>
      <c r="E484" s="36"/>
      <c r="F484" s="36"/>
      <c r="G484" s="36"/>
      <c r="H484" s="36"/>
      <c r="I484" s="38"/>
      <c r="J484" s="38"/>
      <c r="K484" s="38"/>
      <c r="L484" s="84"/>
      <c r="M484" s="38"/>
      <c r="N484" s="38"/>
      <c r="O484" s="41"/>
      <c r="P484" s="41"/>
      <c r="Q484" s="41"/>
      <c r="R484" s="38"/>
      <c r="S484" s="38"/>
      <c r="T484" s="38"/>
      <c r="U484" s="83"/>
      <c r="V484" s="38"/>
      <c r="W484" s="38"/>
      <c r="X484" s="38"/>
      <c r="Y484" s="19"/>
      <c r="Z484" s="19"/>
      <c r="AA484" s="19"/>
      <c r="AB484" s="38"/>
      <c r="AC484" s="38"/>
      <c r="AD484" s="38"/>
      <c r="AE484" s="19"/>
      <c r="AF484" s="38"/>
      <c r="AG484" s="38"/>
      <c r="AH484" s="38"/>
      <c r="AI484" s="38"/>
      <c r="AJ484" s="38"/>
      <c r="AK484" s="38"/>
      <c r="AL484" s="38"/>
      <c r="AM484" s="38"/>
    </row>
    <row r="485" spans="1:39" ht="14.25" customHeight="1" x14ac:dyDescent="0.45">
      <c r="A485" s="142" t="s">
        <v>149</v>
      </c>
      <c r="B485" s="143" t="s">
        <v>11</v>
      </c>
      <c r="C485" s="144">
        <v>45663</v>
      </c>
      <c r="D485" s="149" t="s">
        <v>611</v>
      </c>
      <c r="E485" s="143" t="s">
        <v>210</v>
      </c>
      <c r="F485" s="143" t="s">
        <v>600</v>
      </c>
      <c r="G485" s="143" t="s">
        <v>601</v>
      </c>
      <c r="H485" s="143" t="s">
        <v>612</v>
      </c>
      <c r="I485" s="145">
        <v>53.5</v>
      </c>
      <c r="J485" s="145">
        <v>139</v>
      </c>
      <c r="K485" s="145"/>
      <c r="L485" s="146">
        <f>SUM(V485:AM485)</f>
        <v>4</v>
      </c>
      <c r="M485" s="145">
        <f>L485*I485</f>
        <v>214</v>
      </c>
      <c r="N485" s="145"/>
      <c r="O485" s="147"/>
      <c r="P485" s="147">
        <f>O486*I485</f>
        <v>0</v>
      </c>
      <c r="Q485" s="147"/>
      <c r="R485" s="145"/>
      <c r="S485" s="145">
        <f>R486*I485</f>
        <v>214</v>
      </c>
      <c r="T485" s="145"/>
      <c r="U485" s="148"/>
      <c r="V485" s="145"/>
      <c r="W485" s="145"/>
      <c r="X485" s="145"/>
      <c r="Y485" s="151"/>
      <c r="Z485" s="151"/>
      <c r="AA485" s="151"/>
      <c r="AB485" s="145">
        <v>1</v>
      </c>
      <c r="AC485" s="145">
        <v>2</v>
      </c>
      <c r="AD485" s="145">
        <v>1</v>
      </c>
      <c r="AE485" s="151"/>
      <c r="AF485" s="145"/>
      <c r="AG485" s="145"/>
      <c r="AH485" s="145"/>
      <c r="AI485" s="145"/>
      <c r="AJ485" s="145"/>
      <c r="AK485" s="145"/>
      <c r="AL485" s="145"/>
      <c r="AM485" s="145"/>
    </row>
    <row r="486" spans="1:39" ht="14.25" customHeight="1" x14ac:dyDescent="0.45">
      <c r="A486" s="125"/>
      <c r="B486" s="36"/>
      <c r="C486" s="36"/>
      <c r="D486" s="36"/>
      <c r="E486" s="36"/>
      <c r="F486" s="36"/>
      <c r="G486" s="36"/>
      <c r="H486" s="36"/>
      <c r="I486" s="38"/>
      <c r="J486" s="38"/>
      <c r="K486" s="38"/>
      <c r="L486" s="84"/>
      <c r="M486" s="38"/>
      <c r="N486" s="38">
        <f>L485*J485</f>
        <v>556</v>
      </c>
      <c r="O486" s="41">
        <f>SUM(V486:AM486)</f>
        <v>0</v>
      </c>
      <c r="P486" s="41"/>
      <c r="Q486" s="41">
        <f>O486*J485</f>
        <v>0</v>
      </c>
      <c r="R486" s="38">
        <f>L485-O486</f>
        <v>4</v>
      </c>
      <c r="S486" s="38"/>
      <c r="T486" s="38">
        <f>R486*J485</f>
        <v>556</v>
      </c>
      <c r="U486" s="83"/>
      <c r="V486" s="38"/>
      <c r="W486" s="38"/>
      <c r="X486" s="38"/>
      <c r="Y486" s="19"/>
      <c r="Z486" s="19"/>
      <c r="AA486" s="19"/>
      <c r="AB486" s="38">
        <v>0</v>
      </c>
      <c r="AC486" s="38">
        <v>0</v>
      </c>
      <c r="AD486" s="38">
        <v>0</v>
      </c>
      <c r="AE486" s="19"/>
      <c r="AF486" s="38"/>
      <c r="AG486" s="38"/>
      <c r="AH486" s="38"/>
      <c r="AI486" s="38"/>
      <c r="AJ486" s="38"/>
      <c r="AK486" s="38"/>
      <c r="AL486" s="38"/>
      <c r="AM486" s="38"/>
    </row>
    <row r="487" spans="1:39" ht="14.25" customHeight="1" x14ac:dyDescent="0.45">
      <c r="A487" s="125"/>
      <c r="B487" s="36"/>
      <c r="C487" s="36"/>
      <c r="D487" s="36"/>
      <c r="E487" s="36"/>
      <c r="F487" s="36"/>
      <c r="G487" s="36"/>
      <c r="H487" s="36"/>
      <c r="I487" s="38"/>
      <c r="J487" s="38"/>
      <c r="K487" s="38"/>
      <c r="L487" s="84"/>
      <c r="M487" s="38"/>
      <c r="N487" s="38"/>
      <c r="O487" s="41"/>
      <c r="P487" s="41"/>
      <c r="Q487" s="41"/>
      <c r="R487" s="38"/>
      <c r="S487" s="38"/>
      <c r="T487" s="38"/>
      <c r="U487" s="83"/>
      <c r="V487" s="38"/>
      <c r="W487" s="38"/>
      <c r="X487" s="38"/>
      <c r="Y487" s="19"/>
      <c r="Z487" s="19"/>
      <c r="AA487" s="19"/>
      <c r="AB487" s="58">
        <v>1</v>
      </c>
      <c r="AC487" s="58">
        <v>2</v>
      </c>
      <c r="AD487" s="58">
        <v>1</v>
      </c>
      <c r="AE487" s="19"/>
      <c r="AF487" s="38"/>
      <c r="AG487" s="38"/>
      <c r="AH487" s="38"/>
      <c r="AI487" s="38"/>
      <c r="AJ487" s="38"/>
      <c r="AK487" s="38"/>
      <c r="AL487" s="38"/>
      <c r="AM487" s="38"/>
    </row>
    <row r="488" spans="1:39" ht="14.25" customHeight="1" x14ac:dyDescent="0.45">
      <c r="A488" s="142" t="s">
        <v>149</v>
      </c>
      <c r="B488" s="143" t="s">
        <v>11</v>
      </c>
      <c r="C488" s="144">
        <v>45663</v>
      </c>
      <c r="D488" s="105" t="s">
        <v>613</v>
      </c>
      <c r="E488" s="143" t="s">
        <v>614</v>
      </c>
      <c r="F488" s="143" t="s">
        <v>518</v>
      </c>
      <c r="G488" s="143"/>
      <c r="H488" s="143"/>
      <c r="I488" s="145">
        <v>115</v>
      </c>
      <c r="J488" s="145">
        <v>299</v>
      </c>
      <c r="K488" s="145"/>
      <c r="L488" s="146">
        <f>SUM(V488:AM488)</f>
        <v>4</v>
      </c>
      <c r="M488" s="145">
        <f>L488*I488</f>
        <v>460</v>
      </c>
      <c r="N488" s="145"/>
      <c r="O488" s="147"/>
      <c r="P488" s="147">
        <f>O489*I488</f>
        <v>0</v>
      </c>
      <c r="Q488" s="147"/>
      <c r="R488" s="145"/>
      <c r="S488" s="145">
        <f>R489*I488</f>
        <v>460</v>
      </c>
      <c r="T488" s="145"/>
      <c r="U488" s="148"/>
      <c r="V488" s="145"/>
      <c r="W488" s="145"/>
      <c r="X488" s="145"/>
      <c r="Y488" s="151"/>
      <c r="Z488" s="151"/>
      <c r="AA488" s="151"/>
      <c r="AB488" s="145"/>
      <c r="AC488" s="145"/>
      <c r="AD488" s="145"/>
      <c r="AE488" s="151"/>
      <c r="AF488" s="145"/>
      <c r="AG488" s="145">
        <v>1</v>
      </c>
      <c r="AH488" s="145">
        <v>2</v>
      </c>
      <c r="AI488" s="145">
        <v>1</v>
      </c>
      <c r="AJ488" s="145"/>
      <c r="AK488" s="145"/>
      <c r="AL488" s="145"/>
      <c r="AM488" s="145"/>
    </row>
    <row r="489" spans="1:39" ht="14.25" customHeight="1" x14ac:dyDescent="0.45">
      <c r="A489" s="125"/>
      <c r="B489" s="36"/>
      <c r="C489" s="36"/>
      <c r="D489" s="149"/>
      <c r="E489" s="36"/>
      <c r="F489" s="36"/>
      <c r="G489" s="36"/>
      <c r="H489" s="36"/>
      <c r="I489" s="38"/>
      <c r="J489" s="38"/>
      <c r="K489" s="38"/>
      <c r="L489" s="84"/>
      <c r="M489" s="38"/>
      <c r="N489" s="38">
        <f>L488*J488</f>
        <v>1196</v>
      </c>
      <c r="O489" s="41">
        <f>SUM(V489:AM489)</f>
        <v>0</v>
      </c>
      <c r="P489" s="41"/>
      <c r="Q489" s="41">
        <f>O489*J488</f>
        <v>0</v>
      </c>
      <c r="R489" s="38">
        <f>L488-O489</f>
        <v>4</v>
      </c>
      <c r="S489" s="38"/>
      <c r="T489" s="38">
        <f>R489*J488</f>
        <v>1196</v>
      </c>
      <c r="U489" s="83"/>
      <c r="V489" s="38"/>
      <c r="W489" s="38"/>
      <c r="X489" s="38"/>
      <c r="Y489" s="19"/>
      <c r="Z489" s="19"/>
      <c r="AA489" s="19"/>
      <c r="AB489" s="38"/>
      <c r="AC489" s="38"/>
      <c r="AD489" s="38"/>
      <c r="AE489" s="19"/>
      <c r="AF489" s="38"/>
      <c r="AG489" s="38">
        <v>0</v>
      </c>
      <c r="AH489" s="38">
        <v>0</v>
      </c>
      <c r="AI489" s="38">
        <v>0</v>
      </c>
      <c r="AJ489" s="38"/>
      <c r="AK489" s="38"/>
      <c r="AL489" s="38"/>
      <c r="AM489" s="38"/>
    </row>
    <row r="490" spans="1:39" ht="14.25" customHeight="1" x14ac:dyDescent="0.45">
      <c r="A490" s="125"/>
      <c r="B490" s="36"/>
      <c r="C490" s="36"/>
      <c r="D490" s="36"/>
      <c r="E490" s="36"/>
      <c r="F490" s="36"/>
      <c r="G490" s="36"/>
      <c r="H490" s="36"/>
      <c r="I490" s="38"/>
      <c r="J490" s="38"/>
      <c r="K490" s="38"/>
      <c r="L490" s="84"/>
      <c r="M490" s="38"/>
      <c r="N490" s="38"/>
      <c r="O490" s="41"/>
      <c r="P490" s="41"/>
      <c r="Q490" s="41"/>
      <c r="R490" s="38"/>
      <c r="S490" s="38"/>
      <c r="T490" s="38"/>
      <c r="U490" s="83"/>
      <c r="V490" s="38"/>
      <c r="W490" s="38"/>
      <c r="X490" s="38"/>
      <c r="Y490" s="19"/>
      <c r="Z490" s="19"/>
      <c r="AA490" s="19"/>
      <c r="AB490" s="38"/>
      <c r="AC490" s="38"/>
      <c r="AD490" s="38"/>
      <c r="AE490" s="19"/>
      <c r="AF490" s="38"/>
      <c r="AG490" s="38"/>
      <c r="AH490" s="58">
        <v>2</v>
      </c>
      <c r="AI490" s="58">
        <v>1</v>
      </c>
      <c r="AJ490" s="38"/>
      <c r="AK490" s="38"/>
      <c r="AL490" s="38"/>
      <c r="AM490" s="38"/>
    </row>
    <row r="491" spans="1:39" ht="14.25" customHeight="1" x14ac:dyDescent="0.45">
      <c r="A491" s="142" t="s">
        <v>149</v>
      </c>
      <c r="B491" s="143" t="s">
        <v>11</v>
      </c>
      <c r="C491" s="144">
        <v>45663</v>
      </c>
      <c r="D491" s="143" t="s">
        <v>615</v>
      </c>
      <c r="E491" s="143" t="s">
        <v>368</v>
      </c>
      <c r="F491" s="143" t="s">
        <v>616</v>
      </c>
      <c r="G491" s="143"/>
      <c r="H491" s="143" t="s">
        <v>617</v>
      </c>
      <c r="I491" s="145">
        <v>95.8</v>
      </c>
      <c r="J491" s="145">
        <v>249</v>
      </c>
      <c r="K491" s="145"/>
      <c r="L491" s="146">
        <f>SUM(V491:AM491)</f>
        <v>4</v>
      </c>
      <c r="M491" s="145">
        <f>L491*I491</f>
        <v>383.2</v>
      </c>
      <c r="N491" s="145"/>
      <c r="O491" s="147"/>
      <c r="P491" s="147">
        <f>O492*I491</f>
        <v>0</v>
      </c>
      <c r="Q491" s="147"/>
      <c r="R491" s="145"/>
      <c r="S491" s="145">
        <f>R492*I491</f>
        <v>383.2</v>
      </c>
      <c r="T491" s="145"/>
      <c r="U491" s="148"/>
      <c r="V491" s="145"/>
      <c r="W491" s="145"/>
      <c r="X491" s="145"/>
      <c r="Y491" s="151"/>
      <c r="Z491" s="151"/>
      <c r="AA491" s="151"/>
      <c r="AB491" s="145"/>
      <c r="AC491" s="145"/>
      <c r="AD491" s="145"/>
      <c r="AE491" s="151"/>
      <c r="AF491" s="145"/>
      <c r="AG491" s="145"/>
      <c r="AH491" s="145"/>
      <c r="AI491" s="145"/>
      <c r="AJ491" s="145">
        <v>1</v>
      </c>
      <c r="AK491" s="145">
        <v>2</v>
      </c>
      <c r="AL491" s="145">
        <v>1</v>
      </c>
      <c r="AM491" s="145"/>
    </row>
    <row r="492" spans="1:39" ht="14.25" customHeight="1" x14ac:dyDescent="0.45">
      <c r="A492" s="125"/>
      <c r="B492" s="36"/>
      <c r="C492" s="36"/>
      <c r="D492" s="485"/>
      <c r="E492" s="36"/>
      <c r="F492" s="36"/>
      <c r="G492" s="36"/>
      <c r="H492" s="36"/>
      <c r="I492" s="38"/>
      <c r="J492" s="38"/>
      <c r="K492" s="38"/>
      <c r="L492" s="84"/>
      <c r="M492" s="38"/>
      <c r="N492" s="38">
        <f>L491*J491</f>
        <v>996</v>
      </c>
      <c r="O492" s="41">
        <f>SUM(V492:AM492)</f>
        <v>0</v>
      </c>
      <c r="P492" s="41"/>
      <c r="Q492" s="41">
        <f>O492*J491</f>
        <v>0</v>
      </c>
      <c r="R492" s="38">
        <f>L491-O492</f>
        <v>4</v>
      </c>
      <c r="S492" s="38"/>
      <c r="T492" s="38">
        <f>R492*J491</f>
        <v>996</v>
      </c>
      <c r="U492" s="83"/>
      <c r="V492" s="38"/>
      <c r="W492" s="38"/>
      <c r="X492" s="38"/>
      <c r="Y492" s="19"/>
      <c r="Z492" s="19"/>
      <c r="AA492" s="19"/>
      <c r="AB492" s="38"/>
      <c r="AC492" s="38"/>
      <c r="AD492" s="38"/>
      <c r="AE492" s="19"/>
      <c r="AF492" s="38"/>
      <c r="AG492" s="38"/>
      <c r="AH492" s="38"/>
      <c r="AI492" s="38"/>
      <c r="AJ492" s="38">
        <v>0</v>
      </c>
      <c r="AK492" s="38">
        <v>0</v>
      </c>
      <c r="AL492" s="38">
        <v>0</v>
      </c>
      <c r="AM492" s="38"/>
    </row>
    <row r="493" spans="1:39" ht="14.25" customHeight="1" x14ac:dyDescent="0.45">
      <c r="A493" s="125"/>
      <c r="B493" s="36"/>
      <c r="C493" s="36"/>
      <c r="D493" s="36"/>
      <c r="E493" s="36"/>
      <c r="F493" s="36"/>
      <c r="G493" s="36"/>
      <c r="H493" s="36"/>
      <c r="I493" s="38"/>
      <c r="J493" s="38"/>
      <c r="K493" s="38"/>
      <c r="L493" s="84"/>
      <c r="M493" s="38"/>
      <c r="N493" s="38"/>
      <c r="O493" s="41"/>
      <c r="P493" s="41"/>
      <c r="Q493" s="41"/>
      <c r="R493" s="38"/>
      <c r="S493" s="38"/>
      <c r="T493" s="38"/>
      <c r="U493" s="83"/>
      <c r="V493" s="38"/>
      <c r="W493" s="38"/>
      <c r="X493" s="38"/>
      <c r="Y493" s="19"/>
      <c r="Z493" s="19"/>
      <c r="AA493" s="19"/>
      <c r="AB493" s="38"/>
      <c r="AC493" s="38"/>
      <c r="AD493" s="38"/>
      <c r="AE493" s="19"/>
      <c r="AF493" s="38"/>
      <c r="AG493" s="38"/>
      <c r="AH493" s="38"/>
      <c r="AI493" s="38"/>
      <c r="AJ493" s="38"/>
      <c r="AK493" s="38"/>
      <c r="AL493" s="38"/>
      <c r="AM493" s="38"/>
    </row>
    <row r="494" spans="1:39" ht="14.25" customHeight="1" x14ac:dyDescent="0.45">
      <c r="A494" s="142" t="s">
        <v>149</v>
      </c>
      <c r="B494" s="143" t="s">
        <v>11</v>
      </c>
      <c r="C494" s="144">
        <v>45663</v>
      </c>
      <c r="D494" s="105" t="s">
        <v>618</v>
      </c>
      <c r="E494" s="537" t="s">
        <v>3720</v>
      </c>
      <c r="F494" s="143" t="s">
        <v>176</v>
      </c>
      <c r="G494" s="143" t="s">
        <v>601</v>
      </c>
      <c r="H494" s="143"/>
      <c r="I494" s="145">
        <v>76.5</v>
      </c>
      <c r="J494" s="145">
        <v>199</v>
      </c>
      <c r="K494" s="145"/>
      <c r="L494" s="146">
        <f>SUM(V494:AM494)</f>
        <v>4</v>
      </c>
      <c r="M494" s="145">
        <f>L494*I494</f>
        <v>306</v>
      </c>
      <c r="N494" s="145"/>
      <c r="O494" s="147"/>
      <c r="P494" s="147">
        <f>O495*I494</f>
        <v>0</v>
      </c>
      <c r="Q494" s="147"/>
      <c r="R494" s="145"/>
      <c r="S494" s="145">
        <f>R495*I494</f>
        <v>306</v>
      </c>
      <c r="T494" s="145"/>
      <c r="U494" s="148"/>
      <c r="V494" s="145"/>
      <c r="W494" s="145"/>
      <c r="X494" s="145"/>
      <c r="Y494" s="151"/>
      <c r="Z494" s="151"/>
      <c r="AA494" s="151"/>
      <c r="AB494" s="145"/>
      <c r="AC494" s="145"/>
      <c r="AD494" s="145"/>
      <c r="AE494" s="151"/>
      <c r="AF494" s="145"/>
      <c r="AG494" s="145"/>
      <c r="AH494" s="145"/>
      <c r="AI494" s="145"/>
      <c r="AJ494" s="145">
        <v>1</v>
      </c>
      <c r="AK494" s="145">
        <v>2</v>
      </c>
      <c r="AL494" s="145">
        <v>1</v>
      </c>
      <c r="AM494" s="145"/>
    </row>
    <row r="495" spans="1:39" ht="14.25" customHeight="1" x14ac:dyDescent="0.45">
      <c r="A495" s="125"/>
      <c r="B495" s="36"/>
      <c r="C495" s="114"/>
      <c r="D495" s="673"/>
      <c r="E495" s="36"/>
      <c r="F495" s="36"/>
      <c r="G495" s="36"/>
      <c r="H495" s="36"/>
      <c r="I495" s="38"/>
      <c r="J495" s="38"/>
      <c r="K495" s="38"/>
      <c r="L495" s="84"/>
      <c r="M495" s="38"/>
      <c r="N495" s="38">
        <f>L494*J494</f>
        <v>796</v>
      </c>
      <c r="O495" s="668">
        <f>SUM(V495:AM495)</f>
        <v>0</v>
      </c>
      <c r="P495" s="41"/>
      <c r="Q495" s="41">
        <f>O495*J494</f>
        <v>0</v>
      </c>
      <c r="R495" s="38">
        <f>L494-O495</f>
        <v>4</v>
      </c>
      <c r="S495" s="38"/>
      <c r="T495" s="38">
        <f>R495*J494</f>
        <v>796</v>
      </c>
      <c r="U495" s="83"/>
      <c r="V495" s="38"/>
      <c r="W495" s="38"/>
      <c r="X495" s="38"/>
      <c r="Y495" s="19"/>
      <c r="Z495" s="19"/>
      <c r="AA495" s="19"/>
      <c r="AB495" s="38"/>
      <c r="AC495" s="38"/>
      <c r="AD495" s="38"/>
      <c r="AE495" s="19"/>
      <c r="AF495" s="38"/>
      <c r="AG495" s="38"/>
      <c r="AH495" s="38"/>
      <c r="AI495" s="38"/>
      <c r="AJ495" s="38">
        <v>0</v>
      </c>
      <c r="AK495" s="38">
        <v>0</v>
      </c>
      <c r="AL495" s="657">
        <v>0</v>
      </c>
      <c r="AM495" s="38"/>
    </row>
    <row r="496" spans="1:39" ht="14.25" customHeight="1" x14ac:dyDescent="0.45"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 t="s">
        <v>705</v>
      </c>
      <c r="AL496" s="19"/>
      <c r="AM496" s="19"/>
    </row>
    <row r="497" spans="1:39" ht="14.25" customHeight="1" x14ac:dyDescent="0.45">
      <c r="A497" s="142" t="s">
        <v>149</v>
      </c>
      <c r="B497" s="143" t="s">
        <v>11</v>
      </c>
      <c r="C497" s="144">
        <v>45663</v>
      </c>
      <c r="D497" s="105" t="s">
        <v>619</v>
      </c>
      <c r="E497" s="143" t="s">
        <v>368</v>
      </c>
      <c r="F497" s="143" t="s">
        <v>600</v>
      </c>
      <c r="G497" s="143" t="s">
        <v>601</v>
      </c>
      <c r="H497" s="143"/>
      <c r="I497" s="145">
        <v>95.8</v>
      </c>
      <c r="J497" s="145">
        <v>249</v>
      </c>
      <c r="K497" s="145"/>
      <c r="L497" s="146">
        <f>SUM(V497:AM497)</f>
        <v>4</v>
      </c>
      <c r="M497" s="145">
        <f>L497*I497</f>
        <v>383.2</v>
      </c>
      <c r="N497" s="145"/>
      <c r="O497" s="147"/>
      <c r="P497" s="147">
        <f>O498*I497</f>
        <v>0</v>
      </c>
      <c r="Q497" s="147"/>
      <c r="R497" s="145"/>
      <c r="S497" s="145">
        <f>R498*I497</f>
        <v>383.2</v>
      </c>
      <c r="T497" s="145"/>
      <c r="U497" s="148"/>
      <c r="V497" s="147"/>
      <c r="W497" s="147"/>
      <c r="X497" s="147"/>
      <c r="Y497" s="147"/>
      <c r="Z497" s="147"/>
      <c r="AA497" s="151"/>
      <c r="AB497" s="147"/>
      <c r="AC497" s="147"/>
      <c r="AD497" s="147"/>
      <c r="AE497" s="147"/>
      <c r="AF497" s="147"/>
      <c r="AG497" s="147"/>
      <c r="AH497" s="147"/>
      <c r="AI497" s="147"/>
      <c r="AJ497" s="147">
        <v>1</v>
      </c>
      <c r="AK497" s="147">
        <v>1</v>
      </c>
      <c r="AL497" s="147">
        <v>1</v>
      </c>
      <c r="AM497" s="147">
        <v>1</v>
      </c>
    </row>
    <row r="498" spans="1:39" ht="14.25" customHeight="1" x14ac:dyDescent="0.45">
      <c r="A498" s="125"/>
      <c r="B498" s="36"/>
      <c r="C498" s="36"/>
      <c r="D498" s="149"/>
      <c r="E498" s="36"/>
      <c r="F498" s="36"/>
      <c r="G498" s="36"/>
      <c r="H498" s="36"/>
      <c r="I498" s="38"/>
      <c r="J498" s="38"/>
      <c r="K498" s="38"/>
      <c r="L498" s="84"/>
      <c r="M498" s="38"/>
      <c r="N498" s="38">
        <f>L497*J497</f>
        <v>996</v>
      </c>
      <c r="O498" s="41">
        <f>SUM(V498:AM498)</f>
        <v>0</v>
      </c>
      <c r="P498" s="41"/>
      <c r="Q498" s="41">
        <f>O498*J497</f>
        <v>0</v>
      </c>
      <c r="R498" s="38">
        <f>L497-O498</f>
        <v>4</v>
      </c>
      <c r="S498" s="38"/>
      <c r="T498" s="38">
        <f>R498*J497</f>
        <v>996</v>
      </c>
      <c r="U498" s="83"/>
      <c r="V498" s="41"/>
      <c r="W498" s="41"/>
      <c r="X498" s="41"/>
      <c r="Y498" s="41"/>
      <c r="Z498" s="41"/>
      <c r="AA498" s="19"/>
      <c r="AB498" s="41"/>
      <c r="AC498" s="41"/>
      <c r="AD498" s="41"/>
      <c r="AE498" s="41"/>
      <c r="AF498" s="41"/>
      <c r="AG498" s="41"/>
      <c r="AH498" s="41"/>
      <c r="AI498" s="41"/>
      <c r="AJ498" s="41">
        <v>0</v>
      </c>
      <c r="AK498" s="41">
        <v>0</v>
      </c>
      <c r="AL498" s="41">
        <v>0</v>
      </c>
      <c r="AM498" s="41">
        <v>0</v>
      </c>
    </row>
    <row r="499" spans="1:39" ht="14.25" customHeight="1" x14ac:dyDescent="0.45">
      <c r="A499" s="125"/>
      <c r="B499" s="36"/>
      <c r="C499" s="36"/>
      <c r="D499" s="36"/>
      <c r="E499" s="36"/>
      <c r="F499" s="36"/>
      <c r="G499" s="36"/>
      <c r="H499" s="36"/>
      <c r="I499" s="38"/>
      <c r="J499" s="38"/>
      <c r="K499" s="38"/>
      <c r="L499" s="84"/>
      <c r="M499" s="38"/>
      <c r="N499" s="38"/>
      <c r="O499" s="41"/>
      <c r="P499" s="41"/>
      <c r="Q499" s="41"/>
      <c r="R499" s="38"/>
      <c r="S499" s="38"/>
      <c r="T499" s="38"/>
      <c r="U499" s="83"/>
      <c r="V499" s="41"/>
      <c r="W499" s="41"/>
      <c r="X499" s="41"/>
      <c r="Y499" s="41"/>
      <c r="Z499" s="41"/>
      <c r="AA499" s="19"/>
      <c r="AB499" s="41"/>
      <c r="AC499" s="41"/>
      <c r="AD499" s="41"/>
      <c r="AE499" s="41"/>
      <c r="AF499" s="41"/>
      <c r="AG499" s="41"/>
      <c r="AH499" s="41"/>
      <c r="AI499" s="41"/>
      <c r="AJ499" s="43">
        <v>1</v>
      </c>
      <c r="AK499" s="43">
        <v>1</v>
      </c>
      <c r="AL499" s="43">
        <v>1</v>
      </c>
      <c r="AM499" s="43">
        <v>1</v>
      </c>
    </row>
    <row r="500" spans="1:39" ht="14.25" customHeight="1" x14ac:dyDescent="0.45">
      <c r="A500" s="142" t="s">
        <v>149</v>
      </c>
      <c r="B500" s="143" t="s">
        <v>11</v>
      </c>
      <c r="C500" s="144">
        <v>45663</v>
      </c>
      <c r="D500" s="105" t="s">
        <v>619</v>
      </c>
      <c r="E500" s="143" t="s">
        <v>368</v>
      </c>
      <c r="F500" s="143" t="s">
        <v>620</v>
      </c>
      <c r="G500" s="143" t="s">
        <v>601</v>
      </c>
      <c r="H500" s="143"/>
      <c r="I500" s="145">
        <v>95.8</v>
      </c>
      <c r="J500" s="145">
        <v>249</v>
      </c>
      <c r="K500" s="145"/>
      <c r="L500" s="146">
        <f>SUM(V500:AM500)</f>
        <v>4</v>
      </c>
      <c r="M500" s="145">
        <f>L500*I500</f>
        <v>383.2</v>
      </c>
      <c r="N500" s="145"/>
      <c r="O500" s="147"/>
      <c r="P500" s="147">
        <f>O501*I500</f>
        <v>0</v>
      </c>
      <c r="Q500" s="147"/>
      <c r="R500" s="145"/>
      <c r="S500" s="145">
        <f>R501*I500</f>
        <v>383.2</v>
      </c>
      <c r="T500" s="145"/>
      <c r="U500" s="148"/>
      <c r="V500" s="147"/>
      <c r="W500" s="147"/>
      <c r="X500" s="147"/>
      <c r="Y500" s="147"/>
      <c r="Z500" s="147"/>
      <c r="AA500" s="151"/>
      <c r="AB500" s="147"/>
      <c r="AC500" s="147"/>
      <c r="AD500" s="147"/>
      <c r="AE500" s="147"/>
      <c r="AF500" s="147"/>
      <c r="AG500" s="147"/>
      <c r="AH500" s="147"/>
      <c r="AI500" s="147"/>
      <c r="AJ500" s="147">
        <v>1</v>
      </c>
      <c r="AK500" s="147">
        <v>1</v>
      </c>
      <c r="AL500" s="147">
        <v>1</v>
      </c>
      <c r="AM500" s="147">
        <v>1</v>
      </c>
    </row>
    <row r="501" spans="1:39" ht="14.25" customHeight="1" x14ac:dyDescent="0.45">
      <c r="A501" s="125"/>
      <c r="B501" s="36"/>
      <c r="C501" s="36"/>
      <c r="D501" s="46"/>
      <c r="E501" s="36"/>
      <c r="F501" s="36"/>
      <c r="G501" s="36"/>
      <c r="H501" s="36"/>
      <c r="I501" s="38"/>
      <c r="J501" s="38"/>
      <c r="K501" s="38"/>
      <c r="L501" s="84"/>
      <c r="M501" s="38"/>
      <c r="N501" s="38">
        <f>L500*J500</f>
        <v>996</v>
      </c>
      <c r="O501" s="41">
        <f>SUM(V501:AM501)</f>
        <v>0</v>
      </c>
      <c r="P501" s="41"/>
      <c r="Q501" s="41">
        <f>O501*J500</f>
        <v>0</v>
      </c>
      <c r="R501" s="38">
        <f>L500-O501</f>
        <v>4</v>
      </c>
      <c r="S501" s="38"/>
      <c r="T501" s="38">
        <f>R501*J500</f>
        <v>996</v>
      </c>
      <c r="U501" s="83"/>
      <c r="V501" s="41"/>
      <c r="W501" s="41"/>
      <c r="X501" s="41"/>
      <c r="Y501" s="41"/>
      <c r="Z501" s="41"/>
      <c r="AA501" s="19"/>
      <c r="AB501" s="41"/>
      <c r="AC501" s="41"/>
      <c r="AD501" s="41"/>
      <c r="AE501" s="41"/>
      <c r="AF501" s="41"/>
      <c r="AG501" s="41"/>
      <c r="AH501" s="41"/>
      <c r="AI501" s="41"/>
      <c r="AJ501" s="41">
        <v>0</v>
      </c>
      <c r="AK501" s="41">
        <v>0</v>
      </c>
      <c r="AL501" s="41">
        <v>0</v>
      </c>
      <c r="AM501" s="41">
        <v>0</v>
      </c>
    </row>
    <row r="502" spans="1:39" ht="14.25" customHeight="1" x14ac:dyDescent="0.45">
      <c r="A502" s="125"/>
      <c r="B502" s="36"/>
      <c r="C502" s="36"/>
      <c r="D502" s="36"/>
      <c r="E502" s="36"/>
      <c r="F502" s="36"/>
      <c r="G502" s="36"/>
      <c r="H502" s="36"/>
      <c r="I502" s="38"/>
      <c r="J502" s="38"/>
      <c r="K502" s="38"/>
      <c r="L502" s="84"/>
      <c r="M502" s="38"/>
      <c r="N502" s="38"/>
      <c r="O502" s="41"/>
      <c r="P502" s="41"/>
      <c r="Q502" s="41"/>
      <c r="R502" s="38"/>
      <c r="S502" s="38"/>
      <c r="T502" s="38"/>
      <c r="U502" s="83"/>
      <c r="V502" s="41"/>
      <c r="W502" s="41"/>
      <c r="X502" s="41"/>
      <c r="Y502" s="41"/>
      <c r="Z502" s="41"/>
      <c r="AA502" s="19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533"/>
      <c r="AM502" s="41"/>
    </row>
    <row r="503" spans="1:39" ht="14.25" customHeight="1" x14ac:dyDescent="0.45">
      <c r="A503" s="142" t="s">
        <v>149</v>
      </c>
      <c r="B503" s="143" t="s">
        <v>11</v>
      </c>
      <c r="C503" s="154"/>
      <c r="D503" s="143" t="s">
        <v>621</v>
      </c>
      <c r="E503" s="143" t="s">
        <v>368</v>
      </c>
      <c r="F503" s="143" t="s">
        <v>168</v>
      </c>
      <c r="G503" s="143"/>
      <c r="H503" s="143"/>
      <c r="I503" s="145"/>
      <c r="J503" s="145"/>
      <c r="K503" s="145"/>
      <c r="L503" s="146">
        <f>SUM(V503:AM503)</f>
        <v>4</v>
      </c>
      <c r="M503" s="145">
        <f>L503*I503</f>
        <v>0</v>
      </c>
      <c r="N503" s="145"/>
      <c r="O503" s="147"/>
      <c r="P503" s="147">
        <f>O504*I503</f>
        <v>0</v>
      </c>
      <c r="Q503" s="147"/>
      <c r="R503" s="145"/>
      <c r="S503" s="145">
        <f>R504*I503</f>
        <v>0</v>
      </c>
      <c r="T503" s="145"/>
      <c r="U503" s="148"/>
      <c r="V503" s="147"/>
      <c r="W503" s="147"/>
      <c r="X503" s="147"/>
      <c r="Y503" s="147"/>
      <c r="Z503" s="147"/>
      <c r="AA503" s="151"/>
      <c r="AB503" s="147"/>
      <c r="AC503" s="147"/>
      <c r="AD503" s="147"/>
      <c r="AE503" s="147"/>
      <c r="AF503" s="147"/>
      <c r="AG503" s="147">
        <v>1</v>
      </c>
      <c r="AH503" s="147">
        <v>2</v>
      </c>
      <c r="AI503" s="147">
        <v>1</v>
      </c>
      <c r="AJ503" s="147"/>
      <c r="AK503" s="147"/>
      <c r="AL503" s="147"/>
      <c r="AM503" s="147"/>
    </row>
    <row r="504" spans="1:39" ht="14.25" customHeight="1" x14ac:dyDescent="0.45">
      <c r="A504" s="125"/>
      <c r="B504" s="36"/>
      <c r="C504" s="36"/>
      <c r="D504" s="36"/>
      <c r="E504" s="36"/>
      <c r="F504" s="36"/>
      <c r="G504" s="36"/>
      <c r="H504" s="36"/>
      <c r="I504" s="38"/>
      <c r="J504" s="38"/>
      <c r="K504" s="38"/>
      <c r="L504" s="84"/>
      <c r="M504" s="38"/>
      <c r="N504" s="38">
        <f>L503*J503</f>
        <v>0</v>
      </c>
      <c r="O504" s="41">
        <f>SUM(V504:AM504)</f>
        <v>0</v>
      </c>
      <c r="P504" s="41"/>
      <c r="Q504" s="41">
        <f>O504*J503</f>
        <v>0</v>
      </c>
      <c r="R504" s="38">
        <f>L503-O504</f>
        <v>4</v>
      </c>
      <c r="S504" s="38"/>
      <c r="T504" s="38">
        <f>R504*J503</f>
        <v>0</v>
      </c>
      <c r="U504" s="83"/>
      <c r="V504" s="41"/>
      <c r="W504" s="41"/>
      <c r="X504" s="41"/>
      <c r="Y504" s="41"/>
      <c r="Z504" s="41"/>
      <c r="AA504" s="19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</row>
    <row r="505" spans="1:39" ht="14.25" customHeight="1" x14ac:dyDescent="0.45">
      <c r="A505" s="125"/>
      <c r="B505" s="36"/>
      <c r="C505" s="36"/>
      <c r="D505" s="36"/>
      <c r="E505" s="36"/>
      <c r="F505" s="36"/>
      <c r="G505" s="36"/>
      <c r="H505" s="36"/>
      <c r="I505" s="38"/>
      <c r="J505" s="38"/>
      <c r="K505" s="38"/>
      <c r="L505" s="84"/>
      <c r="M505" s="38"/>
      <c r="N505" s="38"/>
      <c r="O505" s="41"/>
      <c r="P505" s="41"/>
      <c r="Q505" s="41"/>
      <c r="R505" s="38"/>
      <c r="S505" s="38"/>
      <c r="T505" s="38"/>
      <c r="U505" s="83"/>
      <c r="V505" s="41"/>
      <c r="W505" s="41"/>
      <c r="X505" s="41"/>
      <c r="Y505" s="41"/>
      <c r="Z505" s="41"/>
      <c r="AA505" s="19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</row>
    <row r="506" spans="1:39" ht="14.25" customHeight="1" x14ac:dyDescent="0.45">
      <c r="A506" s="142" t="s">
        <v>149</v>
      </c>
      <c r="B506" s="143" t="s">
        <v>11</v>
      </c>
      <c r="C506" s="144">
        <v>45663</v>
      </c>
      <c r="D506" s="686" t="s">
        <v>622</v>
      </c>
      <c r="E506" s="143" t="s">
        <v>247</v>
      </c>
      <c r="F506" s="145" t="s">
        <v>623</v>
      </c>
      <c r="G506" s="143" t="s">
        <v>166</v>
      </c>
      <c r="H506" s="143" t="s">
        <v>486</v>
      </c>
      <c r="I506" s="145">
        <v>68.8</v>
      </c>
      <c r="J506" s="145">
        <v>179</v>
      </c>
      <c r="K506" s="145"/>
      <c r="L506" s="146">
        <f>SUM(V506:AM506)</f>
        <v>4</v>
      </c>
      <c r="M506" s="145">
        <f>L506*I506</f>
        <v>275.2</v>
      </c>
      <c r="N506" s="145"/>
      <c r="O506" s="147"/>
      <c r="P506" s="147">
        <f>O507*I506</f>
        <v>68.8</v>
      </c>
      <c r="Q506" s="147"/>
      <c r="R506" s="145"/>
      <c r="S506" s="145">
        <f>R507*I506</f>
        <v>206.39999999999998</v>
      </c>
      <c r="T506" s="145"/>
      <c r="U506" s="148"/>
      <c r="V506" s="147"/>
      <c r="W506" s="147"/>
      <c r="X506" s="147"/>
      <c r="Y506" s="147"/>
      <c r="Z506" s="147"/>
      <c r="AA506" s="151"/>
      <c r="AB506" s="147"/>
      <c r="AC506" s="147"/>
      <c r="AD506" s="147"/>
      <c r="AE506" s="147"/>
      <c r="AF506" s="147"/>
      <c r="AG506" s="147">
        <v>1</v>
      </c>
      <c r="AH506" s="147">
        <v>2</v>
      </c>
      <c r="AI506" s="147">
        <v>1</v>
      </c>
      <c r="AJ506" s="147"/>
      <c r="AK506" s="147"/>
      <c r="AL506" s="147"/>
      <c r="AM506" s="147"/>
    </row>
    <row r="507" spans="1:39" ht="14.25" customHeight="1" x14ac:dyDescent="0.45">
      <c r="A507" s="125"/>
      <c r="B507" s="36"/>
      <c r="C507" s="36"/>
      <c r="D507" s="45"/>
      <c r="E507" s="36"/>
      <c r="F507" s="36"/>
      <c r="G507" s="36"/>
      <c r="H507" s="36"/>
      <c r="I507" s="38"/>
      <c r="J507" s="38"/>
      <c r="K507" s="38"/>
      <c r="L507" s="84"/>
      <c r="M507" s="38"/>
      <c r="N507" s="38">
        <f>L506*J506</f>
        <v>716</v>
      </c>
      <c r="O507" s="668">
        <f>SUM(V507:AM507)</f>
        <v>1</v>
      </c>
      <c r="P507" s="41"/>
      <c r="Q507" s="41">
        <f>O507*J506</f>
        <v>179</v>
      </c>
      <c r="R507" s="38">
        <f>L506-O507</f>
        <v>3</v>
      </c>
      <c r="S507" s="38"/>
      <c r="T507" s="38">
        <f>R507*J506</f>
        <v>537</v>
      </c>
      <c r="U507" s="83"/>
      <c r="V507" s="41"/>
      <c r="W507" s="41"/>
      <c r="X507" s="41"/>
      <c r="Y507" s="41"/>
      <c r="Z507" s="41"/>
      <c r="AA507" s="19"/>
      <c r="AB507" s="41"/>
      <c r="AC507" s="41"/>
      <c r="AD507" s="41"/>
      <c r="AE507" s="41"/>
      <c r="AF507" s="41"/>
      <c r="AG507" s="41">
        <v>0</v>
      </c>
      <c r="AH507" s="41">
        <v>0</v>
      </c>
      <c r="AI507" s="668">
        <v>1</v>
      </c>
      <c r="AJ507" s="41"/>
      <c r="AK507" s="41"/>
      <c r="AL507" s="41"/>
      <c r="AM507" s="41"/>
    </row>
    <row r="508" spans="1:39" ht="14.25" customHeight="1" x14ac:dyDescent="0.45">
      <c r="A508" s="125"/>
      <c r="B508" s="36"/>
      <c r="C508" s="36"/>
      <c r="D508" s="36"/>
      <c r="E508" s="36"/>
      <c r="F508" s="36"/>
      <c r="G508" s="36"/>
      <c r="H508" s="36"/>
      <c r="I508" s="38"/>
      <c r="J508" s="38"/>
      <c r="K508" s="38"/>
      <c r="L508" s="84"/>
      <c r="M508" s="38"/>
      <c r="N508" s="38"/>
      <c r="O508" s="41"/>
      <c r="P508" s="41"/>
      <c r="Q508" s="41"/>
      <c r="R508" s="38"/>
      <c r="S508" s="38"/>
      <c r="T508" s="38"/>
      <c r="U508" s="83"/>
      <c r="V508" s="41"/>
      <c r="W508" s="41"/>
      <c r="X508" s="41"/>
      <c r="Y508" s="41"/>
      <c r="Z508" s="41"/>
      <c r="AA508" s="19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</row>
    <row r="509" spans="1:39" ht="14.25" customHeight="1" x14ac:dyDescent="0.45">
      <c r="A509" s="142" t="s">
        <v>149</v>
      </c>
      <c r="B509" s="143" t="s">
        <v>11</v>
      </c>
      <c r="C509" s="144">
        <v>45663</v>
      </c>
      <c r="D509" s="686" t="s">
        <v>624</v>
      </c>
      <c r="E509" s="143" t="s">
        <v>164</v>
      </c>
      <c r="F509" s="143" t="s">
        <v>165</v>
      </c>
      <c r="G509" s="143" t="s">
        <v>166</v>
      </c>
      <c r="H509" s="143" t="s">
        <v>625</v>
      </c>
      <c r="I509" s="145">
        <v>53.5</v>
      </c>
      <c r="J509" s="145">
        <v>139</v>
      </c>
      <c r="K509" s="145"/>
      <c r="L509" s="146">
        <f>SUM(V509:AM509)</f>
        <v>6</v>
      </c>
      <c r="M509" s="145">
        <f>L509*I509</f>
        <v>321</v>
      </c>
      <c r="N509" s="145"/>
      <c r="O509" s="147"/>
      <c r="P509" s="147">
        <f>O510*I509</f>
        <v>53.5</v>
      </c>
      <c r="Q509" s="147"/>
      <c r="R509" s="145"/>
      <c r="S509" s="145">
        <f>R510*I509</f>
        <v>267.5</v>
      </c>
      <c r="T509" s="145"/>
      <c r="U509" s="148"/>
      <c r="V509" s="147"/>
      <c r="W509" s="147"/>
      <c r="X509" s="147"/>
      <c r="Y509" s="147"/>
      <c r="Z509" s="147"/>
      <c r="AA509" s="151"/>
      <c r="AB509" s="147"/>
      <c r="AC509" s="147"/>
      <c r="AD509" s="147"/>
      <c r="AE509" s="147"/>
      <c r="AF509" s="147"/>
      <c r="AG509" s="147"/>
      <c r="AH509" s="147"/>
      <c r="AI509" s="147"/>
      <c r="AJ509" s="147">
        <f>1+2</f>
        <v>3</v>
      </c>
      <c r="AK509" s="147">
        <f>2</f>
        <v>2</v>
      </c>
      <c r="AL509" s="147">
        <v>1</v>
      </c>
      <c r="AM509" s="147"/>
    </row>
    <row r="510" spans="1:39" ht="14.25" customHeight="1" x14ac:dyDescent="0.45">
      <c r="A510" s="125"/>
      <c r="B510" s="36"/>
      <c r="C510" s="36"/>
      <c r="D510" s="152"/>
      <c r="E510" s="36"/>
      <c r="F510" s="36"/>
      <c r="G510" s="36"/>
      <c r="H510" s="36"/>
      <c r="I510" s="38"/>
      <c r="J510" s="38"/>
      <c r="K510" s="38"/>
      <c r="L510" s="84"/>
      <c r="M510" s="38"/>
      <c r="N510" s="38">
        <f>L509*J509</f>
        <v>834</v>
      </c>
      <c r="O510" s="668">
        <f>SUM(V510:AM510)</f>
        <v>1</v>
      </c>
      <c r="P510" s="41"/>
      <c r="Q510" s="41">
        <f>O510*J509</f>
        <v>139</v>
      </c>
      <c r="R510" s="38">
        <f>L509-O510</f>
        <v>5</v>
      </c>
      <c r="S510" s="38"/>
      <c r="T510" s="38">
        <f>R510*J509</f>
        <v>695</v>
      </c>
      <c r="U510" s="83"/>
      <c r="V510" s="41"/>
      <c r="W510" s="41"/>
      <c r="X510" s="41"/>
      <c r="Y510" s="41"/>
      <c r="Z510" s="41"/>
      <c r="AA510" s="19"/>
      <c r="AB510" s="41"/>
      <c r="AC510" s="41"/>
      <c r="AD510" s="41"/>
      <c r="AE510" s="41"/>
      <c r="AF510" s="41"/>
      <c r="AG510" s="41"/>
      <c r="AH510" s="41"/>
      <c r="AI510" s="41"/>
      <c r="AJ510" s="41">
        <v>0</v>
      </c>
      <c r="AK510" s="668">
        <v>0</v>
      </c>
      <c r="AL510" s="668">
        <v>1</v>
      </c>
      <c r="AM510" s="41"/>
    </row>
    <row r="511" spans="1:39" ht="14.25" customHeight="1" x14ac:dyDescent="0.45">
      <c r="A511" s="125"/>
      <c r="B511" s="36"/>
      <c r="C511" s="36"/>
      <c r="D511" s="36"/>
      <c r="E511" s="36"/>
      <c r="F511" s="36"/>
      <c r="G511" s="36"/>
      <c r="H511" s="36"/>
      <c r="I511" s="38"/>
      <c r="J511" s="38"/>
      <c r="K511" s="38"/>
      <c r="L511" s="84"/>
      <c r="M511" s="38"/>
      <c r="N511" s="38"/>
      <c r="O511" s="41"/>
      <c r="P511" s="41"/>
      <c r="Q511" s="41"/>
      <c r="R511" s="38"/>
      <c r="S511" s="38"/>
      <c r="T511" s="38"/>
      <c r="U511" s="83"/>
      <c r="V511" s="41"/>
      <c r="W511" s="41"/>
      <c r="X511" s="41"/>
      <c r="Y511" s="41"/>
      <c r="Z511" s="41"/>
      <c r="AA511" s="19"/>
      <c r="AB511" s="41"/>
      <c r="AC511" s="41"/>
      <c r="AD511" s="41"/>
      <c r="AE511" s="41"/>
      <c r="AF511" s="41"/>
      <c r="AG511" s="41"/>
      <c r="AH511" s="41"/>
      <c r="AI511" s="41"/>
      <c r="AJ511" s="846"/>
      <c r="AK511" s="41"/>
      <c r="AL511" s="41"/>
      <c r="AM511" s="41"/>
    </row>
    <row r="512" spans="1:39" ht="14.25" customHeight="1" x14ac:dyDescent="0.45">
      <c r="A512" s="142" t="s">
        <v>149</v>
      </c>
      <c r="B512" s="143" t="s">
        <v>11</v>
      </c>
      <c r="C512" s="144">
        <v>45663</v>
      </c>
      <c r="D512" s="686" t="s">
        <v>626</v>
      </c>
      <c r="E512" s="143" t="s">
        <v>164</v>
      </c>
      <c r="F512" s="143" t="s">
        <v>165</v>
      </c>
      <c r="G512" s="143"/>
      <c r="H512" s="143"/>
      <c r="I512" s="145">
        <v>57.3</v>
      </c>
      <c r="J512" s="145">
        <v>149</v>
      </c>
      <c r="K512" s="145"/>
      <c r="L512" s="146">
        <f>SUM(V512:AM512)</f>
        <v>8</v>
      </c>
      <c r="M512" s="145">
        <f>L512*I512</f>
        <v>458.4</v>
      </c>
      <c r="N512" s="145"/>
      <c r="O512" s="147"/>
      <c r="P512" s="147">
        <f>O513*I512</f>
        <v>343.79999999999995</v>
      </c>
      <c r="Q512" s="147"/>
      <c r="R512" s="145"/>
      <c r="S512" s="145">
        <f>R513*I512</f>
        <v>114.6</v>
      </c>
      <c r="T512" s="145"/>
      <c r="U512" s="148"/>
      <c r="V512" s="147"/>
      <c r="W512" s="147"/>
      <c r="X512" s="147"/>
      <c r="Y512" s="147"/>
      <c r="Z512" s="147"/>
      <c r="AA512" s="151"/>
      <c r="AB512" s="147"/>
      <c r="AC512" s="147"/>
      <c r="AD512" s="147"/>
      <c r="AE512" s="147"/>
      <c r="AF512" s="147"/>
      <c r="AG512" s="147">
        <f>2+3</f>
        <v>5</v>
      </c>
      <c r="AH512" s="147">
        <v>2</v>
      </c>
      <c r="AI512" s="147">
        <v>1</v>
      </c>
      <c r="AJ512" s="147"/>
      <c r="AK512" s="147"/>
      <c r="AL512" s="147"/>
      <c r="AM512" s="147"/>
    </row>
    <row r="513" spans="1:39" ht="14.25" customHeight="1" x14ac:dyDescent="0.45">
      <c r="A513" s="125"/>
      <c r="B513" s="36"/>
      <c r="C513" s="36"/>
      <c r="D513" s="152"/>
      <c r="E513" s="36"/>
      <c r="F513" s="36"/>
      <c r="G513" s="36"/>
      <c r="H513" s="36"/>
      <c r="I513" s="38"/>
      <c r="J513" s="38"/>
      <c r="K513" s="38"/>
      <c r="L513" s="84"/>
      <c r="M513" s="38"/>
      <c r="N513" s="38">
        <f>L512*J512</f>
        <v>1192</v>
      </c>
      <c r="O513" s="668">
        <f>SUM(V513:AM513)</f>
        <v>6</v>
      </c>
      <c r="P513" s="41"/>
      <c r="Q513" s="41">
        <f>O513*J512</f>
        <v>894</v>
      </c>
      <c r="R513" s="38">
        <f>L512-O513</f>
        <v>2</v>
      </c>
      <c r="S513" s="38"/>
      <c r="T513" s="38">
        <f>R513*J512</f>
        <v>298</v>
      </c>
      <c r="U513" s="83"/>
      <c r="V513" s="41"/>
      <c r="W513" s="41"/>
      <c r="X513" s="41"/>
      <c r="Y513" s="41"/>
      <c r="Z513" s="19"/>
      <c r="AA513" s="19"/>
      <c r="AB513" s="41"/>
      <c r="AC513" s="41"/>
      <c r="AD513" s="41"/>
      <c r="AE513" s="41"/>
      <c r="AF513" s="41"/>
      <c r="AG513" s="682">
        <v>3</v>
      </c>
      <c r="AH513" s="668">
        <v>2</v>
      </c>
      <c r="AI513" s="668">
        <v>1</v>
      </c>
      <c r="AJ513" s="41"/>
      <c r="AK513" s="41"/>
      <c r="AL513" s="41"/>
      <c r="AM513" s="41"/>
    </row>
    <row r="514" spans="1:39" ht="14.25" customHeight="1" x14ac:dyDescent="0.45">
      <c r="A514" s="125"/>
      <c r="B514" s="36"/>
      <c r="C514" s="36"/>
      <c r="D514" s="36"/>
      <c r="E514" s="36"/>
      <c r="F514" s="36"/>
      <c r="G514" s="36"/>
      <c r="H514" s="36"/>
      <c r="I514" s="38"/>
      <c r="J514" s="38"/>
      <c r="K514" s="38"/>
      <c r="L514" s="84"/>
      <c r="M514" s="38"/>
      <c r="N514" s="38"/>
      <c r="O514" s="41"/>
      <c r="P514" s="41"/>
      <c r="Q514" s="41"/>
      <c r="R514" s="38"/>
      <c r="S514" s="38"/>
      <c r="T514" s="38"/>
      <c r="U514" s="83"/>
      <c r="V514" s="41"/>
      <c r="W514" s="41"/>
      <c r="X514" s="41"/>
      <c r="Y514" s="41"/>
      <c r="Z514" s="19"/>
      <c r="AA514" s="19"/>
      <c r="AB514" s="41"/>
      <c r="AC514" s="41"/>
      <c r="AD514" s="41"/>
      <c r="AE514" s="41"/>
      <c r="AF514" s="41"/>
      <c r="AG514" s="846"/>
      <c r="AH514" s="41"/>
      <c r="AI514" s="41"/>
      <c r="AJ514" s="41"/>
      <c r="AK514" s="41"/>
      <c r="AL514" s="41"/>
      <c r="AM514" s="41"/>
    </row>
    <row r="515" spans="1:39" ht="14.25" customHeight="1" x14ac:dyDescent="0.45">
      <c r="A515" s="142" t="s">
        <v>149</v>
      </c>
      <c r="B515" s="143" t="s">
        <v>11</v>
      </c>
      <c r="C515" s="144">
        <v>45663</v>
      </c>
      <c r="D515" s="686" t="s">
        <v>626</v>
      </c>
      <c r="E515" s="143" t="s">
        <v>164</v>
      </c>
      <c r="F515" s="143" t="s">
        <v>627</v>
      </c>
      <c r="G515" s="143" t="s">
        <v>166</v>
      </c>
      <c r="H515" s="143"/>
      <c r="I515" s="145">
        <v>57.3</v>
      </c>
      <c r="J515" s="145">
        <v>149</v>
      </c>
      <c r="K515" s="145"/>
      <c r="L515" s="146">
        <f>SUM(V515:AM515)</f>
        <v>8</v>
      </c>
      <c r="M515" s="145">
        <f>L515*I515</f>
        <v>458.4</v>
      </c>
      <c r="N515" s="145"/>
      <c r="O515" s="147"/>
      <c r="P515" s="147">
        <f>O516*I515</f>
        <v>0</v>
      </c>
      <c r="Q515" s="147"/>
      <c r="R515" s="145"/>
      <c r="S515" s="145">
        <f>R516*I515</f>
        <v>458.4</v>
      </c>
      <c r="T515" s="145"/>
      <c r="U515" s="148"/>
      <c r="V515" s="147"/>
      <c r="W515" s="147"/>
      <c r="X515" s="147"/>
      <c r="Y515" s="147"/>
      <c r="Z515" s="151"/>
      <c r="AA515" s="151"/>
      <c r="AB515" s="147"/>
      <c r="AC515" s="147"/>
      <c r="AD515" s="147"/>
      <c r="AE515" s="147"/>
      <c r="AF515" s="147"/>
      <c r="AG515" s="147">
        <f>2+3</f>
        <v>5</v>
      </c>
      <c r="AH515" s="147">
        <v>2</v>
      </c>
      <c r="AI515" s="147">
        <v>1</v>
      </c>
      <c r="AJ515" s="147"/>
      <c r="AK515" s="147"/>
      <c r="AL515" s="147"/>
      <c r="AM515" s="147"/>
    </row>
    <row r="516" spans="1:39" ht="14.25" customHeight="1" x14ac:dyDescent="0.45">
      <c r="A516" s="125"/>
      <c r="B516" s="36"/>
      <c r="C516" s="36"/>
      <c r="D516" s="420"/>
      <c r="E516" s="36"/>
      <c r="F516" s="36"/>
      <c r="G516" s="36"/>
      <c r="H516" s="36"/>
      <c r="I516" s="38"/>
      <c r="J516" s="38"/>
      <c r="K516" s="38"/>
      <c r="L516" s="84"/>
      <c r="M516" s="38"/>
      <c r="N516" s="38">
        <f>L515*J515</f>
        <v>1192</v>
      </c>
      <c r="O516" s="668">
        <f>SUM(V516:AM516)</f>
        <v>0</v>
      </c>
      <c r="P516" s="41"/>
      <c r="Q516" s="41">
        <f>O516*J515</f>
        <v>0</v>
      </c>
      <c r="R516" s="38">
        <f>L515-O516</f>
        <v>8</v>
      </c>
      <c r="S516" s="38"/>
      <c r="T516" s="38">
        <f>R516*J515</f>
        <v>1192</v>
      </c>
      <c r="U516" s="83"/>
      <c r="V516" s="41"/>
      <c r="W516" s="41"/>
      <c r="X516" s="41"/>
      <c r="Y516" s="41"/>
      <c r="Z516" s="19"/>
      <c r="AA516" s="19"/>
      <c r="AB516" s="41"/>
      <c r="AC516" s="41"/>
      <c r="AD516" s="41"/>
      <c r="AE516" s="41"/>
      <c r="AF516" s="41"/>
      <c r="AG516" s="41">
        <v>0</v>
      </c>
      <c r="AH516" s="545">
        <v>0</v>
      </c>
      <c r="AI516" s="668">
        <v>0</v>
      </c>
      <c r="AJ516" s="41"/>
      <c r="AK516" s="41"/>
      <c r="AL516" s="41"/>
      <c r="AM516" s="41"/>
    </row>
    <row r="517" spans="1:39" ht="14.25" customHeight="1" x14ac:dyDescent="0.45">
      <c r="A517" s="125"/>
      <c r="B517" s="36"/>
      <c r="C517" s="36"/>
      <c r="D517" s="36"/>
      <c r="E517" s="36"/>
      <c r="F517" s="36"/>
      <c r="G517" s="36"/>
      <c r="H517" s="36"/>
      <c r="I517" s="38"/>
      <c r="J517" s="38"/>
      <c r="K517" s="38"/>
      <c r="L517" s="84"/>
      <c r="M517" s="38"/>
      <c r="N517" s="38"/>
      <c r="O517" s="41"/>
      <c r="P517" s="41"/>
      <c r="Q517" s="41"/>
      <c r="R517" s="38"/>
      <c r="S517" s="38"/>
      <c r="T517" s="38"/>
      <c r="U517" s="83"/>
      <c r="V517" s="41"/>
      <c r="W517" s="41"/>
      <c r="X517" s="41"/>
      <c r="Y517" s="41"/>
      <c r="Z517" s="19"/>
      <c r="AA517" s="19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</row>
    <row r="518" spans="1:39" ht="14.25" customHeight="1" x14ac:dyDescent="0.45">
      <c r="A518" s="142" t="s">
        <v>149</v>
      </c>
      <c r="B518" s="143" t="s">
        <v>11</v>
      </c>
      <c r="C518" s="144">
        <v>45663</v>
      </c>
      <c r="D518" s="686" t="s">
        <v>626</v>
      </c>
      <c r="E518" s="143" t="s">
        <v>164</v>
      </c>
      <c r="F518" s="143" t="s">
        <v>628</v>
      </c>
      <c r="G518" s="143"/>
      <c r="H518" s="143"/>
      <c r="I518" s="145">
        <v>57.3</v>
      </c>
      <c r="J518" s="145">
        <v>149</v>
      </c>
      <c r="K518" s="145"/>
      <c r="L518" s="146">
        <f>SUM(V518:AM518)</f>
        <v>8</v>
      </c>
      <c r="M518" s="145">
        <f>L518*I518</f>
        <v>458.4</v>
      </c>
      <c r="N518" s="145"/>
      <c r="O518" s="147"/>
      <c r="P518" s="147">
        <f>O519*I518</f>
        <v>229.2</v>
      </c>
      <c r="Q518" s="147"/>
      <c r="R518" s="145"/>
      <c r="S518" s="145">
        <f>R519*I518</f>
        <v>229.2</v>
      </c>
      <c r="T518" s="145"/>
      <c r="U518" s="148"/>
      <c r="V518" s="147"/>
      <c r="W518" s="147"/>
      <c r="X518" s="147"/>
      <c r="Y518" s="147"/>
      <c r="Z518" s="151"/>
      <c r="AA518" s="151"/>
      <c r="AB518" s="147"/>
      <c r="AC518" s="147"/>
      <c r="AD518" s="147"/>
      <c r="AE518" s="147"/>
      <c r="AF518" s="147"/>
      <c r="AG518" s="147">
        <f>2+3</f>
        <v>5</v>
      </c>
      <c r="AH518" s="147">
        <v>2</v>
      </c>
      <c r="AI518" s="147">
        <v>1</v>
      </c>
      <c r="AJ518" s="147"/>
      <c r="AK518" s="147"/>
      <c r="AL518" s="147"/>
      <c r="AM518" s="147"/>
    </row>
    <row r="519" spans="1:39" ht="14.25" customHeight="1" x14ac:dyDescent="0.45">
      <c r="A519" s="125"/>
      <c r="B519" s="36"/>
      <c r="C519" s="36"/>
      <c r="D519" s="152"/>
      <c r="E519" s="36"/>
      <c r="F519" s="36"/>
      <c r="G519" s="36"/>
      <c r="H519" s="36"/>
      <c r="I519" s="38"/>
      <c r="J519" s="38"/>
      <c r="K519" s="38"/>
      <c r="L519" s="84"/>
      <c r="M519" s="38"/>
      <c r="N519" s="38">
        <f>L518*J518</f>
        <v>1192</v>
      </c>
      <c r="O519" s="668">
        <f>SUM(V519:AM519)</f>
        <v>4</v>
      </c>
      <c r="P519" s="41"/>
      <c r="Q519" s="41">
        <f>O519*J518</f>
        <v>596</v>
      </c>
      <c r="R519" s="38">
        <f>L518-O519</f>
        <v>4</v>
      </c>
      <c r="S519" s="38"/>
      <c r="T519" s="38">
        <f>R519*J518</f>
        <v>596</v>
      </c>
      <c r="U519" s="83"/>
      <c r="V519" s="41"/>
      <c r="W519" s="41"/>
      <c r="X519" s="41"/>
      <c r="Y519" s="41"/>
      <c r="Z519" s="19"/>
      <c r="AA519" s="19"/>
      <c r="AB519" s="41"/>
      <c r="AC519" s="41"/>
      <c r="AD519" s="41"/>
      <c r="AE519" s="41"/>
      <c r="AF519" s="41"/>
      <c r="AG519" s="668">
        <v>1</v>
      </c>
      <c r="AH519" s="668">
        <v>2</v>
      </c>
      <c r="AI519" s="668">
        <v>1</v>
      </c>
      <c r="AJ519" s="41"/>
      <c r="AK519" s="41"/>
      <c r="AL519" s="41"/>
      <c r="AM519" s="41"/>
    </row>
    <row r="520" spans="1:39" ht="14.25" customHeight="1" x14ac:dyDescent="0.45">
      <c r="A520" s="125"/>
      <c r="B520" s="36"/>
      <c r="C520" s="36"/>
      <c r="D520" s="36"/>
      <c r="E520" s="36"/>
      <c r="F520" s="36"/>
      <c r="G520" s="36"/>
      <c r="H520" s="36"/>
      <c r="I520" s="38"/>
      <c r="J520" s="38"/>
      <c r="K520" s="38"/>
      <c r="L520" s="84"/>
      <c r="M520" s="38"/>
      <c r="N520" s="38"/>
      <c r="O520" s="41"/>
      <c r="P520" s="41"/>
      <c r="Q520" s="41"/>
      <c r="R520" s="38"/>
      <c r="S520" s="38"/>
      <c r="T520" s="38"/>
      <c r="U520" s="83"/>
      <c r="V520" s="41"/>
      <c r="W520" s="41"/>
      <c r="X520" s="41"/>
      <c r="Y520" s="41"/>
      <c r="Z520" s="19"/>
      <c r="AA520" s="19"/>
      <c r="AB520" s="41"/>
      <c r="AC520" s="41"/>
      <c r="AD520" s="41"/>
      <c r="AE520" s="41"/>
      <c r="AF520" s="41"/>
      <c r="AG520" s="846"/>
      <c r="AH520" s="41"/>
      <c r="AI520" s="41"/>
      <c r="AJ520" s="41"/>
      <c r="AK520" s="41"/>
      <c r="AL520" s="41"/>
      <c r="AM520" s="41"/>
    </row>
    <row r="521" spans="1:39" ht="28.9" customHeight="1" x14ac:dyDescent="0.45">
      <c r="A521" s="142" t="s">
        <v>149</v>
      </c>
      <c r="B521" s="143" t="s">
        <v>11</v>
      </c>
      <c r="C521" s="144">
        <v>45663</v>
      </c>
      <c r="D521" s="143" t="s">
        <v>629</v>
      </c>
      <c r="E521" s="143" t="s">
        <v>1237</v>
      </c>
      <c r="F521" s="143" t="s">
        <v>630</v>
      </c>
      <c r="G521" s="143" t="s">
        <v>166</v>
      </c>
      <c r="H521" s="143"/>
      <c r="I521" s="145">
        <v>22.7</v>
      </c>
      <c r="J521" s="145">
        <v>59</v>
      </c>
      <c r="K521" s="145"/>
      <c r="L521" s="146">
        <f>SUM(V521:AM521)</f>
        <v>4</v>
      </c>
      <c r="M521" s="145">
        <f>L521*I521</f>
        <v>90.8</v>
      </c>
      <c r="N521" s="145"/>
      <c r="O521" s="147"/>
      <c r="P521" s="147">
        <f>O522*I521</f>
        <v>0</v>
      </c>
      <c r="Q521" s="147"/>
      <c r="R521" s="145"/>
      <c r="S521" s="145">
        <f>R522*I521</f>
        <v>90.8</v>
      </c>
      <c r="T521" s="145"/>
      <c r="U521" s="148"/>
      <c r="V521" s="147"/>
      <c r="W521" s="147"/>
      <c r="X521" s="147"/>
      <c r="Y521" s="147"/>
      <c r="Z521" s="151"/>
      <c r="AA521" s="151"/>
      <c r="AB521" s="147"/>
      <c r="AC521" s="147"/>
      <c r="AD521" s="147"/>
      <c r="AE521" s="147"/>
      <c r="AF521" s="147"/>
      <c r="AG521" s="147"/>
      <c r="AH521" s="147"/>
      <c r="AI521" s="147"/>
      <c r="AJ521" s="147"/>
      <c r="AK521" s="147">
        <v>1</v>
      </c>
      <c r="AL521" s="147">
        <v>2</v>
      </c>
      <c r="AM521" s="147">
        <v>1</v>
      </c>
    </row>
    <row r="522" spans="1:39" ht="14.25" customHeight="1" x14ac:dyDescent="0.45">
      <c r="A522" s="125"/>
      <c r="B522" s="36"/>
      <c r="C522" s="36"/>
      <c r="D522" s="485"/>
      <c r="E522" s="36"/>
      <c r="F522" s="36"/>
      <c r="G522" s="36"/>
      <c r="H522" s="36"/>
      <c r="I522" s="38"/>
      <c r="J522" s="38"/>
      <c r="K522" s="38"/>
      <c r="L522" s="84"/>
      <c r="M522" s="38"/>
      <c r="N522" s="38">
        <f>L521*J521</f>
        <v>236</v>
      </c>
      <c r="O522" s="41">
        <f>SUM(V522:AM522)</f>
        <v>0</v>
      </c>
      <c r="P522" s="41"/>
      <c r="Q522" s="41">
        <f>O522*J521</f>
        <v>0</v>
      </c>
      <c r="R522" s="38">
        <f>L521-O522</f>
        <v>4</v>
      </c>
      <c r="S522" s="38"/>
      <c r="T522" s="38">
        <f>R522*J521</f>
        <v>236</v>
      </c>
      <c r="U522" s="83"/>
      <c r="V522" s="41"/>
      <c r="W522" s="41"/>
      <c r="X522" s="41"/>
      <c r="Y522" s="41"/>
      <c r="Z522" s="19"/>
      <c r="AA522" s="19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>
        <v>0</v>
      </c>
      <c r="AL522" s="41">
        <v>0</v>
      </c>
      <c r="AM522" s="41">
        <v>0</v>
      </c>
    </row>
    <row r="523" spans="1:39" ht="14.25" customHeight="1" x14ac:dyDescent="0.45">
      <c r="A523" s="125"/>
      <c r="B523" s="36"/>
      <c r="C523" s="36"/>
      <c r="D523" s="36"/>
      <c r="E523" s="36"/>
      <c r="F523" s="36"/>
      <c r="G523" s="36"/>
      <c r="H523" s="36"/>
      <c r="I523" s="38"/>
      <c r="J523" s="38"/>
      <c r="K523" s="38"/>
      <c r="L523" s="84"/>
      <c r="M523" s="38"/>
      <c r="N523" s="38"/>
      <c r="O523" s="41"/>
      <c r="P523" s="41"/>
      <c r="Q523" s="41"/>
      <c r="R523" s="38"/>
      <c r="S523" s="38"/>
      <c r="T523" s="38"/>
      <c r="U523" s="83"/>
      <c r="V523" s="41"/>
      <c r="W523" s="41"/>
      <c r="X523" s="41"/>
      <c r="Y523" s="41"/>
      <c r="Z523" s="19"/>
      <c r="AA523" s="19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</row>
    <row r="524" spans="1:39" ht="14.25" customHeight="1" x14ac:dyDescent="0.45">
      <c r="A524" s="142" t="s">
        <v>149</v>
      </c>
      <c r="B524" s="143" t="s">
        <v>11</v>
      </c>
      <c r="C524" s="144">
        <v>45663</v>
      </c>
      <c r="D524" s="686" t="s">
        <v>629</v>
      </c>
      <c r="E524" s="143" t="s">
        <v>1237</v>
      </c>
      <c r="F524" s="143" t="s">
        <v>631</v>
      </c>
      <c r="G524" s="143" t="s">
        <v>166</v>
      </c>
      <c r="H524" s="143"/>
      <c r="I524" s="145">
        <v>22.7</v>
      </c>
      <c r="J524" s="145">
        <v>59</v>
      </c>
      <c r="K524" s="145"/>
      <c r="L524" s="146">
        <f>SUM(V524:AM524)</f>
        <v>4</v>
      </c>
      <c r="M524" s="145">
        <f>L524*I524</f>
        <v>90.8</v>
      </c>
      <c r="N524" s="145"/>
      <c r="O524" s="147"/>
      <c r="P524" s="147">
        <f>O525*I524</f>
        <v>0</v>
      </c>
      <c r="Q524" s="147"/>
      <c r="R524" s="145"/>
      <c r="S524" s="145">
        <f>R525*I524</f>
        <v>90.8</v>
      </c>
      <c r="T524" s="145"/>
      <c r="U524" s="148"/>
      <c r="V524" s="147"/>
      <c r="W524" s="147"/>
      <c r="X524" s="147"/>
      <c r="Y524" s="147"/>
      <c r="Z524" s="151"/>
      <c r="AA524" s="151"/>
      <c r="AB524" s="147"/>
      <c r="AC524" s="147"/>
      <c r="AD524" s="147"/>
      <c r="AE524" s="147"/>
      <c r="AF524" s="147"/>
      <c r="AG524" s="147"/>
      <c r="AH524" s="147"/>
      <c r="AI524" s="147"/>
      <c r="AJ524" s="147"/>
      <c r="AK524" s="147">
        <v>1</v>
      </c>
      <c r="AL524" s="147">
        <v>2</v>
      </c>
      <c r="AM524" s="147">
        <v>1</v>
      </c>
    </row>
    <row r="525" spans="1:39" ht="14.25" customHeight="1" x14ac:dyDescent="0.45">
      <c r="A525" s="125"/>
      <c r="B525" s="36"/>
      <c r="C525" s="36"/>
      <c r="D525" s="36"/>
      <c r="E525" s="36"/>
      <c r="F525" s="36"/>
      <c r="G525" s="36"/>
      <c r="H525" s="36"/>
      <c r="I525" s="38"/>
      <c r="J525" s="38"/>
      <c r="K525" s="38"/>
      <c r="L525" s="84"/>
      <c r="M525" s="38"/>
      <c r="N525" s="38">
        <f>L524*J524</f>
        <v>236</v>
      </c>
      <c r="O525" s="668">
        <f>SUM(V525:AM525)</f>
        <v>0</v>
      </c>
      <c r="P525" s="41"/>
      <c r="Q525" s="41">
        <f>O525*J524</f>
        <v>0</v>
      </c>
      <c r="R525" s="38">
        <f>L524-O525</f>
        <v>4</v>
      </c>
      <c r="S525" s="38"/>
      <c r="T525" s="38">
        <f>R525*J524</f>
        <v>236</v>
      </c>
      <c r="U525" s="83"/>
      <c r="V525" s="41"/>
      <c r="W525" s="41"/>
      <c r="X525" s="41"/>
      <c r="Y525" s="41"/>
      <c r="Z525" s="19"/>
      <c r="AA525" s="19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>
        <v>0</v>
      </c>
      <c r="AL525" s="668">
        <v>0</v>
      </c>
      <c r="AM525" s="41">
        <v>0</v>
      </c>
    </row>
    <row r="526" spans="1:39" ht="14.25" customHeight="1" x14ac:dyDescent="0.45">
      <c r="A526" s="125"/>
      <c r="B526" s="36"/>
      <c r="C526" s="36"/>
      <c r="D526" s="36"/>
      <c r="E526" s="36"/>
      <c r="F526" s="36"/>
      <c r="G526" s="36"/>
      <c r="H526" s="36"/>
      <c r="I526" s="38"/>
      <c r="J526" s="38"/>
      <c r="K526" s="38"/>
      <c r="L526" s="84"/>
      <c r="M526" s="38"/>
      <c r="N526" s="38"/>
      <c r="O526" s="41"/>
      <c r="P526" s="41"/>
      <c r="Q526" s="41"/>
      <c r="R526" s="38"/>
      <c r="S526" s="38"/>
      <c r="T526" s="38"/>
      <c r="U526" s="83"/>
      <c r="V526" s="41"/>
      <c r="W526" s="41"/>
      <c r="X526" s="41"/>
      <c r="Y526" s="41"/>
      <c r="Z526" s="19"/>
      <c r="AA526" s="19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846"/>
      <c r="AM526" s="41"/>
    </row>
    <row r="527" spans="1:39" ht="14.25" customHeight="1" x14ac:dyDescent="0.45">
      <c r="A527" s="142" t="s">
        <v>149</v>
      </c>
      <c r="B527" s="143" t="s">
        <v>11</v>
      </c>
      <c r="C527" s="144">
        <v>45663</v>
      </c>
      <c r="D527" s="143" t="s">
        <v>632</v>
      </c>
      <c r="E527" s="143" t="s">
        <v>157</v>
      </c>
      <c r="F527" s="143" t="s">
        <v>176</v>
      </c>
      <c r="G527" s="143" t="s">
        <v>424</v>
      </c>
      <c r="H527" s="143" t="s">
        <v>633</v>
      </c>
      <c r="I527" s="145">
        <v>38.1</v>
      </c>
      <c r="J527" s="145">
        <v>99</v>
      </c>
      <c r="K527" s="145"/>
      <c r="L527" s="146">
        <f>SUM(V527:AM527)</f>
        <v>4</v>
      </c>
      <c r="M527" s="145">
        <f>L527*I527</f>
        <v>152.4</v>
      </c>
      <c r="N527" s="145"/>
      <c r="O527" s="147"/>
      <c r="P527" s="147">
        <f>O528*I527</f>
        <v>0</v>
      </c>
      <c r="Q527" s="147"/>
      <c r="R527" s="145"/>
      <c r="S527" s="145">
        <f>R528*I527</f>
        <v>152.4</v>
      </c>
      <c r="T527" s="145"/>
      <c r="U527" s="148"/>
      <c r="V527" s="147"/>
      <c r="W527" s="147"/>
      <c r="X527" s="147"/>
      <c r="Y527" s="147"/>
      <c r="Z527" s="151"/>
      <c r="AA527" s="151"/>
      <c r="AB527" s="147"/>
      <c r="AC527" s="147"/>
      <c r="AD527" s="147"/>
      <c r="AE527" s="147"/>
      <c r="AF527" s="147"/>
      <c r="AG527" s="147"/>
      <c r="AH527" s="147"/>
      <c r="AI527" s="147"/>
      <c r="AJ527" s="147">
        <v>1</v>
      </c>
      <c r="AK527" s="147">
        <v>1</v>
      </c>
      <c r="AL527" s="147">
        <v>1</v>
      </c>
      <c r="AM527" s="147">
        <v>1</v>
      </c>
    </row>
    <row r="528" spans="1:39" ht="14.25" customHeight="1" x14ac:dyDescent="0.45">
      <c r="A528" s="125"/>
      <c r="B528" s="36"/>
      <c r="C528" s="36"/>
      <c r="D528" s="46"/>
      <c r="E528" s="36"/>
      <c r="F528" s="36"/>
      <c r="G528" s="36"/>
      <c r="H528" s="36"/>
      <c r="I528" s="38"/>
      <c r="J528" s="38"/>
      <c r="K528" s="38"/>
      <c r="L528" s="84"/>
      <c r="M528" s="38"/>
      <c r="N528" s="38">
        <f>L527*J527</f>
        <v>396</v>
      </c>
      <c r="O528" s="41">
        <f>SUM(V528:AM528)</f>
        <v>0</v>
      </c>
      <c r="P528" s="110"/>
      <c r="Q528" s="110">
        <f>O528*J527</f>
        <v>0</v>
      </c>
      <c r="R528" s="48">
        <f>L527-O528</f>
        <v>4</v>
      </c>
      <c r="S528" s="48"/>
      <c r="T528" s="48">
        <f>R528*J527</f>
        <v>396</v>
      </c>
      <c r="U528" s="128"/>
      <c r="V528" s="41"/>
      <c r="W528" s="41"/>
      <c r="X528" s="41"/>
      <c r="Y528" s="41"/>
      <c r="Z528" s="19"/>
      <c r="AA528" s="19"/>
      <c r="AB528" s="41"/>
      <c r="AC528" s="41"/>
      <c r="AD528" s="41"/>
      <c r="AE528" s="41"/>
      <c r="AF528" s="41"/>
      <c r="AG528" s="41"/>
      <c r="AH528" s="41"/>
      <c r="AI528" s="41"/>
      <c r="AJ528" s="41">
        <v>0</v>
      </c>
      <c r="AK528" s="41">
        <v>0</v>
      </c>
      <c r="AL528" s="41">
        <v>0</v>
      </c>
      <c r="AM528" s="41">
        <v>0</v>
      </c>
    </row>
    <row r="529" spans="1:39" ht="14.25" customHeight="1" x14ac:dyDescent="0.45"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30"/>
      <c r="M529" s="19"/>
      <c r="N529" s="19"/>
      <c r="O529" s="19"/>
      <c r="P529" s="19"/>
      <c r="Q529" s="19"/>
      <c r="R529" s="19"/>
      <c r="S529" s="19"/>
      <c r="T529" s="19"/>
      <c r="U529" s="12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</row>
    <row r="530" spans="1:39" ht="14.25" customHeight="1" x14ac:dyDescent="0.45">
      <c r="A530" s="142" t="s">
        <v>149</v>
      </c>
      <c r="B530" s="143" t="s">
        <v>11</v>
      </c>
      <c r="C530" s="144">
        <v>45663</v>
      </c>
      <c r="D530" s="143" t="s">
        <v>634</v>
      </c>
      <c r="E530" s="143" t="s">
        <v>300</v>
      </c>
      <c r="F530" s="143" t="s">
        <v>165</v>
      </c>
      <c r="G530" s="143" t="s">
        <v>166</v>
      </c>
      <c r="H530" s="143" t="s">
        <v>635</v>
      </c>
      <c r="I530" s="145">
        <v>22.7</v>
      </c>
      <c r="J530" s="145">
        <v>59</v>
      </c>
      <c r="K530" s="145"/>
      <c r="L530" s="146">
        <f>SUM(V530:AM530)</f>
        <v>4</v>
      </c>
      <c r="M530" s="145">
        <f>L530*I530</f>
        <v>90.8</v>
      </c>
      <c r="N530" s="145"/>
      <c r="O530" s="147"/>
      <c r="P530" s="147">
        <f>O531*I530</f>
        <v>0</v>
      </c>
      <c r="Q530" s="147"/>
      <c r="R530" s="145"/>
      <c r="S530" s="145">
        <f>R531*I530</f>
        <v>90.8</v>
      </c>
      <c r="T530" s="145"/>
      <c r="U530" s="148"/>
      <c r="V530" s="147"/>
      <c r="W530" s="147"/>
      <c r="X530" s="147"/>
      <c r="Y530" s="147"/>
      <c r="Z530" s="151"/>
      <c r="AA530" s="151"/>
      <c r="AB530" s="147"/>
      <c r="AC530" s="147"/>
      <c r="AD530" s="147"/>
      <c r="AE530" s="147"/>
      <c r="AF530" s="147"/>
      <c r="AG530" s="147">
        <v>2</v>
      </c>
      <c r="AH530" s="147">
        <v>2</v>
      </c>
      <c r="AI530" s="147"/>
      <c r="AJ530" s="147"/>
      <c r="AK530" s="147"/>
      <c r="AL530" s="147"/>
      <c r="AM530" s="147"/>
    </row>
    <row r="531" spans="1:39" ht="14.25" customHeight="1" x14ac:dyDescent="0.45">
      <c r="A531" s="125"/>
      <c r="B531" s="36"/>
      <c r="C531" s="36"/>
      <c r="D531" s="485"/>
      <c r="E531" s="36"/>
      <c r="F531" s="36"/>
      <c r="G531" s="36"/>
      <c r="H531" s="36"/>
      <c r="I531" s="38"/>
      <c r="J531" s="38"/>
      <c r="K531" s="38"/>
      <c r="L531" s="84"/>
      <c r="M531" s="38"/>
      <c r="N531" s="38">
        <f>L530*J530</f>
        <v>236</v>
      </c>
      <c r="O531" s="41">
        <f>SUM(V531:AM531)</f>
        <v>0</v>
      </c>
      <c r="P531" s="41"/>
      <c r="Q531" s="41">
        <f>O531*J530</f>
        <v>0</v>
      </c>
      <c r="R531" s="38">
        <f>L530-O531</f>
        <v>4</v>
      </c>
      <c r="S531" s="38"/>
      <c r="T531" s="38">
        <f>R531*J530</f>
        <v>236</v>
      </c>
      <c r="U531" s="83"/>
      <c r="V531" s="38"/>
      <c r="W531" s="38"/>
      <c r="X531" s="38"/>
      <c r="Y531" s="41"/>
      <c r="Z531" s="19"/>
      <c r="AA531" s="19"/>
      <c r="AB531" s="38"/>
      <c r="AC531" s="38"/>
      <c r="AD531" s="38"/>
      <c r="AE531" s="41"/>
      <c r="AF531" s="38"/>
      <c r="AG531" s="38">
        <v>0</v>
      </c>
      <c r="AH531" s="38">
        <v>0</v>
      </c>
      <c r="AI531" s="38"/>
      <c r="AJ531" s="38"/>
      <c r="AK531" s="38"/>
      <c r="AL531" s="38"/>
      <c r="AM531" s="38"/>
    </row>
    <row r="532" spans="1:39" ht="14.25" customHeight="1" x14ac:dyDescent="0.45">
      <c r="A532" s="125"/>
      <c r="B532" s="36"/>
      <c r="C532" s="36"/>
      <c r="D532" s="36"/>
      <c r="E532" s="36"/>
      <c r="F532" s="36"/>
      <c r="G532" s="36"/>
      <c r="H532" s="36"/>
      <c r="I532" s="38"/>
      <c r="J532" s="38"/>
      <c r="K532" s="38"/>
      <c r="L532" s="84"/>
      <c r="M532" s="38"/>
      <c r="N532" s="38"/>
      <c r="O532" s="41"/>
      <c r="P532" s="41"/>
      <c r="Q532" s="41"/>
      <c r="R532" s="38"/>
      <c r="S532" s="38"/>
      <c r="T532" s="38"/>
      <c r="U532" s="83"/>
      <c r="V532" s="38"/>
      <c r="W532" s="38"/>
      <c r="X532" s="38"/>
      <c r="Y532" s="41"/>
      <c r="Z532" s="19"/>
      <c r="AA532" s="19"/>
      <c r="AB532" s="38"/>
      <c r="AC532" s="38"/>
      <c r="AD532" s="38"/>
      <c r="AE532" s="41"/>
      <c r="AF532" s="38"/>
      <c r="AG532" s="38"/>
      <c r="AH532" s="38"/>
      <c r="AI532" s="38"/>
      <c r="AJ532" s="38"/>
      <c r="AK532" s="38"/>
      <c r="AL532" s="38"/>
      <c r="AM532" s="38"/>
    </row>
    <row r="533" spans="1:39" ht="14.25" customHeight="1" x14ac:dyDescent="0.45">
      <c r="A533" s="142" t="s">
        <v>149</v>
      </c>
      <c r="B533" s="143" t="s">
        <v>11</v>
      </c>
      <c r="C533" s="144">
        <v>45663</v>
      </c>
      <c r="D533" s="143" t="s">
        <v>634</v>
      </c>
      <c r="E533" s="143" t="s">
        <v>300</v>
      </c>
      <c r="F533" s="143" t="s">
        <v>402</v>
      </c>
      <c r="G533" s="143" t="s">
        <v>166</v>
      </c>
      <c r="H533" s="143" t="s">
        <v>635</v>
      </c>
      <c r="I533" s="145">
        <v>22.7</v>
      </c>
      <c r="J533" s="145">
        <v>59</v>
      </c>
      <c r="K533" s="145"/>
      <c r="L533" s="146">
        <f>SUM(V533:AM533)</f>
        <v>4</v>
      </c>
      <c r="M533" s="145">
        <f>L533*I533</f>
        <v>90.8</v>
      </c>
      <c r="N533" s="145"/>
      <c r="O533" s="147"/>
      <c r="P533" s="147">
        <f>O534*I533</f>
        <v>0</v>
      </c>
      <c r="Q533" s="147"/>
      <c r="R533" s="145"/>
      <c r="S533" s="145">
        <f>R534*I533</f>
        <v>90.8</v>
      </c>
      <c r="T533" s="145"/>
      <c r="U533" s="148"/>
      <c r="V533" s="147"/>
      <c r="W533" s="147"/>
      <c r="X533" s="147"/>
      <c r="Y533" s="147"/>
      <c r="Z533" s="151"/>
      <c r="AA533" s="151"/>
      <c r="AB533" s="147"/>
      <c r="AC533" s="147"/>
      <c r="AD533" s="147"/>
      <c r="AE533" s="147"/>
      <c r="AF533" s="147"/>
      <c r="AG533" s="147">
        <v>2</v>
      </c>
      <c r="AH533" s="147">
        <v>2</v>
      </c>
      <c r="AI533" s="147"/>
      <c r="AJ533" s="147"/>
      <c r="AK533" s="147"/>
      <c r="AL533" s="147"/>
      <c r="AM533" s="147"/>
    </row>
    <row r="534" spans="1:39" ht="14.25" customHeight="1" x14ac:dyDescent="0.45">
      <c r="A534" s="125"/>
      <c r="B534" s="36"/>
      <c r="C534" s="36"/>
      <c r="D534" s="485"/>
      <c r="E534" s="36"/>
      <c r="F534" s="36"/>
      <c r="G534" s="36"/>
      <c r="H534" s="36"/>
      <c r="I534" s="38"/>
      <c r="J534" s="38"/>
      <c r="K534" s="38"/>
      <c r="L534" s="84"/>
      <c r="M534" s="38"/>
      <c r="N534" s="38">
        <f>L533*J533</f>
        <v>236</v>
      </c>
      <c r="O534" s="41">
        <f>SUM(V534:AM534)</f>
        <v>0</v>
      </c>
      <c r="P534" s="41"/>
      <c r="Q534" s="41">
        <f>O534*J533</f>
        <v>0</v>
      </c>
      <c r="R534" s="38">
        <f>L533-O534</f>
        <v>4</v>
      </c>
      <c r="S534" s="38"/>
      <c r="T534" s="38">
        <f>R534*J533</f>
        <v>236</v>
      </c>
      <c r="U534" s="83"/>
      <c r="V534" s="41"/>
      <c r="W534" s="41"/>
      <c r="X534" s="41"/>
      <c r="Y534" s="41"/>
      <c r="Z534" s="19"/>
      <c r="AA534" s="19"/>
      <c r="AB534" s="41"/>
      <c r="AC534" s="41"/>
      <c r="AD534" s="41"/>
      <c r="AE534" s="41"/>
      <c r="AF534" s="41"/>
      <c r="AG534" s="41">
        <v>0</v>
      </c>
      <c r="AH534" s="41">
        <v>0</v>
      </c>
      <c r="AI534" s="41"/>
      <c r="AJ534" s="41"/>
      <c r="AK534" s="41"/>
      <c r="AL534" s="41"/>
      <c r="AM534" s="41"/>
    </row>
    <row r="535" spans="1:39" ht="14.25" customHeight="1" x14ac:dyDescent="0.45">
      <c r="A535" s="125"/>
      <c r="B535" s="36"/>
      <c r="C535" s="36"/>
      <c r="D535" s="36"/>
      <c r="E535" s="36"/>
      <c r="F535" s="36"/>
      <c r="G535" s="36"/>
      <c r="H535" s="36"/>
      <c r="I535" s="38"/>
      <c r="J535" s="38"/>
      <c r="K535" s="38"/>
      <c r="L535" s="84"/>
      <c r="M535" s="38"/>
      <c r="N535" s="38"/>
      <c r="O535" s="41"/>
      <c r="P535" s="41"/>
      <c r="Q535" s="41"/>
      <c r="R535" s="38"/>
      <c r="S535" s="38"/>
      <c r="T535" s="38"/>
      <c r="U535" s="83"/>
      <c r="V535" s="41"/>
      <c r="W535" s="41"/>
      <c r="X535" s="41"/>
      <c r="Y535" s="41"/>
      <c r="Z535" s="19"/>
      <c r="AA535" s="19"/>
      <c r="AB535" s="41"/>
      <c r="AC535" s="41"/>
      <c r="AD535" s="41"/>
      <c r="AE535" s="41"/>
      <c r="AF535" s="41"/>
      <c r="AG535" s="846"/>
      <c r="AH535" s="41"/>
      <c r="AI535" s="41"/>
      <c r="AJ535" s="41"/>
      <c r="AK535" s="41"/>
      <c r="AL535" s="41"/>
      <c r="AM535" s="41"/>
    </row>
    <row r="536" spans="1:39" ht="14.25" customHeight="1" x14ac:dyDescent="0.45">
      <c r="A536" s="142" t="s">
        <v>149</v>
      </c>
      <c r="B536" s="143" t="s">
        <v>11</v>
      </c>
      <c r="C536" s="150">
        <v>45658</v>
      </c>
      <c r="D536" s="105" t="s">
        <v>636</v>
      </c>
      <c r="E536" s="143" t="s">
        <v>278</v>
      </c>
      <c r="F536" s="143" t="s">
        <v>637</v>
      </c>
      <c r="G536" s="143"/>
      <c r="H536" s="143" t="s">
        <v>638</v>
      </c>
      <c r="I536" s="145">
        <v>57.3</v>
      </c>
      <c r="J536" s="145">
        <v>149</v>
      </c>
      <c r="K536" s="145"/>
      <c r="L536" s="146">
        <f>SUM(V536:AM536)</f>
        <v>5</v>
      </c>
      <c r="M536" s="145">
        <f>L536*I536</f>
        <v>286.5</v>
      </c>
      <c r="N536" s="145"/>
      <c r="O536" s="147"/>
      <c r="P536" s="147">
        <f>O537*I536</f>
        <v>57.3</v>
      </c>
      <c r="Q536" s="147"/>
      <c r="R536" s="145"/>
      <c r="S536" s="145">
        <f>R537*I536</f>
        <v>229.2</v>
      </c>
      <c r="T536" s="145"/>
      <c r="U536" s="148"/>
      <c r="V536" s="147"/>
      <c r="W536" s="147"/>
      <c r="X536" s="147"/>
      <c r="Y536" s="147"/>
      <c r="Z536" s="151"/>
      <c r="AA536" s="151"/>
      <c r="AB536" s="147">
        <v>1</v>
      </c>
      <c r="AC536" s="147">
        <v>2</v>
      </c>
      <c r="AD536" s="147">
        <v>2</v>
      </c>
      <c r="AE536" s="147"/>
      <c r="AF536" s="147"/>
      <c r="AG536" s="147"/>
      <c r="AH536" s="147"/>
      <c r="AI536" s="147"/>
      <c r="AJ536" s="147"/>
      <c r="AK536" s="147"/>
      <c r="AL536" s="147"/>
      <c r="AM536" s="147"/>
    </row>
    <row r="537" spans="1:39" ht="14.25" customHeight="1" x14ac:dyDescent="0.45">
      <c r="A537" s="125"/>
      <c r="B537" s="36"/>
      <c r="C537" s="36"/>
      <c r="D537" s="656"/>
      <c r="E537" s="36"/>
      <c r="F537" s="36"/>
      <c r="G537" s="36"/>
      <c r="H537" s="36"/>
      <c r="I537" s="38"/>
      <c r="J537" s="38"/>
      <c r="K537" s="38"/>
      <c r="L537" s="84"/>
      <c r="M537" s="38"/>
      <c r="N537" s="38">
        <f>L536*J536</f>
        <v>745</v>
      </c>
      <c r="O537" s="668">
        <f>SUM(V537:AM537)</f>
        <v>1</v>
      </c>
      <c r="P537" s="41"/>
      <c r="Q537" s="41">
        <f>O537*J536</f>
        <v>149</v>
      </c>
      <c r="R537" s="38">
        <f>L536-O537</f>
        <v>4</v>
      </c>
      <c r="S537" s="38"/>
      <c r="T537" s="38">
        <f>R537*J536</f>
        <v>596</v>
      </c>
      <c r="U537" s="83"/>
      <c r="V537" s="41"/>
      <c r="W537" s="41"/>
      <c r="X537" s="41"/>
      <c r="Y537" s="41"/>
      <c r="Z537" s="19"/>
      <c r="AA537" s="19"/>
      <c r="AB537" s="41">
        <v>0</v>
      </c>
      <c r="AC537" s="41">
        <v>0</v>
      </c>
      <c r="AD537" s="668">
        <v>1</v>
      </c>
      <c r="AE537" s="41"/>
      <c r="AF537" s="41"/>
      <c r="AG537" s="41"/>
      <c r="AH537" s="41"/>
      <c r="AI537" s="41"/>
      <c r="AJ537" s="41"/>
      <c r="AK537" s="41"/>
      <c r="AL537" s="41"/>
      <c r="AM537" s="41"/>
    </row>
    <row r="538" spans="1:39" ht="14.25" customHeight="1" x14ac:dyDescent="0.45">
      <c r="A538" s="125"/>
      <c r="B538" s="36"/>
      <c r="C538" s="36"/>
      <c r="D538" s="36"/>
      <c r="E538" s="36"/>
      <c r="F538" s="36"/>
      <c r="G538" s="36"/>
      <c r="H538" s="36"/>
      <c r="I538" s="38"/>
      <c r="J538" s="38"/>
      <c r="K538" s="38"/>
      <c r="L538" s="84"/>
      <c r="M538" s="38"/>
      <c r="N538" s="38"/>
      <c r="O538" s="41"/>
      <c r="P538" s="41"/>
      <c r="Q538" s="41"/>
      <c r="R538" s="38"/>
      <c r="S538" s="38"/>
      <c r="T538" s="38"/>
      <c r="U538" s="83"/>
      <c r="V538" s="41"/>
      <c r="W538" s="41"/>
      <c r="X538" s="41"/>
      <c r="Y538" s="41"/>
      <c r="Z538" s="19"/>
      <c r="AA538" s="19"/>
      <c r="AB538" s="846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</row>
    <row r="539" spans="1:39" ht="29.65" customHeight="1" x14ac:dyDescent="0.45">
      <c r="A539" s="142" t="s">
        <v>149</v>
      </c>
      <c r="B539" s="143" t="s">
        <v>11</v>
      </c>
      <c r="C539" s="144">
        <v>45663</v>
      </c>
      <c r="D539" s="686" t="s">
        <v>639</v>
      </c>
      <c r="E539" s="143" t="s">
        <v>278</v>
      </c>
      <c r="F539" s="143" t="s">
        <v>640</v>
      </c>
      <c r="G539" s="143"/>
      <c r="H539" s="143"/>
      <c r="I539" s="145">
        <v>57.3</v>
      </c>
      <c r="J539" s="145">
        <v>149</v>
      </c>
      <c r="K539" s="145"/>
      <c r="L539" s="146">
        <f>SUM(V539:AM539)</f>
        <v>4</v>
      </c>
      <c r="M539" s="145">
        <f>L539*I539</f>
        <v>229.2</v>
      </c>
      <c r="N539" s="145"/>
      <c r="O539" s="147"/>
      <c r="P539" s="147">
        <f>O540*I539</f>
        <v>57.3</v>
      </c>
      <c r="Q539" s="147"/>
      <c r="R539" s="145"/>
      <c r="S539" s="145">
        <f>R540*I539</f>
        <v>171.89999999999998</v>
      </c>
      <c r="T539" s="145"/>
      <c r="U539" s="148"/>
      <c r="V539" s="147"/>
      <c r="W539" s="147"/>
      <c r="X539" s="147"/>
      <c r="Y539" s="147"/>
      <c r="Z539" s="151"/>
      <c r="AA539" s="151"/>
      <c r="AB539" s="147">
        <v>1</v>
      </c>
      <c r="AC539" s="147">
        <v>2</v>
      </c>
      <c r="AD539" s="147">
        <v>1</v>
      </c>
      <c r="AE539" s="147"/>
      <c r="AF539" s="147"/>
      <c r="AG539" s="147"/>
      <c r="AH539" s="147"/>
      <c r="AI539" s="147"/>
      <c r="AJ539" s="147"/>
      <c r="AK539" s="147"/>
      <c r="AL539" s="147"/>
      <c r="AM539" s="147"/>
    </row>
    <row r="540" spans="1:39" ht="14.25" customHeight="1" x14ac:dyDescent="0.45">
      <c r="A540" s="125"/>
      <c r="B540" s="36"/>
      <c r="C540" s="36"/>
      <c r="D540" s="36"/>
      <c r="E540" s="36"/>
      <c r="F540" s="36"/>
      <c r="G540" s="36"/>
      <c r="H540" s="36"/>
      <c r="I540" s="38"/>
      <c r="J540" s="38"/>
      <c r="K540" s="38"/>
      <c r="L540" s="84"/>
      <c r="M540" s="38"/>
      <c r="N540" s="38">
        <f>L539*J539</f>
        <v>596</v>
      </c>
      <c r="O540" s="668">
        <f>SUM(V540:AM540)</f>
        <v>1</v>
      </c>
      <c r="P540" s="41"/>
      <c r="Q540" s="41">
        <f>O540*J539</f>
        <v>149</v>
      </c>
      <c r="R540" s="38">
        <f>L539-O540</f>
        <v>3</v>
      </c>
      <c r="S540" s="38"/>
      <c r="T540" s="38">
        <f>R540*J539</f>
        <v>447</v>
      </c>
      <c r="U540" s="83"/>
      <c r="V540" s="41"/>
      <c r="W540" s="41"/>
      <c r="X540" s="41"/>
      <c r="Y540" s="41"/>
      <c r="Z540" s="19"/>
      <c r="AA540" s="19"/>
      <c r="AB540" s="41">
        <v>0</v>
      </c>
      <c r="AC540" s="668">
        <v>1</v>
      </c>
      <c r="AD540" s="545">
        <v>0</v>
      </c>
      <c r="AE540" s="41"/>
      <c r="AF540" s="41"/>
      <c r="AG540" s="41"/>
      <c r="AH540" s="41"/>
      <c r="AI540" s="41"/>
      <c r="AJ540" s="41"/>
      <c r="AK540" s="41"/>
      <c r="AL540" s="41"/>
      <c r="AM540" s="41"/>
    </row>
    <row r="541" spans="1:39" ht="14.25" customHeight="1" x14ac:dyDescent="0.45">
      <c r="A541" s="125"/>
      <c r="B541" s="36"/>
      <c r="C541" s="36"/>
      <c r="D541" s="36"/>
      <c r="E541" s="36"/>
      <c r="F541" s="36"/>
      <c r="G541" s="36"/>
      <c r="H541" s="36"/>
      <c r="I541" s="38"/>
      <c r="J541" s="38"/>
      <c r="K541" s="38"/>
      <c r="L541" s="84"/>
      <c r="M541" s="38"/>
      <c r="N541" s="38"/>
      <c r="O541" s="41"/>
      <c r="P541" s="41"/>
      <c r="Q541" s="41"/>
      <c r="R541" s="38"/>
      <c r="S541" s="38"/>
      <c r="T541" s="38"/>
      <c r="U541" s="83"/>
      <c r="V541" s="41"/>
      <c r="W541" s="41"/>
      <c r="X541" s="41"/>
      <c r="Y541" s="41"/>
      <c r="Z541" s="19"/>
      <c r="AA541" s="19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</row>
    <row r="542" spans="1:39" ht="14.25" customHeight="1" x14ac:dyDescent="0.45">
      <c r="A542" s="142" t="s">
        <v>149</v>
      </c>
      <c r="B542" s="143" t="s">
        <v>11</v>
      </c>
      <c r="C542" s="144">
        <v>45731</v>
      </c>
      <c r="D542" s="143" t="s">
        <v>641</v>
      </c>
      <c r="E542" s="143" t="s">
        <v>278</v>
      </c>
      <c r="F542" s="143" t="s">
        <v>642</v>
      </c>
      <c r="G542" s="143"/>
      <c r="H542" s="143"/>
      <c r="I542" s="145">
        <v>57.3</v>
      </c>
      <c r="J542" s="145">
        <v>149</v>
      </c>
      <c r="K542" s="145"/>
      <c r="L542" s="146">
        <f>SUM(V542:AM542)</f>
        <v>4</v>
      </c>
      <c r="M542" s="145">
        <f>L542*I542</f>
        <v>229.2</v>
      </c>
      <c r="N542" s="145"/>
      <c r="O542" s="147"/>
      <c r="P542" s="147">
        <f>O543*I542</f>
        <v>0</v>
      </c>
      <c r="Q542" s="147"/>
      <c r="R542" s="145"/>
      <c r="S542" s="145">
        <f>R543*I542</f>
        <v>229.2</v>
      </c>
      <c r="T542" s="145"/>
      <c r="U542" s="148"/>
      <c r="V542" s="147"/>
      <c r="W542" s="147"/>
      <c r="X542" s="147"/>
      <c r="Y542" s="147"/>
      <c r="Z542" s="151"/>
      <c r="AA542" s="151"/>
      <c r="AB542" s="147">
        <v>1</v>
      </c>
      <c r="AC542" s="147">
        <v>2</v>
      </c>
      <c r="AD542" s="147">
        <v>1</v>
      </c>
      <c r="AE542" s="147"/>
      <c r="AF542" s="147"/>
      <c r="AG542" s="147"/>
      <c r="AH542" s="147"/>
      <c r="AI542" s="147"/>
      <c r="AJ542" s="147"/>
      <c r="AK542" s="147"/>
      <c r="AL542" s="147"/>
      <c r="AM542" s="147"/>
    </row>
    <row r="543" spans="1:39" ht="14.25" customHeight="1" x14ac:dyDescent="0.45">
      <c r="A543" s="125"/>
      <c r="B543" s="36"/>
      <c r="C543" s="36"/>
      <c r="D543" s="36"/>
      <c r="E543" s="36"/>
      <c r="F543" s="36"/>
      <c r="G543" s="36"/>
      <c r="H543" s="36"/>
      <c r="I543" s="38"/>
      <c r="J543" s="38"/>
      <c r="K543" s="38"/>
      <c r="L543" s="84"/>
      <c r="M543" s="38"/>
      <c r="N543" s="38">
        <f>L542*J542</f>
        <v>596</v>
      </c>
      <c r="O543" s="41">
        <f>SUM(V543:AM543)</f>
        <v>0</v>
      </c>
      <c r="P543" s="41"/>
      <c r="Q543" s="41">
        <f>O543*J542</f>
        <v>0</v>
      </c>
      <c r="R543" s="38">
        <f>L542-O543</f>
        <v>4</v>
      </c>
      <c r="S543" s="38"/>
      <c r="T543" s="38">
        <f>R543*J542</f>
        <v>596</v>
      </c>
      <c r="U543" s="83"/>
      <c r="V543" s="41"/>
      <c r="W543" s="41"/>
      <c r="X543" s="41"/>
      <c r="Y543" s="41"/>
      <c r="Z543" s="19"/>
      <c r="AA543" s="19"/>
      <c r="AB543" s="41">
        <v>0</v>
      </c>
      <c r="AC543" s="41">
        <v>0</v>
      </c>
      <c r="AD543" s="41">
        <v>0</v>
      </c>
      <c r="AE543" s="41"/>
      <c r="AF543" s="41"/>
      <c r="AG543" s="41"/>
      <c r="AH543" s="41"/>
      <c r="AI543" s="41"/>
      <c r="AJ543" s="41"/>
      <c r="AK543" s="41"/>
      <c r="AL543" s="41"/>
      <c r="AM543" s="41"/>
    </row>
    <row r="544" spans="1:39" ht="14.25" customHeight="1" x14ac:dyDescent="0.45"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</row>
    <row r="545" spans="1:39" ht="14.25" customHeight="1" x14ac:dyDescent="0.45">
      <c r="A545" s="142" t="s">
        <v>149</v>
      </c>
      <c r="B545" s="143" t="s">
        <v>11</v>
      </c>
      <c r="C545" s="144">
        <v>45663</v>
      </c>
      <c r="D545" s="686" t="s">
        <v>163</v>
      </c>
      <c r="E545" s="143" t="s">
        <v>164</v>
      </c>
      <c r="F545" s="143" t="s">
        <v>165</v>
      </c>
      <c r="G545" s="143"/>
      <c r="H545" s="143"/>
      <c r="I545" s="145">
        <v>49.6</v>
      </c>
      <c r="J545" s="145">
        <v>129</v>
      </c>
      <c r="K545" s="145"/>
      <c r="L545" s="146">
        <f>SUM(V545:AM545)</f>
        <v>6</v>
      </c>
      <c r="M545" s="145">
        <f>L545*I545</f>
        <v>297.60000000000002</v>
      </c>
      <c r="N545" s="145"/>
      <c r="O545" s="147"/>
      <c r="P545" s="147">
        <f>O546*I545</f>
        <v>49.6</v>
      </c>
      <c r="Q545" s="147"/>
      <c r="R545" s="145"/>
      <c r="S545" s="145">
        <f>R546*I545</f>
        <v>248</v>
      </c>
      <c r="T545" s="145"/>
      <c r="U545" s="148"/>
      <c r="V545" s="147">
        <v>2</v>
      </c>
      <c r="W545" s="884">
        <v>2</v>
      </c>
      <c r="X545" s="884">
        <v>1</v>
      </c>
      <c r="Y545" s="147">
        <v>1</v>
      </c>
      <c r="Z545" s="151"/>
      <c r="AA545" s="151"/>
      <c r="AB545" s="147"/>
      <c r="AC545" s="147"/>
      <c r="AD545" s="147"/>
      <c r="AE545" s="147"/>
      <c r="AF545" s="147"/>
      <c r="AG545" s="147"/>
      <c r="AH545" s="147"/>
      <c r="AI545" s="147"/>
      <c r="AJ545" s="147"/>
      <c r="AK545" s="147"/>
      <c r="AL545" s="147"/>
      <c r="AM545" s="147"/>
    </row>
    <row r="546" spans="1:39" ht="14.25" customHeight="1" x14ac:dyDescent="0.45">
      <c r="A546" s="125"/>
      <c r="B546" s="36"/>
      <c r="C546" s="36"/>
      <c r="D546" s="36"/>
      <c r="E546" s="36"/>
      <c r="F546" s="36"/>
      <c r="G546" s="36"/>
      <c r="H546" s="36"/>
      <c r="I546" s="38"/>
      <c r="J546" s="38"/>
      <c r="K546" s="38"/>
      <c r="L546" s="84"/>
      <c r="M546" s="38"/>
      <c r="N546" s="38">
        <f>L545*J545</f>
        <v>774</v>
      </c>
      <c r="O546" s="668">
        <f>SUM(V546:AM546)</f>
        <v>1</v>
      </c>
      <c r="P546" s="41"/>
      <c r="Q546" s="41">
        <f>O546*J545</f>
        <v>129</v>
      </c>
      <c r="R546" s="38">
        <f>L545-O546</f>
        <v>5</v>
      </c>
      <c r="S546" s="38"/>
      <c r="T546" s="38">
        <f>R546*J545</f>
        <v>645</v>
      </c>
      <c r="U546" s="83"/>
      <c r="V546" s="41">
        <v>0</v>
      </c>
      <c r="W546" s="682">
        <v>1</v>
      </c>
      <c r="X546" s="849">
        <v>0</v>
      </c>
      <c r="Y546" s="668">
        <v>0</v>
      </c>
      <c r="Z546" s="19"/>
      <c r="AA546" s="19"/>
      <c r="AB546" s="41"/>
      <c r="AC546" s="41"/>
      <c r="AD546" s="45"/>
      <c r="AE546" s="41"/>
      <c r="AF546" s="41"/>
      <c r="AG546" s="41"/>
      <c r="AH546" s="41"/>
      <c r="AI546" s="45"/>
      <c r="AJ546" s="41"/>
      <c r="AK546" s="41"/>
      <c r="AL546" s="45"/>
      <c r="AM546" s="45"/>
    </row>
    <row r="547" spans="1:39" ht="14.25" customHeight="1" x14ac:dyDescent="0.45">
      <c r="A547" s="125"/>
      <c r="B547" s="36"/>
      <c r="C547" s="36"/>
      <c r="D547" s="36"/>
      <c r="E547" s="36"/>
      <c r="F547" s="36"/>
      <c r="G547" s="36"/>
      <c r="H547" s="36"/>
      <c r="I547" s="38"/>
      <c r="J547" s="38"/>
      <c r="K547" s="38"/>
      <c r="L547" s="84"/>
      <c r="M547" s="38"/>
      <c r="N547" s="38"/>
      <c r="O547" s="41"/>
      <c r="P547" s="41"/>
      <c r="Q547" s="41"/>
      <c r="R547" s="38"/>
      <c r="S547" s="38"/>
      <c r="T547" s="38"/>
      <c r="U547" s="83"/>
      <c r="V547" s="41"/>
      <c r="W547" s="41"/>
      <c r="X547" s="41"/>
      <c r="Y547" s="41"/>
      <c r="Z547" s="19"/>
      <c r="AA547" s="19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</row>
    <row r="548" spans="1:39" ht="14.25" customHeight="1" x14ac:dyDescent="0.45">
      <c r="A548" s="142" t="s">
        <v>149</v>
      </c>
      <c r="B548" s="143" t="s">
        <v>11</v>
      </c>
      <c r="C548" s="144">
        <v>45663</v>
      </c>
      <c r="D548" s="105" t="s">
        <v>643</v>
      </c>
      <c r="E548" s="143" t="s">
        <v>644</v>
      </c>
      <c r="F548" s="143" t="s">
        <v>188</v>
      </c>
      <c r="G548" s="143"/>
      <c r="H548" s="143"/>
      <c r="I548" s="145">
        <v>95.8</v>
      </c>
      <c r="J548" s="145">
        <v>249</v>
      </c>
      <c r="K548" s="145"/>
      <c r="L548" s="146">
        <f>SUM(V548:AM548)</f>
        <v>4</v>
      </c>
      <c r="M548" s="145">
        <f>L548*I548</f>
        <v>383.2</v>
      </c>
      <c r="N548" s="145"/>
      <c r="O548" s="147"/>
      <c r="P548" s="147">
        <f>O549*I548</f>
        <v>0</v>
      </c>
      <c r="Q548" s="147"/>
      <c r="R548" s="145"/>
      <c r="S548" s="145">
        <f>R549*I548</f>
        <v>383.2</v>
      </c>
      <c r="T548" s="145"/>
      <c r="U548" s="148"/>
      <c r="V548" s="147"/>
      <c r="W548" s="147"/>
      <c r="X548" s="147"/>
      <c r="Y548" s="147"/>
      <c r="Z548" s="151"/>
      <c r="AA548" s="151"/>
      <c r="AB548" s="147"/>
      <c r="AC548" s="147"/>
      <c r="AD548" s="147"/>
      <c r="AE548" s="147"/>
      <c r="AF548" s="147"/>
      <c r="AG548" s="147"/>
      <c r="AH548" s="147"/>
      <c r="AI548" s="147"/>
      <c r="AJ548" s="147">
        <v>1</v>
      </c>
      <c r="AK548" s="147">
        <v>2</v>
      </c>
      <c r="AL548" s="147">
        <v>1</v>
      </c>
      <c r="AM548" s="147"/>
    </row>
    <row r="549" spans="1:39" ht="14.25" customHeight="1" x14ac:dyDescent="0.45">
      <c r="A549" s="125"/>
      <c r="B549" s="36"/>
      <c r="C549" s="36"/>
      <c r="D549" s="46"/>
      <c r="E549" s="36"/>
      <c r="F549" s="36"/>
      <c r="G549" s="36"/>
      <c r="H549" s="36"/>
      <c r="I549" s="38"/>
      <c r="J549" s="38"/>
      <c r="K549" s="38"/>
      <c r="L549" s="84"/>
      <c r="M549" s="38"/>
      <c r="N549" s="38">
        <f>L548*J548</f>
        <v>996</v>
      </c>
      <c r="O549" s="41">
        <f>SUM(V549:AM549)</f>
        <v>0</v>
      </c>
      <c r="P549" s="41"/>
      <c r="Q549" s="41">
        <f>O549*J548</f>
        <v>0</v>
      </c>
      <c r="R549" s="38">
        <f>L548-O549</f>
        <v>4</v>
      </c>
      <c r="S549" s="38"/>
      <c r="T549" s="38">
        <f>R549*J548</f>
        <v>996</v>
      </c>
      <c r="U549" s="83"/>
      <c r="V549" s="41"/>
      <c r="W549" s="41"/>
      <c r="X549" s="41"/>
      <c r="Y549" s="41"/>
      <c r="Z549" s="19"/>
      <c r="AA549" s="19"/>
      <c r="AB549" s="41"/>
      <c r="AC549" s="41"/>
      <c r="AD549" s="41"/>
      <c r="AE549" s="41"/>
      <c r="AF549" s="41"/>
      <c r="AG549" s="41"/>
      <c r="AH549" s="41"/>
      <c r="AI549" s="41"/>
      <c r="AJ549" s="41">
        <v>0</v>
      </c>
      <c r="AK549" s="41">
        <v>0</v>
      </c>
      <c r="AL549" s="41">
        <v>0</v>
      </c>
      <c r="AM549" s="41"/>
    </row>
    <row r="550" spans="1:39" ht="14.25" customHeight="1" x14ac:dyDescent="0.45">
      <c r="A550" s="125"/>
      <c r="B550" s="36"/>
      <c r="C550" s="36"/>
      <c r="D550" s="36"/>
      <c r="E550" s="36"/>
      <c r="F550" s="36"/>
      <c r="G550" s="36"/>
      <c r="H550" s="36"/>
      <c r="I550" s="38"/>
      <c r="J550" s="38"/>
      <c r="K550" s="38"/>
      <c r="L550" s="84"/>
      <c r="M550" s="38"/>
      <c r="N550" s="38"/>
      <c r="O550" s="41"/>
      <c r="P550" s="41"/>
      <c r="Q550" s="41"/>
      <c r="R550" s="38"/>
      <c r="S550" s="38"/>
      <c r="T550" s="38"/>
      <c r="U550" s="83"/>
      <c r="V550" s="41"/>
      <c r="W550" s="41"/>
      <c r="X550" s="41"/>
      <c r="Y550" s="41"/>
      <c r="Z550" s="19"/>
      <c r="AA550" s="19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</row>
    <row r="551" spans="1:39" ht="14.25" customHeight="1" x14ac:dyDescent="0.45">
      <c r="A551" s="142" t="s">
        <v>149</v>
      </c>
      <c r="B551" s="143" t="s">
        <v>11</v>
      </c>
      <c r="C551" s="144">
        <v>45716</v>
      </c>
      <c r="D551" s="143" t="s">
        <v>645</v>
      </c>
      <c r="E551" s="143" t="s">
        <v>646</v>
      </c>
      <c r="F551" s="143" t="s">
        <v>647</v>
      </c>
      <c r="G551" s="143"/>
      <c r="H551" s="143" t="s">
        <v>648</v>
      </c>
      <c r="I551" s="145">
        <v>30.4</v>
      </c>
      <c r="J551" s="145">
        <v>79</v>
      </c>
      <c r="K551" s="145"/>
      <c r="L551" s="146">
        <f>SUM(V551:AM551)</f>
        <v>2</v>
      </c>
      <c r="M551" s="145">
        <f>L551*I551</f>
        <v>60.8</v>
      </c>
      <c r="N551" s="145"/>
      <c r="O551" s="147"/>
      <c r="P551" s="147">
        <f>O552*I551</f>
        <v>0</v>
      </c>
      <c r="Q551" s="147"/>
      <c r="R551" s="145"/>
      <c r="S551" s="145">
        <f>R552*I551</f>
        <v>60.8</v>
      </c>
      <c r="T551" s="145"/>
      <c r="U551" s="148"/>
      <c r="V551" s="147"/>
      <c r="W551" s="147"/>
      <c r="X551" s="147"/>
      <c r="Y551" s="147"/>
      <c r="Z551" s="151"/>
      <c r="AA551" s="151">
        <v>2</v>
      </c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</row>
    <row r="552" spans="1:39" ht="14.25" customHeight="1" x14ac:dyDescent="0.45">
      <c r="A552" s="125"/>
      <c r="B552" s="36"/>
      <c r="C552" s="36"/>
      <c r="D552" s="46"/>
      <c r="E552" s="36"/>
      <c r="F552" s="36"/>
      <c r="G552" s="36"/>
      <c r="H552" s="36"/>
      <c r="I552" s="38"/>
      <c r="J552" s="38"/>
      <c r="K552" s="38"/>
      <c r="L552" s="84"/>
      <c r="M552" s="38"/>
      <c r="N552" s="38">
        <f>L551*J551</f>
        <v>158</v>
      </c>
      <c r="O552" s="41">
        <f>SUM(V552:AM552)</f>
        <v>0</v>
      </c>
      <c r="P552" s="41"/>
      <c r="Q552" s="41">
        <f>O552*J551</f>
        <v>0</v>
      </c>
      <c r="R552" s="38">
        <f>L551-O552</f>
        <v>2</v>
      </c>
      <c r="S552" s="38"/>
      <c r="T552" s="38">
        <f>R552*J551</f>
        <v>158</v>
      </c>
      <c r="U552" s="83"/>
      <c r="V552" s="41"/>
      <c r="W552" s="41"/>
      <c r="X552" s="41"/>
      <c r="Y552" s="41"/>
      <c r="Z552" s="19"/>
      <c r="AA552" s="19">
        <v>0</v>
      </c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</row>
    <row r="553" spans="1:39" ht="14.25" customHeight="1" x14ac:dyDescent="0.45">
      <c r="A553" s="125"/>
      <c r="B553" s="36"/>
      <c r="C553" s="36"/>
      <c r="D553" s="36"/>
      <c r="E553" s="36"/>
      <c r="F553" s="36"/>
      <c r="G553" s="36"/>
      <c r="H553" s="36"/>
      <c r="I553" s="38"/>
      <c r="J553" s="38"/>
      <c r="K553" s="38"/>
      <c r="L553" s="84"/>
      <c r="M553" s="38"/>
      <c r="N553" s="38"/>
      <c r="O553" s="41"/>
      <c r="P553" s="41"/>
      <c r="Q553" s="41"/>
      <c r="R553" s="38"/>
      <c r="S553" s="38"/>
      <c r="T553" s="38"/>
      <c r="U553" s="83"/>
      <c r="V553" s="41"/>
      <c r="W553" s="41"/>
      <c r="X553" s="41"/>
      <c r="Y553" s="41"/>
      <c r="Z553" s="19"/>
      <c r="AA553" s="883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</row>
    <row r="554" spans="1:39" ht="14.25" customHeight="1" x14ac:dyDescent="0.45">
      <c r="A554" s="142" t="s">
        <v>149</v>
      </c>
      <c r="B554" s="143" t="s">
        <v>11</v>
      </c>
      <c r="C554" s="144">
        <v>45716</v>
      </c>
      <c r="D554" s="143" t="s">
        <v>649</v>
      </c>
      <c r="E554" s="143" t="s">
        <v>3695</v>
      </c>
      <c r="F554" s="143" t="s">
        <v>3696</v>
      </c>
      <c r="G554" s="143" t="s">
        <v>653</v>
      </c>
      <c r="H554" s="143" t="s">
        <v>3697</v>
      </c>
      <c r="I554" s="145">
        <v>38.1</v>
      </c>
      <c r="J554" s="145">
        <v>99</v>
      </c>
      <c r="K554" s="145"/>
      <c r="L554" s="146">
        <f>SUM(V554:AM554)</f>
        <v>4</v>
      </c>
      <c r="M554" s="145">
        <f>L554*I554</f>
        <v>152.4</v>
      </c>
      <c r="N554" s="145"/>
      <c r="O554" s="147"/>
      <c r="P554" s="147">
        <f>O555*I554</f>
        <v>38.1</v>
      </c>
      <c r="Q554" s="147"/>
      <c r="R554" s="145"/>
      <c r="S554" s="145">
        <f>R555*I554</f>
        <v>114.30000000000001</v>
      </c>
      <c r="T554" s="145"/>
      <c r="U554" s="148"/>
      <c r="V554" s="147"/>
      <c r="W554" s="147"/>
      <c r="X554" s="147"/>
      <c r="Y554" s="147"/>
      <c r="Z554" s="151"/>
      <c r="AA554" s="151">
        <v>4</v>
      </c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</row>
    <row r="555" spans="1:39" ht="14.25" customHeight="1" x14ac:dyDescent="0.45">
      <c r="A555" s="125"/>
      <c r="B555" s="36"/>
      <c r="C555" s="36"/>
      <c r="D555" s="656"/>
      <c r="E555" s="36"/>
      <c r="F555" s="36"/>
      <c r="G555" s="36"/>
      <c r="H555" s="36"/>
      <c r="I555" s="38"/>
      <c r="J555" s="38"/>
      <c r="K555" s="38"/>
      <c r="L555" s="84"/>
      <c r="M555" s="38"/>
      <c r="N555" s="38">
        <f>L554*J554</f>
        <v>396</v>
      </c>
      <c r="O555" s="668">
        <f>SUM(V555:AM555)</f>
        <v>1</v>
      </c>
      <c r="P555" s="41"/>
      <c r="Q555" s="41">
        <f>O555*J554</f>
        <v>99</v>
      </c>
      <c r="R555" s="38">
        <f>L554-O555</f>
        <v>3</v>
      </c>
      <c r="S555" s="38"/>
      <c r="T555" s="38">
        <f>R555*J554</f>
        <v>297</v>
      </c>
      <c r="U555" s="83"/>
      <c r="V555" s="41"/>
      <c r="W555" s="41"/>
      <c r="X555" s="41"/>
      <c r="Y555" s="41"/>
      <c r="Z555" s="19"/>
      <c r="AA555" s="674">
        <v>1</v>
      </c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</row>
    <row r="556" spans="1:39" ht="14.25" customHeight="1" x14ac:dyDescent="0.45">
      <c r="A556" s="125"/>
      <c r="B556" s="36"/>
      <c r="C556" s="36"/>
      <c r="D556" s="36"/>
      <c r="E556" s="36"/>
      <c r="F556" s="36"/>
      <c r="G556" s="36"/>
      <c r="H556" s="36"/>
      <c r="I556" s="38"/>
      <c r="J556" s="38"/>
      <c r="K556" s="38"/>
      <c r="L556" s="84"/>
      <c r="M556" s="38"/>
      <c r="N556" s="38"/>
      <c r="O556" s="41"/>
      <c r="P556" s="41"/>
      <c r="Q556" s="41"/>
      <c r="R556" s="38"/>
      <c r="S556" s="38"/>
      <c r="T556" s="38"/>
      <c r="U556" s="83"/>
      <c r="V556" s="41"/>
      <c r="W556" s="41"/>
      <c r="X556" s="41"/>
      <c r="Y556" s="41"/>
      <c r="Z556" s="19"/>
      <c r="AA556" s="885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</row>
    <row r="557" spans="1:39" ht="14.25" customHeight="1" x14ac:dyDescent="0.45">
      <c r="A557" s="142" t="s">
        <v>149</v>
      </c>
      <c r="B557" s="143" t="s">
        <v>11</v>
      </c>
      <c r="C557" s="144">
        <v>45716</v>
      </c>
      <c r="D557" s="105" t="s">
        <v>651</v>
      </c>
      <c r="E557" s="143" t="s">
        <v>652</v>
      </c>
      <c r="F557" s="143" t="s">
        <v>381</v>
      </c>
      <c r="G557" s="143" t="s">
        <v>653</v>
      </c>
      <c r="H557" s="143"/>
      <c r="I557" s="145">
        <v>38.1</v>
      </c>
      <c r="J557" s="145">
        <v>99</v>
      </c>
      <c r="K557" s="145"/>
      <c r="L557" s="146">
        <f>SUM(V557:AM557)</f>
        <v>3</v>
      </c>
      <c r="M557" s="145">
        <f>L557*I557</f>
        <v>114.30000000000001</v>
      </c>
      <c r="N557" s="145"/>
      <c r="O557" s="147"/>
      <c r="P557" s="147">
        <f>O558*I557</f>
        <v>0</v>
      </c>
      <c r="Q557" s="147"/>
      <c r="R557" s="145"/>
      <c r="S557" s="145">
        <f>R558*I557</f>
        <v>114.30000000000001</v>
      </c>
      <c r="T557" s="145"/>
      <c r="U557" s="148"/>
      <c r="V557" s="147"/>
      <c r="W557" s="147"/>
      <c r="X557" s="147"/>
      <c r="Y557" s="147"/>
      <c r="Z557" s="151"/>
      <c r="AA557" s="151">
        <v>3</v>
      </c>
      <c r="AB557" s="147"/>
      <c r="AC557" s="147"/>
      <c r="AD557" s="147"/>
      <c r="AE557" s="147"/>
      <c r="AF557" s="147"/>
      <c r="AG557" s="147"/>
      <c r="AH557" s="147"/>
      <c r="AI557" s="147"/>
      <c r="AJ557" s="147"/>
      <c r="AK557" s="147"/>
      <c r="AL557" s="147"/>
      <c r="AM557" s="147"/>
    </row>
    <row r="558" spans="1:39" ht="14.25" customHeight="1" x14ac:dyDescent="0.45">
      <c r="A558" s="125"/>
      <c r="B558" s="36"/>
      <c r="C558" s="36"/>
      <c r="D558" s="46"/>
      <c r="E558" s="36"/>
      <c r="F558" s="36"/>
      <c r="G558" s="36"/>
      <c r="H558" s="36"/>
      <c r="I558" s="38"/>
      <c r="J558" s="38"/>
      <c r="K558" s="38"/>
      <c r="L558" s="84"/>
      <c r="M558" s="38"/>
      <c r="N558" s="38">
        <f>L557*J557</f>
        <v>297</v>
      </c>
      <c r="O558" s="41">
        <f>SUM(V558:AM558)</f>
        <v>0</v>
      </c>
      <c r="P558" s="41"/>
      <c r="Q558" s="41">
        <f>O558*J557</f>
        <v>0</v>
      </c>
      <c r="R558" s="38">
        <f>L557-O558</f>
        <v>3</v>
      </c>
      <c r="S558" s="38"/>
      <c r="T558" s="38">
        <f>R558*J557</f>
        <v>297</v>
      </c>
      <c r="U558" s="83"/>
      <c r="V558" s="41"/>
      <c r="W558" s="41"/>
      <c r="X558" s="41"/>
      <c r="Y558" s="41"/>
      <c r="Z558" s="19"/>
      <c r="AA558" s="19">
        <v>0</v>
      </c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</row>
    <row r="559" spans="1:39" ht="14.25" customHeight="1" x14ac:dyDescent="0.45">
      <c r="A559" s="125"/>
      <c r="B559" s="36"/>
      <c r="C559" s="36"/>
      <c r="D559" s="36"/>
      <c r="E559" s="36"/>
      <c r="F559" s="36"/>
      <c r="G559" s="36"/>
      <c r="H559" s="36"/>
      <c r="I559" s="38"/>
      <c r="J559" s="38"/>
      <c r="K559" s="38"/>
      <c r="L559" s="84"/>
      <c r="M559" s="38"/>
      <c r="N559" s="38"/>
      <c r="O559" s="41"/>
      <c r="P559" s="41"/>
      <c r="Q559" s="41"/>
      <c r="R559" s="38"/>
      <c r="S559" s="38"/>
      <c r="T559" s="38"/>
      <c r="U559" s="83"/>
      <c r="V559" s="41"/>
      <c r="W559" s="41"/>
      <c r="X559" s="41"/>
      <c r="Y559" s="41"/>
      <c r="Z559" s="19"/>
      <c r="AA559" s="19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</row>
    <row r="560" spans="1:39" ht="14.25" customHeight="1" x14ac:dyDescent="0.45">
      <c r="A560" s="142" t="s">
        <v>149</v>
      </c>
      <c r="B560" s="143" t="s">
        <v>11</v>
      </c>
      <c r="C560" s="144">
        <v>45716</v>
      </c>
      <c r="D560" s="143" t="s">
        <v>654</v>
      </c>
      <c r="E560" s="143" t="s">
        <v>221</v>
      </c>
      <c r="F560" s="143" t="s">
        <v>655</v>
      </c>
      <c r="G560" s="143"/>
      <c r="H560" s="143"/>
      <c r="I560" s="145">
        <v>34.200000000000003</v>
      </c>
      <c r="J560" s="145">
        <v>89</v>
      </c>
      <c r="K560" s="145"/>
      <c r="L560" s="146">
        <f>SUM(V560:AM560)</f>
        <v>4</v>
      </c>
      <c r="M560" s="145">
        <f>L560*I560</f>
        <v>136.80000000000001</v>
      </c>
      <c r="N560" s="145"/>
      <c r="O560" s="147"/>
      <c r="P560" s="147">
        <f>O561*I560</f>
        <v>0</v>
      </c>
      <c r="Q560" s="147"/>
      <c r="R560" s="145"/>
      <c r="S560" s="145">
        <f>R561*I560</f>
        <v>136.80000000000001</v>
      </c>
      <c r="T560" s="145"/>
      <c r="U560" s="148"/>
      <c r="V560" s="147"/>
      <c r="W560" s="147"/>
      <c r="X560" s="147"/>
      <c r="Y560" s="147"/>
      <c r="Z560" s="151"/>
      <c r="AA560" s="151">
        <v>4</v>
      </c>
      <c r="AB560" s="147"/>
      <c r="AC560" s="147"/>
      <c r="AD560" s="147"/>
      <c r="AE560" s="147"/>
      <c r="AF560" s="147"/>
      <c r="AG560" s="147"/>
      <c r="AH560" s="147"/>
      <c r="AI560" s="147"/>
      <c r="AJ560" s="147"/>
      <c r="AK560" s="147"/>
      <c r="AL560" s="147"/>
      <c r="AM560" s="147"/>
    </row>
    <row r="561" spans="1:39" ht="14.25" customHeight="1" x14ac:dyDescent="0.45">
      <c r="A561" s="125"/>
      <c r="B561" s="36"/>
      <c r="C561" s="36"/>
      <c r="D561" s="46"/>
      <c r="E561" s="36"/>
      <c r="F561" s="36"/>
      <c r="G561" s="36"/>
      <c r="H561" s="36"/>
      <c r="I561" s="38"/>
      <c r="J561" s="38"/>
      <c r="K561" s="38"/>
      <c r="L561" s="84"/>
      <c r="M561" s="38"/>
      <c r="N561" s="38">
        <f>L560*J560</f>
        <v>356</v>
      </c>
      <c r="O561" s="545">
        <f>SUM(V561:AM561)</f>
        <v>0</v>
      </c>
      <c r="P561" s="41"/>
      <c r="Q561" s="41">
        <f>O561*J560</f>
        <v>0</v>
      </c>
      <c r="R561" s="38">
        <f>L560-O561</f>
        <v>4</v>
      </c>
      <c r="S561" s="38"/>
      <c r="T561" s="38">
        <f>R561*J560</f>
        <v>356</v>
      </c>
      <c r="U561" s="83"/>
      <c r="V561" s="41"/>
      <c r="W561" s="41"/>
      <c r="X561" s="41"/>
      <c r="Y561" s="41"/>
      <c r="Z561" s="41"/>
      <c r="AA561" s="41">
        <v>0</v>
      </c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</row>
    <row r="562" spans="1:39" ht="14.25" customHeight="1" x14ac:dyDescent="0.45">
      <c r="A562" s="125"/>
      <c r="B562" s="36"/>
      <c r="C562" s="36"/>
      <c r="D562" s="36"/>
      <c r="E562" s="36"/>
      <c r="F562" s="36"/>
      <c r="G562" s="36"/>
      <c r="H562" s="36"/>
      <c r="I562" s="38"/>
      <c r="J562" s="38"/>
      <c r="K562" s="38"/>
      <c r="L562" s="84"/>
      <c r="M562" s="38"/>
      <c r="N562" s="38"/>
      <c r="O562" s="41"/>
      <c r="P562" s="41"/>
      <c r="Q562" s="41"/>
      <c r="R562" s="38"/>
      <c r="S562" s="38"/>
      <c r="T562" s="38"/>
      <c r="U562" s="83"/>
      <c r="V562" s="41"/>
      <c r="W562" s="41"/>
      <c r="X562" s="41"/>
      <c r="Y562" s="41"/>
      <c r="Z562" s="41"/>
      <c r="AA562" s="846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</row>
    <row r="563" spans="1:39" ht="14.25" customHeight="1" x14ac:dyDescent="0.45">
      <c r="A563" s="142" t="s">
        <v>149</v>
      </c>
      <c r="B563" s="143" t="s">
        <v>11</v>
      </c>
      <c r="C563" s="144">
        <v>45716</v>
      </c>
      <c r="D563" s="143" t="s">
        <v>654</v>
      </c>
      <c r="E563" s="143" t="s">
        <v>221</v>
      </c>
      <c r="F563" s="143" t="s">
        <v>647</v>
      </c>
      <c r="G563" s="143"/>
      <c r="H563" s="143"/>
      <c r="I563" s="145">
        <v>34.200000000000003</v>
      </c>
      <c r="J563" s="145">
        <v>89</v>
      </c>
      <c r="K563" s="145"/>
      <c r="L563" s="146">
        <f>SUM(V563:AM563)</f>
        <v>4</v>
      </c>
      <c r="M563" s="145">
        <f>L563*I563</f>
        <v>136.80000000000001</v>
      </c>
      <c r="N563" s="145"/>
      <c r="O563" s="147"/>
      <c r="P563" s="147">
        <f>O564*I563</f>
        <v>0</v>
      </c>
      <c r="Q563" s="147"/>
      <c r="R563" s="145"/>
      <c r="S563" s="145">
        <f>R564*I563</f>
        <v>136.80000000000001</v>
      </c>
      <c r="T563" s="145"/>
      <c r="U563" s="148"/>
      <c r="V563" s="147"/>
      <c r="W563" s="147"/>
      <c r="X563" s="147"/>
      <c r="Y563" s="147"/>
      <c r="Z563" s="147"/>
      <c r="AA563" s="147">
        <v>4</v>
      </c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</row>
    <row r="564" spans="1:39" ht="14.25" customHeight="1" x14ac:dyDescent="0.45">
      <c r="A564" s="125"/>
      <c r="B564" s="36"/>
      <c r="C564" s="36"/>
      <c r="D564" s="46"/>
      <c r="E564" s="36"/>
      <c r="F564" s="36"/>
      <c r="G564" s="36"/>
      <c r="H564" s="36"/>
      <c r="I564" s="38"/>
      <c r="J564" s="38"/>
      <c r="K564" s="38"/>
      <c r="L564" s="84"/>
      <c r="M564" s="38"/>
      <c r="N564" s="38">
        <f>L563*J563</f>
        <v>356</v>
      </c>
      <c r="O564" s="41">
        <f>SUM(V564:AM564)</f>
        <v>0</v>
      </c>
      <c r="P564" s="41"/>
      <c r="Q564" s="41">
        <f>O564*J563</f>
        <v>0</v>
      </c>
      <c r="R564" s="38">
        <f>L563-O564</f>
        <v>4</v>
      </c>
      <c r="S564" s="38"/>
      <c r="T564" s="38">
        <f>R564*J563</f>
        <v>356</v>
      </c>
      <c r="U564" s="83"/>
      <c r="V564" s="41"/>
      <c r="W564" s="41"/>
      <c r="X564" s="41"/>
      <c r="Y564" s="41"/>
      <c r="Z564" s="41"/>
      <c r="AA564" s="41">
        <v>0</v>
      </c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</row>
    <row r="565" spans="1:39" ht="14.25" customHeight="1" x14ac:dyDescent="0.45">
      <c r="A565" s="125"/>
      <c r="B565" s="36"/>
      <c r="C565" s="36"/>
      <c r="D565" s="36"/>
      <c r="E565" s="36"/>
      <c r="F565" s="36"/>
      <c r="G565" s="36"/>
      <c r="H565" s="36"/>
      <c r="I565" s="38"/>
      <c r="J565" s="38"/>
      <c r="K565" s="38"/>
      <c r="L565" s="84"/>
      <c r="M565" s="38"/>
      <c r="N565" s="38"/>
      <c r="O565" s="41"/>
      <c r="P565" s="41"/>
      <c r="Q565" s="41"/>
      <c r="R565" s="38"/>
      <c r="S565" s="38"/>
      <c r="T565" s="38"/>
      <c r="U565" s="83"/>
      <c r="V565" s="41"/>
      <c r="W565" s="41"/>
      <c r="X565" s="41"/>
      <c r="Y565" s="41"/>
      <c r="Z565" s="41"/>
      <c r="AA565" s="846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</row>
    <row r="566" spans="1:39" ht="14.25" customHeight="1" x14ac:dyDescent="0.45">
      <c r="A566" s="142" t="s">
        <v>149</v>
      </c>
      <c r="B566" s="143" t="s">
        <v>11</v>
      </c>
      <c r="C566" s="144">
        <v>45716</v>
      </c>
      <c r="D566" s="686" t="s">
        <v>656</v>
      </c>
      <c r="E566" s="143" t="s">
        <v>399</v>
      </c>
      <c r="F566" s="143" t="s">
        <v>657</v>
      </c>
      <c r="G566" s="143"/>
      <c r="H566" s="143"/>
      <c r="I566" s="145">
        <v>38.1</v>
      </c>
      <c r="J566" s="145">
        <v>99</v>
      </c>
      <c r="K566" s="145"/>
      <c r="L566" s="146">
        <f>SUM(V566:AM566)</f>
        <v>5</v>
      </c>
      <c r="M566" s="145">
        <f>L566*I566</f>
        <v>190.5</v>
      </c>
      <c r="N566" s="145"/>
      <c r="O566" s="147"/>
      <c r="P566" s="147">
        <f>O567*I566</f>
        <v>114.30000000000001</v>
      </c>
      <c r="Q566" s="147"/>
      <c r="R566" s="145"/>
      <c r="S566" s="145">
        <f>R567*I566</f>
        <v>76.2</v>
      </c>
      <c r="T566" s="145"/>
      <c r="U566" s="148"/>
      <c r="V566" s="147"/>
      <c r="W566" s="147"/>
      <c r="X566" s="147"/>
      <c r="Y566" s="147"/>
      <c r="Z566" s="147"/>
      <c r="AA566" s="147">
        <v>5</v>
      </c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</row>
    <row r="567" spans="1:39" ht="14.25" customHeight="1" x14ac:dyDescent="0.45">
      <c r="A567" s="125"/>
      <c r="B567" s="36"/>
      <c r="C567" s="36"/>
      <c r="D567" s="36"/>
      <c r="E567" s="36"/>
      <c r="F567" s="36"/>
      <c r="G567" s="36"/>
      <c r="H567" s="36"/>
      <c r="I567" s="38"/>
      <c r="J567" s="38"/>
      <c r="K567" s="38"/>
      <c r="L567" s="84"/>
      <c r="M567" s="38"/>
      <c r="N567" s="38">
        <f>L566*J566</f>
        <v>495</v>
      </c>
      <c r="O567" s="668">
        <f>SUM(V567:AM567)</f>
        <v>3</v>
      </c>
      <c r="P567" s="41"/>
      <c r="Q567" s="41">
        <f>O567*J566</f>
        <v>297</v>
      </c>
      <c r="R567" s="38">
        <f>L566-O567</f>
        <v>2</v>
      </c>
      <c r="S567" s="38"/>
      <c r="T567" s="38">
        <f>R567*J566</f>
        <v>198</v>
      </c>
      <c r="U567" s="83"/>
      <c r="V567" s="41"/>
      <c r="W567" s="41"/>
      <c r="X567" s="41"/>
      <c r="Y567" s="41"/>
      <c r="Z567" s="41"/>
      <c r="AA567" s="668">
        <v>3</v>
      </c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</row>
    <row r="568" spans="1:39" ht="14.25" customHeight="1" x14ac:dyDescent="0.45">
      <c r="A568" s="125"/>
      <c r="B568" s="36"/>
      <c r="C568" s="36"/>
      <c r="D568" s="36"/>
      <c r="E568" s="36"/>
      <c r="F568" s="36"/>
      <c r="G568" s="36"/>
      <c r="H568" s="36"/>
      <c r="I568" s="38"/>
      <c r="J568" s="38"/>
      <c r="K568" s="38"/>
      <c r="L568" s="84"/>
      <c r="M568" s="38"/>
      <c r="N568" s="38"/>
      <c r="O568" s="41"/>
      <c r="P568" s="41"/>
      <c r="Q568" s="41"/>
      <c r="R568" s="38"/>
      <c r="S568" s="38"/>
      <c r="T568" s="38"/>
      <c r="U568" s="83"/>
      <c r="V568" s="41"/>
      <c r="W568" s="41"/>
      <c r="X568" s="41"/>
      <c r="Y568" s="41"/>
      <c r="Z568" s="41"/>
      <c r="AA568" s="846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</row>
    <row r="569" spans="1:39" ht="27.75" customHeight="1" x14ac:dyDescent="0.45">
      <c r="A569" s="142" t="s">
        <v>149</v>
      </c>
      <c r="B569" s="143" t="s">
        <v>11</v>
      </c>
      <c r="C569" s="144">
        <v>45716</v>
      </c>
      <c r="D569" s="143" t="s">
        <v>658</v>
      </c>
      <c r="E569" s="143" t="s">
        <v>180</v>
      </c>
      <c r="F569" s="143" t="s">
        <v>659</v>
      </c>
      <c r="G569" s="143"/>
      <c r="H569" s="143" t="s">
        <v>3775</v>
      </c>
      <c r="I569" s="145">
        <v>68.8</v>
      </c>
      <c r="J569" s="145">
        <v>179</v>
      </c>
      <c r="K569" s="145"/>
      <c r="L569" s="146">
        <f>SUM(V569:AM569)</f>
        <v>5</v>
      </c>
      <c r="M569" s="145">
        <f>L569*I569</f>
        <v>344</v>
      </c>
      <c r="N569" s="145"/>
      <c r="O569" s="147"/>
      <c r="P569" s="147">
        <f>O570*I569</f>
        <v>0</v>
      </c>
      <c r="Q569" s="147"/>
      <c r="R569" s="145"/>
      <c r="S569" s="145">
        <f>R570*I569</f>
        <v>344</v>
      </c>
      <c r="T569" s="145"/>
      <c r="U569" s="148"/>
      <c r="V569" s="147"/>
      <c r="W569" s="147"/>
      <c r="X569" s="147"/>
      <c r="Y569" s="147"/>
      <c r="Z569" s="147"/>
      <c r="AA569" s="147"/>
      <c r="AB569" s="147">
        <v>1</v>
      </c>
      <c r="AC569" s="147">
        <v>1</v>
      </c>
      <c r="AD569" s="147">
        <v>1</v>
      </c>
      <c r="AE569" s="147">
        <v>1</v>
      </c>
      <c r="AF569" s="147">
        <v>1</v>
      </c>
      <c r="AG569" s="147"/>
      <c r="AH569" s="147"/>
      <c r="AI569" s="147"/>
      <c r="AJ569" s="147"/>
      <c r="AK569" s="147"/>
      <c r="AL569" s="147"/>
      <c r="AM569" s="147"/>
    </row>
    <row r="570" spans="1:39" ht="14.25" customHeight="1" x14ac:dyDescent="0.45">
      <c r="A570" s="125"/>
      <c r="B570" s="36"/>
      <c r="C570" s="36"/>
      <c r="D570" s="46"/>
      <c r="E570" s="36"/>
      <c r="F570" s="36"/>
      <c r="G570" s="36"/>
      <c r="H570" s="36"/>
      <c r="I570" s="38"/>
      <c r="J570" s="38"/>
      <c r="K570" s="38"/>
      <c r="L570" s="84"/>
      <c r="M570" s="38"/>
      <c r="N570" s="38">
        <f>L569*J569</f>
        <v>895</v>
      </c>
      <c r="O570" s="41">
        <f>SUM(V570:AM570)</f>
        <v>0</v>
      </c>
      <c r="P570" s="41"/>
      <c r="Q570" s="41">
        <f>O570*J569</f>
        <v>0</v>
      </c>
      <c r="R570" s="38">
        <f>L569-O570</f>
        <v>5</v>
      </c>
      <c r="S570" s="38"/>
      <c r="T570" s="38">
        <f>R570*J569</f>
        <v>895</v>
      </c>
      <c r="U570" s="83"/>
      <c r="V570" s="41"/>
      <c r="W570" s="41"/>
      <c r="X570" s="41"/>
      <c r="Y570" s="41"/>
      <c r="Z570" s="41"/>
      <c r="AA570" s="41"/>
      <c r="AB570" s="41">
        <v>0</v>
      </c>
      <c r="AC570" s="41">
        <v>0</v>
      </c>
      <c r="AD570" s="41">
        <v>0</v>
      </c>
      <c r="AE570" s="41">
        <v>0</v>
      </c>
      <c r="AF570" s="41">
        <v>0</v>
      </c>
      <c r="AG570" s="41"/>
      <c r="AH570" s="41"/>
      <c r="AI570" s="41"/>
      <c r="AJ570" s="41"/>
      <c r="AK570" s="41"/>
      <c r="AL570" s="41"/>
      <c r="AM570" s="41"/>
    </row>
    <row r="571" spans="1:39" ht="14.25" customHeight="1" x14ac:dyDescent="0.45">
      <c r="A571" s="125"/>
      <c r="B571" s="36"/>
      <c r="C571" s="36"/>
      <c r="D571" s="36"/>
      <c r="E571" s="36"/>
      <c r="F571" s="36"/>
      <c r="G571" s="36"/>
      <c r="H571" s="36"/>
      <c r="I571" s="38"/>
      <c r="J571" s="38"/>
      <c r="K571" s="38"/>
      <c r="L571" s="84"/>
      <c r="M571" s="38"/>
      <c r="N571" s="38"/>
      <c r="O571" s="41"/>
      <c r="P571" s="41"/>
      <c r="Q571" s="41"/>
      <c r="R571" s="38"/>
      <c r="S571" s="38"/>
      <c r="T571" s="38"/>
      <c r="U571" s="83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</row>
    <row r="572" spans="1:39" ht="14.25" customHeight="1" x14ac:dyDescent="0.45">
      <c r="A572" s="142" t="s">
        <v>149</v>
      </c>
      <c r="B572" s="143" t="s">
        <v>11</v>
      </c>
      <c r="C572" s="144">
        <v>45716</v>
      </c>
      <c r="D572" s="155" t="s">
        <v>660</v>
      </c>
      <c r="E572" s="143" t="s">
        <v>307</v>
      </c>
      <c r="F572" s="143" t="s">
        <v>605</v>
      </c>
      <c r="G572" s="143" t="s">
        <v>606</v>
      </c>
      <c r="H572" s="143"/>
      <c r="I572" s="145">
        <v>41.9</v>
      </c>
      <c r="J572" s="145">
        <v>109</v>
      </c>
      <c r="K572" s="145"/>
      <c r="L572" s="146">
        <f>SUM(V572:AM572)</f>
        <v>4</v>
      </c>
      <c r="M572" s="145">
        <f>L572*I572</f>
        <v>167.6</v>
      </c>
      <c r="N572" s="145"/>
      <c r="O572" s="147"/>
      <c r="P572" s="147">
        <f>O573*I572</f>
        <v>0</v>
      </c>
      <c r="Q572" s="147"/>
      <c r="R572" s="145"/>
      <c r="S572" s="145">
        <f>R573*I572</f>
        <v>167.6</v>
      </c>
      <c r="T572" s="145"/>
      <c r="U572" s="148"/>
      <c r="V572" s="147"/>
      <c r="W572" s="147"/>
      <c r="X572" s="147"/>
      <c r="Y572" s="147"/>
      <c r="Z572" s="147"/>
      <c r="AA572" s="147"/>
      <c r="AB572" s="147">
        <v>1</v>
      </c>
      <c r="AC572" s="147">
        <v>1</v>
      </c>
      <c r="AD572" s="147">
        <v>1</v>
      </c>
      <c r="AE572" s="147">
        <v>1</v>
      </c>
      <c r="AF572" s="147"/>
      <c r="AG572" s="147"/>
      <c r="AH572" s="147"/>
      <c r="AI572" s="147"/>
      <c r="AJ572" s="147"/>
      <c r="AK572" s="147"/>
      <c r="AL572" s="147"/>
      <c r="AM572" s="147"/>
    </row>
    <row r="573" spans="1:39" ht="14.25" customHeight="1" x14ac:dyDescent="0.45">
      <c r="A573" s="125"/>
      <c r="B573" s="36"/>
      <c r="C573" s="36"/>
      <c r="D573" s="485"/>
      <c r="E573" s="36"/>
      <c r="F573" s="36"/>
      <c r="G573" s="36"/>
      <c r="H573" s="36"/>
      <c r="I573" s="38"/>
      <c r="J573" s="38"/>
      <c r="K573" s="38"/>
      <c r="L573" s="84"/>
      <c r="M573" s="38"/>
      <c r="N573" s="38">
        <f>L572*J572</f>
        <v>436</v>
      </c>
      <c r="O573" s="41">
        <f>SUM(V573:AM573)</f>
        <v>0</v>
      </c>
      <c r="P573" s="41"/>
      <c r="Q573" s="41">
        <f>O573*J572</f>
        <v>0</v>
      </c>
      <c r="R573" s="38">
        <f>L572-O573</f>
        <v>4</v>
      </c>
      <c r="S573" s="38"/>
      <c r="T573" s="38">
        <f>R573*J572</f>
        <v>436</v>
      </c>
      <c r="U573" s="83"/>
      <c r="V573" s="41"/>
      <c r="W573" s="41"/>
      <c r="X573" s="41"/>
      <c r="Y573" s="41"/>
      <c r="Z573" s="41"/>
      <c r="AA573" s="41"/>
      <c r="AB573" s="41">
        <v>0</v>
      </c>
      <c r="AC573" s="41">
        <v>0</v>
      </c>
      <c r="AD573" s="41">
        <v>0</v>
      </c>
      <c r="AE573" s="41">
        <v>0</v>
      </c>
      <c r="AF573" s="41"/>
      <c r="AG573" s="41"/>
      <c r="AH573" s="41"/>
      <c r="AI573" s="41"/>
      <c r="AJ573" s="41"/>
      <c r="AK573" s="41"/>
      <c r="AL573" s="41"/>
      <c r="AM573" s="41"/>
    </row>
    <row r="574" spans="1:39" ht="14.25" customHeight="1" x14ac:dyDescent="0.45">
      <c r="A574" s="125"/>
      <c r="B574" s="36"/>
      <c r="C574" s="36"/>
      <c r="D574" s="36"/>
      <c r="E574" s="36"/>
      <c r="F574" s="36"/>
      <c r="G574" s="36"/>
      <c r="H574" s="36"/>
      <c r="I574" s="38"/>
      <c r="J574" s="38"/>
      <c r="K574" s="38"/>
      <c r="L574" s="84"/>
      <c r="M574" s="38"/>
      <c r="N574" s="38"/>
      <c r="O574" s="41"/>
      <c r="P574" s="41"/>
      <c r="Q574" s="41"/>
      <c r="R574" s="38"/>
      <c r="S574" s="38"/>
      <c r="T574" s="38"/>
      <c r="U574" s="83"/>
      <c r="V574" s="41"/>
      <c r="W574" s="41"/>
      <c r="X574" s="41"/>
      <c r="Y574" s="41"/>
      <c r="Z574" s="41"/>
      <c r="AA574" s="41"/>
      <c r="AB574" s="846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</row>
    <row r="575" spans="1:39" ht="14.25" customHeight="1" x14ac:dyDescent="0.45">
      <c r="A575" s="142" t="s">
        <v>149</v>
      </c>
      <c r="B575" s="143" t="s">
        <v>11</v>
      </c>
      <c r="C575" s="144">
        <v>45731</v>
      </c>
      <c r="D575" s="155" t="s">
        <v>660</v>
      </c>
      <c r="E575" s="143" t="s">
        <v>307</v>
      </c>
      <c r="F575" s="143" t="s">
        <v>661</v>
      </c>
      <c r="G575" s="143"/>
      <c r="H575" s="143"/>
      <c r="I575" s="145">
        <v>41.9</v>
      </c>
      <c r="J575" s="145">
        <v>109</v>
      </c>
      <c r="K575" s="145"/>
      <c r="L575" s="146">
        <f>SUM(V575:AM575)</f>
        <v>4</v>
      </c>
      <c r="M575" s="145">
        <f>L575*I575</f>
        <v>167.6</v>
      </c>
      <c r="N575" s="145"/>
      <c r="O575" s="147"/>
      <c r="P575" s="147">
        <f>O576*I575</f>
        <v>0</v>
      </c>
      <c r="Q575" s="147"/>
      <c r="R575" s="145"/>
      <c r="S575" s="145">
        <f>R576*I575</f>
        <v>167.6</v>
      </c>
      <c r="T575" s="145"/>
      <c r="U575" s="148"/>
      <c r="V575" s="147"/>
      <c r="W575" s="147"/>
      <c r="X575" s="147"/>
      <c r="Y575" s="147"/>
      <c r="Z575" s="147"/>
      <c r="AA575" s="147"/>
      <c r="AB575" s="147">
        <v>1</v>
      </c>
      <c r="AC575" s="147">
        <v>1</v>
      </c>
      <c r="AD575" s="147">
        <v>1</v>
      </c>
      <c r="AE575" s="147">
        <v>1</v>
      </c>
      <c r="AF575" s="147"/>
      <c r="AG575" s="147"/>
      <c r="AH575" s="147"/>
      <c r="AI575" s="147"/>
      <c r="AJ575" s="147"/>
      <c r="AK575" s="147"/>
      <c r="AL575" s="147"/>
      <c r="AM575" s="147"/>
    </row>
    <row r="576" spans="1:39" ht="14.25" customHeight="1" x14ac:dyDescent="0.45">
      <c r="A576" s="125"/>
      <c r="B576" s="36"/>
      <c r="C576" s="36"/>
      <c r="D576" s="485"/>
      <c r="E576" s="36"/>
      <c r="F576" s="36"/>
      <c r="G576" s="36"/>
      <c r="H576" s="36"/>
      <c r="I576" s="38"/>
      <c r="J576" s="38"/>
      <c r="K576" s="38"/>
      <c r="L576" s="84"/>
      <c r="M576" s="38"/>
      <c r="N576" s="38">
        <f>L575*J575</f>
        <v>436</v>
      </c>
      <c r="O576" s="41">
        <f>SUM(V576:AM576)</f>
        <v>0</v>
      </c>
      <c r="P576" s="41"/>
      <c r="Q576" s="41">
        <f>O576*J575</f>
        <v>0</v>
      </c>
      <c r="R576" s="38">
        <f>L575-O576</f>
        <v>4</v>
      </c>
      <c r="S576" s="38"/>
      <c r="T576" s="38">
        <f>R576*J575</f>
        <v>436</v>
      </c>
      <c r="U576" s="83"/>
      <c r="V576" s="41"/>
      <c r="W576" s="41"/>
      <c r="X576" s="41"/>
      <c r="Y576" s="41"/>
      <c r="Z576" s="41"/>
      <c r="AA576" s="41"/>
      <c r="AB576" s="41">
        <v>0</v>
      </c>
      <c r="AC576" s="41">
        <v>0</v>
      </c>
      <c r="AD576" s="41">
        <v>0</v>
      </c>
      <c r="AE576" s="41">
        <v>0</v>
      </c>
      <c r="AF576" s="41"/>
      <c r="AG576" s="41"/>
      <c r="AH576" s="41"/>
      <c r="AI576" s="41"/>
      <c r="AJ576" s="41"/>
      <c r="AK576" s="41"/>
      <c r="AL576" s="41"/>
      <c r="AM576" s="41"/>
    </row>
    <row r="577" spans="1:39" ht="14.25" customHeight="1" x14ac:dyDescent="0.45"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</row>
    <row r="578" spans="1:39" ht="14.25" customHeight="1" x14ac:dyDescent="0.45">
      <c r="A578" s="142" t="s">
        <v>149</v>
      </c>
      <c r="B578" s="143" t="s">
        <v>11</v>
      </c>
      <c r="C578" s="144">
        <v>45716</v>
      </c>
      <c r="D578" s="686" t="s">
        <v>662</v>
      </c>
      <c r="E578" s="143" t="s">
        <v>307</v>
      </c>
      <c r="F578" s="143" t="s">
        <v>663</v>
      </c>
      <c r="G578" s="143"/>
      <c r="H578" s="143" t="s">
        <v>664</v>
      </c>
      <c r="I578" s="145">
        <v>34.200000000000003</v>
      </c>
      <c r="J578" s="145">
        <v>89</v>
      </c>
      <c r="K578" s="145"/>
      <c r="L578" s="146">
        <f>SUM(V578:AM578)</f>
        <v>6</v>
      </c>
      <c r="M578" s="145">
        <f>L578*I578</f>
        <v>205.20000000000002</v>
      </c>
      <c r="N578" s="145"/>
      <c r="O578" s="147"/>
      <c r="P578" s="147">
        <f>O579*I578</f>
        <v>68.400000000000006</v>
      </c>
      <c r="Q578" s="147"/>
      <c r="R578" s="145"/>
      <c r="S578" s="145">
        <f>R579*I578</f>
        <v>136.80000000000001</v>
      </c>
      <c r="T578" s="145"/>
      <c r="U578" s="148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  <c r="AG578" s="147"/>
      <c r="AH578" s="147"/>
      <c r="AI578" s="147"/>
      <c r="AJ578" s="147">
        <v>2</v>
      </c>
      <c r="AK578" s="147">
        <v>2</v>
      </c>
      <c r="AL578" s="147">
        <v>2</v>
      </c>
      <c r="AM578" s="147"/>
    </row>
    <row r="579" spans="1:39" ht="14.25" customHeight="1" x14ac:dyDescent="0.45">
      <c r="A579" s="125"/>
      <c r="B579" s="36"/>
      <c r="C579" s="36"/>
      <c r="D579" s="36"/>
      <c r="E579" s="36"/>
      <c r="F579" s="36"/>
      <c r="G579" s="36"/>
      <c r="H579" s="36"/>
      <c r="I579" s="38"/>
      <c r="J579" s="38"/>
      <c r="K579" s="38"/>
      <c r="L579" s="84"/>
      <c r="M579" s="38"/>
      <c r="N579" s="38">
        <f>L578*J578</f>
        <v>534</v>
      </c>
      <c r="O579" s="668">
        <f>SUM(V579:AM579)</f>
        <v>2</v>
      </c>
      <c r="P579" s="41"/>
      <c r="Q579" s="41">
        <f>O579*J578</f>
        <v>178</v>
      </c>
      <c r="R579" s="38">
        <f>L578-O579</f>
        <v>4</v>
      </c>
      <c r="S579" s="38"/>
      <c r="T579" s="38">
        <f>R579*J578</f>
        <v>356</v>
      </c>
      <c r="U579" s="83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>
        <v>0</v>
      </c>
      <c r="AK579" s="668">
        <v>2</v>
      </c>
      <c r="AL579" s="41">
        <v>0</v>
      </c>
      <c r="AM579" s="41"/>
    </row>
    <row r="580" spans="1:39" ht="14.25" customHeight="1" x14ac:dyDescent="0.45">
      <c r="A580" s="125"/>
      <c r="B580" s="36"/>
      <c r="C580" s="36"/>
      <c r="D580" s="36"/>
      <c r="E580" s="36"/>
      <c r="F580" s="36"/>
      <c r="G580" s="36"/>
      <c r="H580" s="36"/>
      <c r="I580" s="38"/>
      <c r="J580" s="38"/>
      <c r="K580" s="38"/>
      <c r="L580" s="84"/>
      <c r="M580" s="38"/>
      <c r="N580" s="38"/>
      <c r="O580" s="41"/>
      <c r="P580" s="41"/>
      <c r="Q580" s="41"/>
      <c r="R580" s="38"/>
      <c r="S580" s="38"/>
      <c r="T580" s="38"/>
      <c r="U580" s="83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F580" s="41"/>
      <c r="AG580" s="41"/>
      <c r="AH580" s="41"/>
      <c r="AI580" s="41"/>
      <c r="AJ580" s="886"/>
      <c r="AK580" s="41"/>
      <c r="AL580" s="41"/>
      <c r="AM580" s="41"/>
    </row>
    <row r="581" spans="1:39" ht="14.25" customHeight="1" x14ac:dyDescent="0.45">
      <c r="A581" s="142" t="s">
        <v>149</v>
      </c>
      <c r="B581" s="143" t="s">
        <v>11</v>
      </c>
      <c r="C581" s="144">
        <v>45716</v>
      </c>
      <c r="D581" s="105" t="s">
        <v>665</v>
      </c>
      <c r="E581" s="143" t="s">
        <v>666</v>
      </c>
      <c r="F581" s="143" t="s">
        <v>571</v>
      </c>
      <c r="G581" s="143" t="s">
        <v>166</v>
      </c>
      <c r="H581" s="143" t="s">
        <v>667</v>
      </c>
      <c r="I581" s="145">
        <v>38.1</v>
      </c>
      <c r="J581" s="145">
        <v>99</v>
      </c>
      <c r="K581" s="145"/>
      <c r="L581" s="146">
        <f>SUM(V581:AM581)</f>
        <v>5</v>
      </c>
      <c r="M581" s="145">
        <f>L581*I581</f>
        <v>190.5</v>
      </c>
      <c r="N581" s="145"/>
      <c r="O581" s="147"/>
      <c r="P581" s="147">
        <f>O582*I581</f>
        <v>38.1</v>
      </c>
      <c r="Q581" s="147"/>
      <c r="R581" s="145"/>
      <c r="S581" s="145">
        <f>R582*I581</f>
        <v>152.4</v>
      </c>
      <c r="T581" s="145"/>
      <c r="U581" s="148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>
        <v>1</v>
      </c>
      <c r="AK581" s="147">
        <v>2</v>
      </c>
      <c r="AL581" s="147">
        <v>2</v>
      </c>
      <c r="AM581" s="147"/>
    </row>
    <row r="582" spans="1:39" ht="14.25" customHeight="1" x14ac:dyDescent="0.45">
      <c r="A582" s="125"/>
      <c r="B582" s="36"/>
      <c r="C582" s="36"/>
      <c r="D582" s="656"/>
      <c r="E582" s="36"/>
      <c r="F582" s="36"/>
      <c r="G582" s="36"/>
      <c r="H582" s="36"/>
      <c r="I582" s="38"/>
      <c r="J582" s="38"/>
      <c r="K582" s="38"/>
      <c r="L582" s="84"/>
      <c r="M582" s="38"/>
      <c r="N582" s="38">
        <f>L581*J581</f>
        <v>495</v>
      </c>
      <c r="O582" s="668">
        <f>SUM(V582:AM582)</f>
        <v>1</v>
      </c>
      <c r="P582" s="41"/>
      <c r="Q582" s="41">
        <f>O582*J581</f>
        <v>99</v>
      </c>
      <c r="R582" s="38">
        <f>L581-O582</f>
        <v>4</v>
      </c>
      <c r="S582" s="38"/>
      <c r="T582" s="38">
        <f>R582*J581</f>
        <v>396</v>
      </c>
      <c r="U582" s="83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F582" s="41"/>
      <c r="AG582" s="41"/>
      <c r="AH582" s="41"/>
      <c r="AI582" s="41"/>
      <c r="AJ582" s="41">
        <v>0</v>
      </c>
      <c r="AK582" s="41">
        <v>0</v>
      </c>
      <c r="AL582" s="668">
        <v>1</v>
      </c>
      <c r="AM582" s="41"/>
    </row>
    <row r="583" spans="1:39" ht="14.25" customHeight="1" x14ac:dyDescent="0.45">
      <c r="A583" s="125"/>
      <c r="B583" s="36"/>
      <c r="C583" s="36"/>
      <c r="D583" s="36"/>
      <c r="E583" s="36"/>
      <c r="F583" s="36"/>
      <c r="G583" s="36"/>
      <c r="H583" s="36"/>
      <c r="I583" s="38"/>
      <c r="J583" s="38"/>
      <c r="K583" s="38"/>
      <c r="L583" s="84"/>
      <c r="M583" s="38"/>
      <c r="N583" s="38"/>
      <c r="O583" s="41"/>
      <c r="P583" s="41"/>
      <c r="Q583" s="41"/>
      <c r="R583" s="38"/>
      <c r="S583" s="38"/>
      <c r="T583" s="38"/>
      <c r="U583" s="83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F583" s="41"/>
      <c r="AG583" s="41"/>
      <c r="AH583" s="41"/>
      <c r="AI583" s="41"/>
      <c r="AJ583" s="41"/>
      <c r="AK583" s="846"/>
      <c r="AL583" s="41"/>
      <c r="AM583" s="41"/>
    </row>
    <row r="584" spans="1:39" ht="14.25" customHeight="1" x14ac:dyDescent="0.45">
      <c r="A584" s="142" t="s">
        <v>149</v>
      </c>
      <c r="B584" s="143" t="s">
        <v>11</v>
      </c>
      <c r="C584" s="144">
        <v>45716</v>
      </c>
      <c r="D584" s="686" t="s">
        <v>668</v>
      </c>
      <c r="E584" s="143" t="s">
        <v>317</v>
      </c>
      <c r="F584" s="143" t="s">
        <v>458</v>
      </c>
      <c r="G584" s="143"/>
      <c r="H584" s="143" t="s">
        <v>669</v>
      </c>
      <c r="I584" s="145">
        <v>57.3</v>
      </c>
      <c r="J584" s="145">
        <v>149</v>
      </c>
      <c r="K584" s="145"/>
      <c r="L584" s="146">
        <f>SUM(V584:AM584)</f>
        <v>6</v>
      </c>
      <c r="M584" s="145">
        <f>L584*I584</f>
        <v>343.79999999999995</v>
      </c>
      <c r="N584" s="145"/>
      <c r="O584" s="147"/>
      <c r="P584" s="147">
        <f>O585*I584</f>
        <v>114.6</v>
      </c>
      <c r="Q584" s="147"/>
      <c r="R584" s="145"/>
      <c r="S584" s="145">
        <f>R585*I584</f>
        <v>229.2</v>
      </c>
      <c r="T584" s="145"/>
      <c r="U584" s="148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>
        <v>2</v>
      </c>
      <c r="AK584" s="147">
        <v>2</v>
      </c>
      <c r="AL584" s="147">
        <v>2</v>
      </c>
      <c r="AM584" s="147"/>
    </row>
    <row r="585" spans="1:39" ht="14.25" customHeight="1" x14ac:dyDescent="0.45">
      <c r="A585" s="125"/>
      <c r="B585" s="36"/>
      <c r="C585" s="36"/>
      <c r="D585" s="36"/>
      <c r="E585" s="36"/>
      <c r="F585" s="36"/>
      <c r="G585" s="36"/>
      <c r="H585" s="36"/>
      <c r="I585" s="38"/>
      <c r="J585" s="38"/>
      <c r="K585" s="38"/>
      <c r="L585" s="84"/>
      <c r="M585" s="38"/>
      <c r="N585" s="38">
        <f>L584*J584</f>
        <v>894</v>
      </c>
      <c r="O585" s="668">
        <f>SUM(V585:AM585)</f>
        <v>2</v>
      </c>
      <c r="P585" s="41"/>
      <c r="Q585" s="41">
        <f>O585*J584</f>
        <v>298</v>
      </c>
      <c r="R585" s="38">
        <f>L584-O585</f>
        <v>4</v>
      </c>
      <c r="S585" s="38"/>
      <c r="T585" s="38">
        <f>R585*J584</f>
        <v>596</v>
      </c>
      <c r="U585" s="83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F585" s="41"/>
      <c r="AG585" s="41"/>
      <c r="AH585" s="41"/>
      <c r="AI585" s="41"/>
      <c r="AJ585" s="668">
        <v>1</v>
      </c>
      <c r="AK585" s="41">
        <v>0</v>
      </c>
      <c r="AL585" s="668">
        <v>1</v>
      </c>
      <c r="AM585" s="41"/>
    </row>
    <row r="586" spans="1:39" ht="14.25" customHeight="1" x14ac:dyDescent="0.45"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886"/>
      <c r="AK586" s="19"/>
      <c r="AL586" s="883"/>
      <c r="AM586" s="19"/>
    </row>
    <row r="587" spans="1:39" ht="14.25" customHeight="1" x14ac:dyDescent="0.45">
      <c r="A587" s="142" t="s">
        <v>149</v>
      </c>
      <c r="B587" s="143" t="s">
        <v>11</v>
      </c>
      <c r="C587" s="154"/>
      <c r="D587" s="143" t="s">
        <v>670</v>
      </c>
      <c r="E587" s="143" t="s">
        <v>317</v>
      </c>
      <c r="F587" s="143" t="s">
        <v>671</v>
      </c>
      <c r="G587" s="143"/>
      <c r="H587" s="143"/>
      <c r="I587" s="145"/>
      <c r="J587" s="145"/>
      <c r="K587" s="145"/>
      <c r="L587" s="146">
        <f>SUM(V587:AM587)</f>
        <v>6</v>
      </c>
      <c r="M587" s="145">
        <f>L587*I587</f>
        <v>0</v>
      </c>
      <c r="N587" s="145"/>
      <c r="O587" s="147"/>
      <c r="P587" s="147">
        <f>O588*I587</f>
        <v>0</v>
      </c>
      <c r="Q587" s="147"/>
      <c r="R587" s="145"/>
      <c r="S587" s="145">
        <f>R588*I587</f>
        <v>0</v>
      </c>
      <c r="T587" s="145"/>
      <c r="U587" s="148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>
        <v>2</v>
      </c>
      <c r="AK587" s="147">
        <v>2</v>
      </c>
      <c r="AL587" s="147">
        <v>2</v>
      </c>
      <c r="AM587" s="147"/>
    </row>
    <row r="588" spans="1:39" ht="14.25" customHeight="1" x14ac:dyDescent="0.45">
      <c r="A588" s="125"/>
      <c r="B588" s="36"/>
      <c r="C588" s="36"/>
      <c r="D588" s="36"/>
      <c r="E588" s="36"/>
      <c r="F588" s="36"/>
      <c r="G588" s="36"/>
      <c r="H588" s="36"/>
      <c r="I588" s="38"/>
      <c r="J588" s="38"/>
      <c r="K588" s="38"/>
      <c r="L588" s="84"/>
      <c r="M588" s="38"/>
      <c r="N588" s="38">
        <f>L587*J587</f>
        <v>0</v>
      </c>
      <c r="O588" s="41">
        <f>SUM(V588:AM588)</f>
        <v>0</v>
      </c>
      <c r="P588" s="41"/>
      <c r="Q588" s="41">
        <f>O588*J587</f>
        <v>0</v>
      </c>
      <c r="R588" s="38">
        <f>L587-O588</f>
        <v>6</v>
      </c>
      <c r="S588" s="38"/>
      <c r="T588" s="38">
        <f>R588*J587</f>
        <v>0</v>
      </c>
      <c r="U588" s="83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</row>
    <row r="589" spans="1:39" ht="14.25" customHeight="1" x14ac:dyDescent="0.45">
      <c r="A589" s="125"/>
      <c r="B589" s="36"/>
      <c r="C589" s="36"/>
      <c r="D589" s="36"/>
      <c r="E589" s="36"/>
      <c r="F589" s="36"/>
      <c r="G589" s="36"/>
      <c r="H589" s="36"/>
      <c r="I589" s="38"/>
      <c r="J589" s="38"/>
      <c r="K589" s="38"/>
      <c r="L589" s="84"/>
      <c r="M589" s="38"/>
      <c r="N589" s="38"/>
      <c r="O589" s="41"/>
      <c r="P589" s="41"/>
      <c r="Q589" s="41"/>
      <c r="R589" s="38"/>
      <c r="S589" s="38"/>
      <c r="T589" s="38"/>
      <c r="U589" s="83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</row>
    <row r="590" spans="1:39" ht="14.25" customHeight="1" x14ac:dyDescent="0.45">
      <c r="A590" s="142" t="s">
        <v>149</v>
      </c>
      <c r="B590" s="143" t="s">
        <v>11</v>
      </c>
      <c r="C590" s="154"/>
      <c r="D590" s="143" t="s">
        <v>670</v>
      </c>
      <c r="E590" s="143" t="s">
        <v>317</v>
      </c>
      <c r="F590" s="143" t="s">
        <v>347</v>
      </c>
      <c r="G590" s="143"/>
      <c r="H590" s="143"/>
      <c r="I590" s="145"/>
      <c r="J590" s="145"/>
      <c r="K590" s="145"/>
      <c r="L590" s="146">
        <f>SUM(V590:AM590)</f>
        <v>6</v>
      </c>
      <c r="M590" s="145">
        <f>L590*I590</f>
        <v>0</v>
      </c>
      <c r="N590" s="145"/>
      <c r="O590" s="147"/>
      <c r="P590" s="147">
        <f>O591*I590</f>
        <v>0</v>
      </c>
      <c r="Q590" s="147"/>
      <c r="R590" s="145"/>
      <c r="S590" s="145">
        <f>R591*I590</f>
        <v>0</v>
      </c>
      <c r="T590" s="145"/>
      <c r="U590" s="148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>
        <v>2</v>
      </c>
      <c r="AK590" s="147">
        <v>2</v>
      </c>
      <c r="AL590" s="147">
        <v>2</v>
      </c>
      <c r="AM590" s="147"/>
    </row>
    <row r="591" spans="1:39" ht="14.25" customHeight="1" x14ac:dyDescent="0.45">
      <c r="A591" s="125"/>
      <c r="B591" s="36"/>
      <c r="C591" s="36"/>
      <c r="D591" s="36"/>
      <c r="E591" s="36"/>
      <c r="F591" s="36"/>
      <c r="G591" s="36"/>
      <c r="H591" s="36"/>
      <c r="I591" s="38"/>
      <c r="J591" s="38"/>
      <c r="K591" s="38"/>
      <c r="L591" s="84"/>
      <c r="M591" s="38"/>
      <c r="N591" s="38">
        <f>L590*J590</f>
        <v>0</v>
      </c>
      <c r="O591" s="41">
        <f>SUM(V591:AM591)</f>
        <v>0</v>
      </c>
      <c r="P591" s="41"/>
      <c r="Q591" s="41">
        <f>O591*J590</f>
        <v>0</v>
      </c>
      <c r="R591" s="38">
        <f>L590-O591</f>
        <v>6</v>
      </c>
      <c r="S591" s="38"/>
      <c r="T591" s="38">
        <f>R591*J590</f>
        <v>0</v>
      </c>
      <c r="U591" s="83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</row>
    <row r="592" spans="1:39" ht="14.25" customHeight="1" x14ac:dyDescent="0.45">
      <c r="A592" s="125"/>
      <c r="B592" s="36"/>
      <c r="C592" s="36"/>
      <c r="D592" s="36"/>
      <c r="E592" s="36"/>
      <c r="F592" s="36"/>
      <c r="G592" s="36"/>
      <c r="H592" s="36"/>
      <c r="I592" s="38"/>
      <c r="J592" s="38"/>
      <c r="K592" s="38"/>
      <c r="L592" s="84"/>
      <c r="M592" s="38"/>
      <c r="N592" s="38"/>
      <c r="O592" s="41"/>
      <c r="P592" s="41"/>
      <c r="Q592" s="41"/>
      <c r="R592" s="38"/>
      <c r="S592" s="38"/>
      <c r="T592" s="38"/>
      <c r="U592" s="83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</row>
    <row r="593" spans="1:39" ht="14.25" customHeight="1" x14ac:dyDescent="0.45">
      <c r="A593" s="142" t="s">
        <v>149</v>
      </c>
      <c r="B593" s="143" t="s">
        <v>11</v>
      </c>
      <c r="C593" s="144">
        <v>45716</v>
      </c>
      <c r="D593" s="105" t="s">
        <v>672</v>
      </c>
      <c r="E593" s="143" t="s">
        <v>157</v>
      </c>
      <c r="F593" s="143" t="s">
        <v>458</v>
      </c>
      <c r="G593" s="143"/>
      <c r="H593" s="143" t="s">
        <v>673</v>
      </c>
      <c r="I593" s="145">
        <v>45.8</v>
      </c>
      <c r="J593" s="145">
        <v>119</v>
      </c>
      <c r="K593" s="145"/>
      <c r="L593" s="146">
        <f>SUM(V593:AM593)</f>
        <v>4</v>
      </c>
      <c r="M593" s="145">
        <f>L593*I593</f>
        <v>183.2</v>
      </c>
      <c r="N593" s="145"/>
      <c r="O593" s="147"/>
      <c r="P593" s="147">
        <f>O594*I593</f>
        <v>45.8</v>
      </c>
      <c r="Q593" s="147"/>
      <c r="R593" s="145"/>
      <c r="S593" s="145">
        <f>R594*I593</f>
        <v>137.39999999999998</v>
      </c>
      <c r="T593" s="145"/>
      <c r="U593" s="148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>
        <v>1</v>
      </c>
      <c r="AK593" s="147">
        <v>1</v>
      </c>
      <c r="AL593" s="147">
        <v>1</v>
      </c>
      <c r="AM593" s="147">
        <v>1</v>
      </c>
    </row>
    <row r="594" spans="1:39" ht="14.25" customHeight="1" x14ac:dyDescent="0.45">
      <c r="A594" s="125"/>
      <c r="B594" s="36"/>
      <c r="C594" s="36"/>
      <c r="D594" s="656"/>
      <c r="E594" s="36"/>
      <c r="F594" s="36"/>
      <c r="G594" s="36"/>
      <c r="H594" s="36"/>
      <c r="I594" s="38"/>
      <c r="J594" s="38"/>
      <c r="K594" s="38"/>
      <c r="L594" s="84"/>
      <c r="M594" s="38"/>
      <c r="N594" s="38">
        <f>L593*J593</f>
        <v>476</v>
      </c>
      <c r="O594" s="668">
        <f>SUM(V594:AM594)</f>
        <v>1</v>
      </c>
      <c r="P594" s="41"/>
      <c r="Q594" s="41">
        <f>O594*J593</f>
        <v>119</v>
      </c>
      <c r="R594" s="38">
        <f>L593-O594</f>
        <v>3</v>
      </c>
      <c r="S594" s="38"/>
      <c r="T594" s="38">
        <f>R594*J593</f>
        <v>357</v>
      </c>
      <c r="U594" s="83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>
        <v>0</v>
      </c>
      <c r="AK594" s="41">
        <v>0</v>
      </c>
      <c r="AL594" s="668">
        <v>1</v>
      </c>
      <c r="AM594" s="41">
        <v>0</v>
      </c>
    </row>
    <row r="595" spans="1:39" ht="14.25" customHeight="1" x14ac:dyDescent="0.45"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883"/>
    </row>
    <row r="596" spans="1:39" ht="14.25" customHeight="1" x14ac:dyDescent="0.45">
      <c r="A596" s="142" t="s">
        <v>149</v>
      </c>
      <c r="B596" s="143" t="s">
        <v>11</v>
      </c>
      <c r="C596" s="144"/>
      <c r="D596" s="105" t="s">
        <v>674</v>
      </c>
      <c r="E596" s="143" t="s">
        <v>368</v>
      </c>
      <c r="F596" s="143" t="s">
        <v>610</v>
      </c>
      <c r="G596" s="143"/>
      <c r="H596" s="143"/>
      <c r="I596" s="145">
        <v>68.8</v>
      </c>
      <c r="J596" s="145">
        <v>179</v>
      </c>
      <c r="K596" s="145"/>
      <c r="L596" s="146">
        <f>SUM(V596:AM596)</f>
        <v>4</v>
      </c>
      <c r="M596" s="145">
        <f>L596*I596</f>
        <v>275.2</v>
      </c>
      <c r="N596" s="145"/>
      <c r="O596" s="147"/>
      <c r="P596" s="147">
        <f>O597*I596</f>
        <v>0</v>
      </c>
      <c r="Q596" s="147"/>
      <c r="R596" s="145"/>
      <c r="S596" s="145">
        <f>R597*I596</f>
        <v>275.2</v>
      </c>
      <c r="T596" s="145"/>
      <c r="U596" s="148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  <c r="AH596" s="147"/>
      <c r="AI596" s="147"/>
      <c r="AJ596" s="147">
        <v>1</v>
      </c>
      <c r="AK596" s="147">
        <v>2</v>
      </c>
      <c r="AL596" s="147"/>
      <c r="AM596" s="147">
        <v>1</v>
      </c>
    </row>
    <row r="597" spans="1:39" ht="14.25" customHeight="1" x14ac:dyDescent="0.45">
      <c r="A597" s="125"/>
      <c r="B597" s="36"/>
      <c r="C597" s="36"/>
      <c r="D597" s="531"/>
      <c r="E597" s="36"/>
      <c r="F597" s="36"/>
      <c r="G597" s="36"/>
      <c r="H597" s="36"/>
      <c r="I597" s="38"/>
      <c r="J597" s="38"/>
      <c r="K597" s="38"/>
      <c r="L597" s="84"/>
      <c r="M597" s="38"/>
      <c r="N597" s="38">
        <f>L596*J596</f>
        <v>716</v>
      </c>
      <c r="O597" s="668">
        <f>SUM(V597:AM597)</f>
        <v>0</v>
      </c>
      <c r="P597" s="41"/>
      <c r="Q597" s="41">
        <f>O597*J596</f>
        <v>0</v>
      </c>
      <c r="R597" s="38">
        <f>L596-O597</f>
        <v>4</v>
      </c>
      <c r="S597" s="38"/>
      <c r="T597" s="38">
        <f>R597*J596</f>
        <v>716</v>
      </c>
      <c r="U597" s="83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F597" s="41"/>
      <c r="AG597" s="41"/>
      <c r="AH597" s="41"/>
      <c r="AI597" s="41"/>
      <c r="AJ597" s="846">
        <v>0</v>
      </c>
      <c r="AK597" s="41">
        <v>0</v>
      </c>
      <c r="AL597" s="41"/>
      <c r="AM597" s="41"/>
    </row>
    <row r="598" spans="1:39" ht="14.25" customHeight="1" x14ac:dyDescent="0.45">
      <c r="A598" s="125"/>
      <c r="B598" s="36"/>
      <c r="C598" s="36"/>
      <c r="D598" s="656"/>
      <c r="E598" s="36"/>
      <c r="F598" s="36"/>
      <c r="G598" s="36"/>
      <c r="H598" s="36"/>
      <c r="I598" s="38"/>
      <c r="J598" s="38"/>
      <c r="K598" s="38"/>
      <c r="L598" s="84"/>
      <c r="M598" s="38"/>
      <c r="N598" s="38"/>
      <c r="O598" s="41"/>
      <c r="P598" s="41"/>
      <c r="Q598" s="41"/>
      <c r="R598" s="38"/>
      <c r="S598" s="38"/>
      <c r="T598" s="38"/>
      <c r="U598" s="83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F598" s="41"/>
      <c r="AG598" s="41"/>
      <c r="AH598" s="41"/>
      <c r="AI598" s="41"/>
      <c r="AJ598" s="846"/>
      <c r="AK598" s="41"/>
      <c r="AL598" s="41"/>
      <c r="AM598" s="41"/>
    </row>
    <row r="599" spans="1:39" ht="14.25" customHeight="1" x14ac:dyDescent="0.45">
      <c r="A599" s="142" t="s">
        <v>149</v>
      </c>
      <c r="B599" s="143" t="s">
        <v>11</v>
      </c>
      <c r="C599" s="144"/>
      <c r="D599" s="143"/>
      <c r="E599" s="143"/>
      <c r="F599" s="143"/>
      <c r="G599" s="143"/>
      <c r="H599" s="143"/>
      <c r="I599" s="145"/>
      <c r="J599" s="145"/>
      <c r="K599" s="145"/>
      <c r="L599" s="146">
        <f>SUM(V599:AM599)</f>
        <v>0</v>
      </c>
      <c r="M599" s="145">
        <f>L599*I599</f>
        <v>0</v>
      </c>
      <c r="N599" s="145"/>
      <c r="O599" s="147"/>
      <c r="P599" s="147">
        <f>O600*I599</f>
        <v>0</v>
      </c>
      <c r="Q599" s="147"/>
      <c r="R599" s="145"/>
      <c r="S599" s="145">
        <f>R600*I599</f>
        <v>0</v>
      </c>
      <c r="T599" s="145"/>
      <c r="U599" s="148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  <c r="AG599" s="147"/>
      <c r="AH599" s="147"/>
      <c r="AI599" s="147"/>
      <c r="AJ599" s="147"/>
      <c r="AK599" s="147"/>
      <c r="AL599" s="147"/>
      <c r="AM599" s="147"/>
    </row>
    <row r="600" spans="1:39" ht="14.25" customHeight="1" x14ac:dyDescent="0.45">
      <c r="A600" s="125"/>
      <c r="B600" s="36"/>
      <c r="C600" s="36"/>
      <c r="D600" s="36"/>
      <c r="E600" s="36"/>
      <c r="F600" s="36"/>
      <c r="G600" s="36"/>
      <c r="H600" s="36"/>
      <c r="I600" s="38"/>
      <c r="J600" s="38"/>
      <c r="K600" s="38"/>
      <c r="L600" s="84"/>
      <c r="M600" s="38"/>
      <c r="N600" s="38">
        <f>L599*J599</f>
        <v>0</v>
      </c>
      <c r="O600" s="41">
        <f>SUM(V600:AM600)</f>
        <v>0</v>
      </c>
      <c r="P600" s="41"/>
      <c r="Q600" s="41">
        <f>O600*J599</f>
        <v>0</v>
      </c>
      <c r="R600" s="38">
        <f>L599-O600</f>
        <v>0</v>
      </c>
      <c r="S600" s="38"/>
      <c r="T600" s="38">
        <f>R600*J599</f>
        <v>0</v>
      </c>
      <c r="U600" s="83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</row>
    <row r="601" spans="1:39" ht="14.25" customHeight="1" x14ac:dyDescent="0.45">
      <c r="A601" s="125"/>
      <c r="B601" s="36"/>
      <c r="C601" s="36"/>
      <c r="D601" s="36"/>
      <c r="E601" s="36"/>
      <c r="F601" s="36"/>
      <c r="G601" s="36"/>
      <c r="H601" s="36"/>
      <c r="I601" s="38"/>
      <c r="J601" s="38"/>
      <c r="K601" s="38"/>
      <c r="L601" s="84"/>
      <c r="M601" s="38"/>
      <c r="N601" s="38"/>
      <c r="O601" s="41"/>
      <c r="P601" s="41"/>
      <c r="Q601" s="41"/>
      <c r="R601" s="38"/>
      <c r="S601" s="38"/>
      <c r="T601" s="38"/>
      <c r="U601" s="83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</row>
    <row r="602" spans="1:39" ht="14.25" customHeight="1" x14ac:dyDescent="0.45">
      <c r="A602" s="142" t="s">
        <v>149</v>
      </c>
      <c r="B602" s="143" t="s">
        <v>11</v>
      </c>
      <c r="C602" s="144"/>
      <c r="D602" s="143"/>
      <c r="E602" s="143"/>
      <c r="F602" s="143"/>
      <c r="G602" s="143"/>
      <c r="H602" s="143"/>
      <c r="I602" s="145"/>
      <c r="J602" s="145"/>
      <c r="K602" s="145"/>
      <c r="L602" s="146">
        <f>SUM(V602:AM602)</f>
        <v>0</v>
      </c>
      <c r="M602" s="145">
        <f>L602*I602</f>
        <v>0</v>
      </c>
      <c r="N602" s="145"/>
      <c r="O602" s="147"/>
      <c r="P602" s="147">
        <f>O603*I602</f>
        <v>0</v>
      </c>
      <c r="Q602" s="147"/>
      <c r="R602" s="145"/>
      <c r="S602" s="145">
        <f>R603*I602</f>
        <v>0</v>
      </c>
      <c r="T602" s="145"/>
      <c r="U602" s="148"/>
      <c r="V602" s="147"/>
      <c r="W602" s="147"/>
      <c r="X602" s="147"/>
      <c r="Y602" s="147"/>
      <c r="Z602" s="147"/>
      <c r="AA602" s="147"/>
      <c r="AB602" s="147"/>
      <c r="AC602" s="147"/>
      <c r="AD602" s="147"/>
      <c r="AE602" s="147"/>
      <c r="AF602" s="147"/>
      <c r="AG602" s="147"/>
      <c r="AH602" s="147"/>
      <c r="AI602" s="147"/>
      <c r="AJ602" s="147"/>
      <c r="AK602" s="147"/>
      <c r="AL602" s="147"/>
      <c r="AM602" s="147"/>
    </row>
    <row r="603" spans="1:39" ht="14.25" customHeight="1" x14ac:dyDescent="0.45">
      <c r="A603" s="125"/>
      <c r="B603" s="36"/>
      <c r="C603" s="36"/>
      <c r="D603" s="36"/>
      <c r="E603" s="36"/>
      <c r="F603" s="36"/>
      <c r="G603" s="36"/>
      <c r="H603" s="36"/>
      <c r="I603" s="38"/>
      <c r="J603" s="38"/>
      <c r="K603" s="38"/>
      <c r="L603" s="84"/>
      <c r="M603" s="38"/>
      <c r="N603" s="38">
        <f>L602*J602</f>
        <v>0</v>
      </c>
      <c r="O603" s="41">
        <f>SUM(V603:AM603)</f>
        <v>0</v>
      </c>
      <c r="P603" s="41"/>
      <c r="Q603" s="41">
        <f>O603*J602</f>
        <v>0</v>
      </c>
      <c r="R603" s="38">
        <f>L602-O603</f>
        <v>0</v>
      </c>
      <c r="S603" s="38"/>
      <c r="T603" s="38">
        <f>R603*J602</f>
        <v>0</v>
      </c>
      <c r="U603" s="83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</row>
    <row r="604" spans="1:39" ht="14.25" customHeight="1" x14ac:dyDescent="0.45"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</row>
    <row r="605" spans="1:39" ht="14.25" customHeight="1" x14ac:dyDescent="0.45">
      <c r="A605" s="36"/>
      <c r="B605" s="36"/>
      <c r="C605" s="45"/>
      <c r="D605" s="36"/>
      <c r="E605" s="36"/>
      <c r="F605" s="36"/>
      <c r="G605" s="36"/>
      <c r="H605" s="36"/>
      <c r="I605" s="48"/>
      <c r="J605" s="38"/>
      <c r="K605" s="38"/>
      <c r="L605" s="38"/>
      <c r="M605" s="38"/>
      <c r="N605" s="38"/>
      <c r="O605" s="41"/>
      <c r="P605" s="41"/>
      <c r="Q605" s="41"/>
      <c r="R605" s="38"/>
      <c r="S605" s="38"/>
      <c r="T605" s="38"/>
      <c r="U605" s="83"/>
      <c r="V605" s="41"/>
      <c r="W605" s="41"/>
      <c r="X605" s="41"/>
      <c r="Y605" s="19"/>
      <c r="Z605" s="19"/>
      <c r="AA605" s="19"/>
      <c r="AB605" s="41"/>
      <c r="AC605" s="41"/>
      <c r="AD605" s="41"/>
      <c r="AE605" s="19"/>
      <c r="AF605" s="41"/>
      <c r="AG605" s="41"/>
      <c r="AH605" s="41"/>
      <c r="AI605" s="41"/>
      <c r="AJ605" s="41"/>
      <c r="AK605" s="41"/>
      <c r="AL605" s="41"/>
      <c r="AM605" s="41"/>
    </row>
    <row r="606" spans="1:39" ht="14.25" customHeight="1" x14ac:dyDescent="0.45">
      <c r="A606" s="92"/>
      <c r="B606" s="92"/>
      <c r="C606" s="92"/>
      <c r="D606" s="92"/>
      <c r="E606" s="92"/>
      <c r="F606" s="92"/>
      <c r="G606" s="92"/>
      <c r="H606" s="92"/>
      <c r="I606" s="93"/>
      <c r="J606" s="93"/>
      <c r="K606" s="93"/>
      <c r="L606" s="49">
        <f t="shared" ref="L606:U606" si="10">SUM(L467:L605)</f>
        <v>203</v>
      </c>
      <c r="M606" s="49">
        <f t="shared" si="10"/>
        <v>10120.200000000001</v>
      </c>
      <c r="N606" s="93">
        <f t="shared" si="10"/>
        <v>26313</v>
      </c>
      <c r="O606" s="710">
        <f t="shared" si="10"/>
        <v>27</v>
      </c>
      <c r="P606" s="710">
        <f t="shared" si="10"/>
        <v>1412.5999999999997</v>
      </c>
      <c r="Q606" s="93">
        <f t="shared" si="10"/>
        <v>3673</v>
      </c>
      <c r="R606" s="93">
        <f t="shared" si="10"/>
        <v>176</v>
      </c>
      <c r="S606" s="93">
        <f t="shared" si="10"/>
        <v>8707.6</v>
      </c>
      <c r="T606" s="93">
        <f t="shared" si="10"/>
        <v>22640</v>
      </c>
      <c r="U606" s="93">
        <f t="shared" si="10"/>
        <v>0</v>
      </c>
      <c r="V606" s="139"/>
      <c r="W606" s="139"/>
      <c r="X606" s="139"/>
    </row>
    <row r="607" spans="1:39" ht="14.25" customHeight="1" x14ac:dyDescent="0.45">
      <c r="A607" s="95"/>
      <c r="B607" s="95"/>
      <c r="C607" s="95"/>
      <c r="D607" s="95"/>
      <c r="E607" s="95"/>
      <c r="F607" s="95"/>
      <c r="G607" s="95"/>
      <c r="H607" s="95"/>
      <c r="I607" s="9"/>
      <c r="J607" s="9"/>
      <c r="K607" s="9"/>
      <c r="L607" s="9"/>
      <c r="M607" s="9">
        <f t="shared" ref="M607:N607" si="11">P606+S606</f>
        <v>10120.200000000001</v>
      </c>
      <c r="N607" s="9">
        <f t="shared" si="11"/>
        <v>26313</v>
      </c>
      <c r="O607" s="96"/>
      <c r="P607" s="9"/>
      <c r="Q607" s="9"/>
      <c r="R607" s="9"/>
      <c r="S607" s="9"/>
      <c r="T607" s="9"/>
      <c r="U607" s="9"/>
      <c r="V607" s="9"/>
      <c r="W607" s="9"/>
      <c r="X607" s="9"/>
    </row>
    <row r="608" spans="1:39" ht="14.25" customHeight="1" x14ac:dyDescent="0.45">
      <c r="A608" s="95"/>
      <c r="B608" s="95"/>
      <c r="C608" s="95"/>
      <c r="D608" s="95"/>
      <c r="E608" s="95"/>
      <c r="F608" s="95"/>
      <c r="G608" s="95"/>
      <c r="H608" s="95"/>
      <c r="I608" s="9"/>
      <c r="J608" s="9"/>
      <c r="K608" s="9" t="s">
        <v>324</v>
      </c>
      <c r="L608" s="9"/>
      <c r="M608" s="98">
        <f>M606/L606</f>
        <v>49.853201970443351</v>
      </c>
      <c r="N608" s="9"/>
      <c r="O608" s="9"/>
      <c r="P608" s="97">
        <f>P606/M606</f>
        <v>0.13958222169522339</v>
      </c>
      <c r="Q608" s="9"/>
      <c r="R608" s="9"/>
      <c r="S608" s="97">
        <f>S606/M606</f>
        <v>0.86041777830477661</v>
      </c>
      <c r="T608" s="9"/>
      <c r="U608" s="9"/>
      <c r="V608" s="9"/>
      <c r="W608" s="9"/>
      <c r="X608" s="9"/>
    </row>
    <row r="609" spans="1:39" ht="14.25" customHeight="1" x14ac:dyDescent="0.45">
      <c r="A609" s="95"/>
      <c r="B609" s="95"/>
      <c r="C609" s="95"/>
      <c r="D609" s="95"/>
      <c r="E609" s="95"/>
      <c r="F609" s="95"/>
      <c r="G609" s="95"/>
      <c r="H609" s="95"/>
      <c r="I609" s="9"/>
      <c r="J609" s="9"/>
      <c r="K609" s="9" t="s">
        <v>325</v>
      </c>
      <c r="L609" s="9"/>
      <c r="M609" s="9"/>
      <c r="N609" s="9"/>
      <c r="O609" s="9"/>
      <c r="P609" s="9"/>
      <c r="Q609" s="9"/>
      <c r="R609" s="9"/>
      <c r="S609" s="9"/>
      <c r="T609" s="98">
        <f>T606/S606</f>
        <v>2.6000275621296338</v>
      </c>
      <c r="U609" s="9"/>
      <c r="V609" s="9"/>
      <c r="W609" s="9"/>
      <c r="X609" s="9"/>
    </row>
    <row r="610" spans="1:39" ht="14.25" customHeight="1" x14ac:dyDescent="0.45"/>
    <row r="611" spans="1:39" ht="14.25" customHeight="1" x14ac:dyDescent="0.45"/>
    <row r="612" spans="1:39" ht="14.25" customHeight="1" x14ac:dyDescent="0.45"/>
    <row r="613" spans="1:39" ht="14.25" customHeight="1" x14ac:dyDescent="0.45"/>
    <row r="614" spans="1:39" ht="14.25" customHeight="1" x14ac:dyDescent="0.45">
      <c r="E614" s="30" t="s">
        <v>583</v>
      </c>
    </row>
    <row r="615" spans="1:39" ht="14.25" customHeight="1" x14ac:dyDescent="0.45">
      <c r="E615" s="140" t="s">
        <v>584</v>
      </c>
    </row>
    <row r="616" spans="1:39" ht="14.25" customHeight="1" x14ac:dyDescent="0.45"/>
    <row r="617" spans="1:39" ht="29.25" customHeight="1" x14ac:dyDescent="0.45">
      <c r="A617" s="32" t="s">
        <v>117</v>
      </c>
      <c r="B617" s="32" t="s">
        <v>118</v>
      </c>
      <c r="C617" s="33" t="s">
        <v>119</v>
      </c>
      <c r="D617" s="32" t="s">
        <v>120</v>
      </c>
      <c r="E617" s="32" t="s">
        <v>121</v>
      </c>
      <c r="F617" s="32" t="s">
        <v>122</v>
      </c>
      <c r="G617" s="32" t="s">
        <v>123</v>
      </c>
      <c r="H617" s="32" t="s">
        <v>124</v>
      </c>
      <c r="I617" s="32" t="s">
        <v>125</v>
      </c>
      <c r="J617" s="32" t="s">
        <v>126</v>
      </c>
      <c r="K617" s="32" t="s">
        <v>127</v>
      </c>
      <c r="L617" s="34" t="s">
        <v>128</v>
      </c>
      <c r="M617" s="33" t="s">
        <v>129</v>
      </c>
      <c r="N617" s="33" t="s">
        <v>130</v>
      </c>
      <c r="O617" s="35" t="s">
        <v>131</v>
      </c>
      <c r="P617" s="829" t="s">
        <v>132</v>
      </c>
      <c r="Q617" s="828"/>
      <c r="R617" s="33" t="s">
        <v>133</v>
      </c>
      <c r="S617" s="830" t="s">
        <v>201</v>
      </c>
      <c r="T617" s="827"/>
      <c r="U617" s="828"/>
      <c r="V617" s="32" t="s">
        <v>135</v>
      </c>
      <c r="W617" s="32" t="s">
        <v>136</v>
      </c>
      <c r="X617" s="32" t="s">
        <v>137</v>
      </c>
      <c r="Y617" s="32" t="s">
        <v>138</v>
      </c>
      <c r="Z617" s="32" t="s">
        <v>139</v>
      </c>
      <c r="AA617" s="32" t="s">
        <v>140</v>
      </c>
      <c r="AB617" s="32" t="s">
        <v>585</v>
      </c>
      <c r="AC617" s="32" t="s">
        <v>586</v>
      </c>
      <c r="AD617" s="32" t="s">
        <v>587</v>
      </c>
      <c r="AE617" s="32" t="s">
        <v>588</v>
      </c>
      <c r="AF617" s="32" t="s">
        <v>589</v>
      </c>
      <c r="AG617" s="141" t="s">
        <v>590</v>
      </c>
      <c r="AH617" s="141" t="s">
        <v>591</v>
      </c>
      <c r="AI617" s="141" t="s">
        <v>592</v>
      </c>
      <c r="AJ617" s="32" t="s">
        <v>593</v>
      </c>
      <c r="AK617" s="32" t="s">
        <v>594</v>
      </c>
      <c r="AL617" s="32" t="s">
        <v>595</v>
      </c>
      <c r="AM617" s="32" t="s">
        <v>596</v>
      </c>
    </row>
    <row r="618" spans="1:39" ht="14.25" customHeight="1" x14ac:dyDescent="0.45">
      <c r="A618" s="156" t="s">
        <v>149</v>
      </c>
      <c r="B618" s="157" t="s">
        <v>675</v>
      </c>
      <c r="C618" s="495">
        <v>45855</v>
      </c>
      <c r="D618" s="568" t="s">
        <v>676</v>
      </c>
      <c r="E618" s="515" t="s">
        <v>3660</v>
      </c>
      <c r="F618" s="157" t="s">
        <v>677</v>
      </c>
      <c r="G618" s="515" t="s">
        <v>186</v>
      </c>
      <c r="H618" s="515" t="s">
        <v>3661</v>
      </c>
      <c r="I618" s="158">
        <v>38.1</v>
      </c>
      <c r="J618" s="158">
        <v>99</v>
      </c>
      <c r="K618" s="158"/>
      <c r="L618" s="159">
        <f>SUM(V618:AM618)</f>
        <v>5</v>
      </c>
      <c r="M618" s="158">
        <f>L618*I618</f>
        <v>190.5</v>
      </c>
      <c r="N618" s="158"/>
      <c r="O618" s="160"/>
      <c r="P618" s="160">
        <f>O619*I618</f>
        <v>0</v>
      </c>
      <c r="Q618" s="160"/>
      <c r="R618" s="158"/>
      <c r="S618" s="158">
        <f>R619*I618</f>
        <v>190.5</v>
      </c>
      <c r="T618" s="158"/>
      <c r="U618" s="161"/>
      <c r="V618" s="158"/>
      <c r="W618" s="158"/>
      <c r="X618" s="158"/>
      <c r="Y618" s="158"/>
      <c r="Z618" s="158"/>
      <c r="AA618" s="160">
        <v>5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</row>
    <row r="619" spans="1:39" ht="14.25" customHeight="1" x14ac:dyDescent="0.45">
      <c r="A619" s="125"/>
      <c r="B619" s="36"/>
      <c r="C619" s="496"/>
      <c r="D619" s="46"/>
      <c r="E619" s="36"/>
      <c r="F619" s="36"/>
      <c r="G619" s="36"/>
      <c r="H619" s="36"/>
      <c r="I619" s="38"/>
      <c r="J619" s="38"/>
      <c r="K619" s="38"/>
      <c r="L619" s="84"/>
      <c r="M619" s="38"/>
      <c r="N619" s="38">
        <f>L618*J618</f>
        <v>495</v>
      </c>
      <c r="O619" s="545">
        <f>SUM(V619:AM619)</f>
        <v>0</v>
      </c>
      <c r="P619" s="41"/>
      <c r="Q619" s="41">
        <f>O619*J618</f>
        <v>0</v>
      </c>
      <c r="R619" s="38">
        <f>L618-O619</f>
        <v>5</v>
      </c>
      <c r="S619" s="38"/>
      <c r="T619" s="38">
        <f>R619*J618</f>
        <v>495</v>
      </c>
      <c r="U619" s="83"/>
      <c r="V619" s="38"/>
      <c r="W619" s="38"/>
      <c r="X619" s="38"/>
      <c r="Y619" s="38"/>
      <c r="Z619" s="38"/>
      <c r="AA619" s="41">
        <v>0</v>
      </c>
      <c r="AB619" s="38"/>
      <c r="AC619" s="38"/>
      <c r="AD619" s="38"/>
      <c r="AE619" s="38"/>
      <c r="AF619" s="38"/>
      <c r="AG619" s="38"/>
      <c r="AH619" s="38"/>
      <c r="AI619" s="38"/>
      <c r="AJ619" s="38"/>
      <c r="AK619" s="38"/>
      <c r="AL619" s="38"/>
      <c r="AM619" s="38"/>
    </row>
    <row r="620" spans="1:39" ht="14.25" customHeight="1" x14ac:dyDescent="0.45">
      <c r="A620" s="125"/>
      <c r="B620" s="36"/>
      <c r="C620" s="496"/>
      <c r="D620" s="36"/>
      <c r="E620" s="36"/>
      <c r="F620" s="36"/>
      <c r="G620" s="36"/>
      <c r="H620" s="36"/>
      <c r="I620" s="38"/>
      <c r="J620" s="38"/>
      <c r="K620" s="38"/>
      <c r="L620" s="84"/>
      <c r="M620" s="38"/>
      <c r="N620" s="38"/>
      <c r="O620" s="41"/>
      <c r="P620" s="41"/>
      <c r="Q620" s="41"/>
      <c r="R620" s="38"/>
      <c r="S620" s="38"/>
      <c r="T620" s="38"/>
      <c r="U620" s="83"/>
      <c r="V620" s="38"/>
      <c r="W620" s="38"/>
      <c r="X620" s="38"/>
      <c r="Y620" s="38"/>
      <c r="Z620" s="38"/>
      <c r="AA620" s="887"/>
      <c r="AB620" s="38"/>
      <c r="AC620" s="38"/>
      <c r="AD620" s="38"/>
      <c r="AE620" s="38"/>
      <c r="AF620" s="38"/>
      <c r="AG620" s="38"/>
      <c r="AH620" s="38"/>
      <c r="AI620" s="38"/>
      <c r="AJ620" s="38"/>
      <c r="AK620" s="38"/>
      <c r="AL620" s="38"/>
      <c r="AM620" s="38"/>
    </row>
    <row r="621" spans="1:39" ht="14.25" customHeight="1" x14ac:dyDescent="0.45">
      <c r="A621" s="502" t="s">
        <v>149</v>
      </c>
      <c r="B621" s="503" t="s">
        <v>675</v>
      </c>
      <c r="C621" s="504">
        <v>45855</v>
      </c>
      <c r="D621" s="563" t="s">
        <v>678</v>
      </c>
      <c r="E621" s="505" t="s">
        <v>180</v>
      </c>
      <c r="F621" s="505" t="s">
        <v>3686</v>
      </c>
      <c r="G621" s="505" t="s">
        <v>191</v>
      </c>
      <c r="H621" s="505" t="s">
        <v>2391</v>
      </c>
      <c r="I621" s="506">
        <v>61.2</v>
      </c>
      <c r="J621" s="506">
        <v>159</v>
      </c>
      <c r="K621" s="507"/>
      <c r="L621" s="508">
        <f>SUM(V621:AM621)</f>
        <v>4</v>
      </c>
      <c r="M621" s="507">
        <f>L621*I621</f>
        <v>244.8</v>
      </c>
      <c r="N621" s="507"/>
      <c r="O621" s="509"/>
      <c r="P621" s="509">
        <f>O622*I621</f>
        <v>0</v>
      </c>
      <c r="Q621" s="509"/>
      <c r="R621" s="507"/>
      <c r="S621" s="507">
        <f>R622*I621</f>
        <v>244.8</v>
      </c>
      <c r="T621" s="507"/>
      <c r="U621" s="510"/>
      <c r="V621" s="506"/>
      <c r="W621" s="506"/>
      <c r="X621" s="506"/>
      <c r="Y621" s="506"/>
      <c r="Z621" s="506"/>
      <c r="AA621" s="511"/>
      <c r="AB621" s="506">
        <v>1</v>
      </c>
      <c r="AC621" s="506">
        <v>1</v>
      </c>
      <c r="AD621" s="506">
        <v>1</v>
      </c>
      <c r="AE621" s="506">
        <v>1</v>
      </c>
      <c r="AF621" s="506"/>
      <c r="AG621" s="506"/>
      <c r="AH621" s="506"/>
      <c r="AI621" s="506"/>
      <c r="AJ621" s="506"/>
      <c r="AK621" s="506"/>
      <c r="AL621" s="506"/>
      <c r="AM621" s="506"/>
    </row>
    <row r="622" spans="1:39" ht="14.25" customHeight="1" x14ac:dyDescent="0.45">
      <c r="A622" s="125"/>
      <c r="B622" s="36"/>
      <c r="C622" s="496"/>
      <c r="D622" s="557"/>
      <c r="E622" s="36"/>
      <c r="F622" s="36"/>
      <c r="G622" s="36"/>
      <c r="H622" s="36"/>
      <c r="I622" s="38"/>
      <c r="J622" s="38"/>
      <c r="K622" s="38"/>
      <c r="L622" s="84"/>
      <c r="M622" s="38"/>
      <c r="N622" s="38">
        <f>L621*J621</f>
        <v>636</v>
      </c>
      <c r="O622" s="545">
        <f>SUM(V622:AM622)</f>
        <v>0</v>
      </c>
      <c r="P622" s="41"/>
      <c r="Q622" s="41">
        <f>O622*J621</f>
        <v>0</v>
      </c>
      <c r="R622" s="38">
        <f>L621-O622</f>
        <v>4</v>
      </c>
      <c r="S622" s="38"/>
      <c r="T622" s="38">
        <f>R622*J621</f>
        <v>636</v>
      </c>
      <c r="U622" s="83"/>
      <c r="V622" s="38"/>
      <c r="W622" s="38"/>
      <c r="X622" s="38"/>
      <c r="Y622" s="38"/>
      <c r="Z622" s="38"/>
      <c r="AA622" s="41"/>
      <c r="AB622" s="542">
        <v>0</v>
      </c>
      <c r="AC622" s="38">
        <v>0</v>
      </c>
      <c r="AD622" s="38">
        <v>0</v>
      </c>
      <c r="AE622" s="555">
        <v>0</v>
      </c>
      <c r="AF622" s="38"/>
      <c r="AG622" s="38"/>
      <c r="AH622" s="38"/>
      <c r="AI622" s="38"/>
      <c r="AJ622" s="38"/>
      <c r="AK622" s="38"/>
      <c r="AL622" s="38"/>
      <c r="AM622" s="38"/>
    </row>
    <row r="623" spans="1:39" ht="14.25" customHeight="1" x14ac:dyDescent="0.45">
      <c r="A623" s="125"/>
      <c r="B623" s="36"/>
      <c r="C623" s="496"/>
      <c r="D623" s="36"/>
      <c r="E623" s="36"/>
      <c r="F623" s="36"/>
      <c r="G623" s="36"/>
      <c r="H623" s="36"/>
      <c r="I623" s="38"/>
      <c r="J623" s="38"/>
      <c r="K623" s="38"/>
      <c r="L623" s="84"/>
      <c r="M623" s="38"/>
      <c r="N623" s="38"/>
      <c r="O623" s="41"/>
      <c r="P623" s="41"/>
      <c r="Q623" s="41"/>
      <c r="R623" s="38"/>
      <c r="S623" s="38"/>
      <c r="T623" s="38"/>
      <c r="U623" s="83"/>
      <c r="V623" s="38"/>
      <c r="W623" s="38"/>
      <c r="X623" s="38"/>
      <c r="Y623" s="38"/>
      <c r="Z623" s="38"/>
      <c r="AA623" s="41"/>
      <c r="AB623" s="888"/>
      <c r="AC623" s="38"/>
      <c r="AD623" s="38"/>
      <c r="AE623" s="38"/>
      <c r="AF623" s="38"/>
      <c r="AG623" s="38"/>
      <c r="AH623" s="38"/>
      <c r="AI623" s="38"/>
      <c r="AJ623" s="38"/>
      <c r="AK623" s="38"/>
      <c r="AL623" s="38"/>
      <c r="AM623" s="38"/>
    </row>
    <row r="624" spans="1:39" ht="27.75" customHeight="1" x14ac:dyDescent="0.45">
      <c r="A624" s="502" t="s">
        <v>149</v>
      </c>
      <c r="B624" s="503" t="s">
        <v>675</v>
      </c>
      <c r="C624" s="504">
        <v>45889</v>
      </c>
      <c r="D624" s="505" t="s">
        <v>679</v>
      </c>
      <c r="E624" s="505" t="s">
        <v>180</v>
      </c>
      <c r="F624" s="505" t="s">
        <v>3746</v>
      </c>
      <c r="G624" s="505" t="s">
        <v>3747</v>
      </c>
      <c r="H624" s="505" t="s">
        <v>3748</v>
      </c>
      <c r="I624" s="506">
        <v>76.5</v>
      </c>
      <c r="J624" s="506">
        <v>199</v>
      </c>
      <c r="K624" s="507"/>
      <c r="L624" s="508">
        <f>SUM(V624:AM624)</f>
        <v>4</v>
      </c>
      <c r="M624" s="507">
        <f>L624*I624</f>
        <v>306</v>
      </c>
      <c r="N624" s="507"/>
      <c r="O624" s="509"/>
      <c r="P624" s="509">
        <f>O625*I624</f>
        <v>0</v>
      </c>
      <c r="Q624" s="509"/>
      <c r="R624" s="507"/>
      <c r="S624" s="507">
        <f>R625*I624</f>
        <v>306</v>
      </c>
      <c r="T624" s="507"/>
      <c r="U624" s="510"/>
      <c r="V624" s="506"/>
      <c r="W624" s="506"/>
      <c r="X624" s="506"/>
      <c r="Y624" s="506"/>
      <c r="Z624" s="506"/>
      <c r="AA624" s="511"/>
      <c r="AB624" s="506"/>
      <c r="AC624" s="506">
        <v>1</v>
      </c>
      <c r="AD624" s="506">
        <v>2</v>
      </c>
      <c r="AE624" s="506">
        <v>1</v>
      </c>
      <c r="AF624" s="506"/>
      <c r="AG624" s="506"/>
      <c r="AH624" s="506"/>
      <c r="AI624" s="506"/>
      <c r="AJ624" s="506"/>
      <c r="AK624" s="506"/>
      <c r="AL624" s="506"/>
      <c r="AM624" s="506"/>
    </row>
    <row r="625" spans="1:39" ht="14.25" customHeight="1" x14ac:dyDescent="0.45">
      <c r="A625" s="125"/>
      <c r="B625" s="36"/>
      <c r="C625" s="496"/>
      <c r="D625" s="46"/>
      <c r="E625" s="36"/>
      <c r="F625" s="36"/>
      <c r="G625" s="36"/>
      <c r="H625" s="36"/>
      <c r="I625" s="38"/>
      <c r="J625" s="38"/>
      <c r="K625" s="38"/>
      <c r="L625" s="84"/>
      <c r="M625" s="38"/>
      <c r="N625" s="38">
        <f>L624*J624</f>
        <v>796</v>
      </c>
      <c r="O625" s="545">
        <f>SUM(V625:AM625)</f>
        <v>0</v>
      </c>
      <c r="P625" s="41"/>
      <c r="Q625" s="41">
        <f>O625*J624</f>
        <v>0</v>
      </c>
      <c r="R625" s="38">
        <f>L624-O625</f>
        <v>4</v>
      </c>
      <c r="S625" s="38"/>
      <c r="T625" s="38">
        <f>R625*J624</f>
        <v>796</v>
      </c>
      <c r="U625" s="83"/>
      <c r="V625" s="38"/>
      <c r="W625" s="38"/>
      <c r="X625" s="38"/>
      <c r="Y625" s="38"/>
      <c r="Z625" s="38"/>
      <c r="AA625" s="41"/>
      <c r="AB625" s="38"/>
      <c r="AC625" s="38">
        <v>0</v>
      </c>
      <c r="AD625" s="38">
        <v>0</v>
      </c>
      <c r="AE625" s="38">
        <v>0</v>
      </c>
      <c r="AF625" s="38"/>
      <c r="AG625" s="38"/>
      <c r="AH625" s="38"/>
      <c r="AI625" s="38"/>
      <c r="AJ625" s="38"/>
      <c r="AK625" s="38"/>
      <c r="AL625" s="38"/>
      <c r="AM625" s="38"/>
    </row>
    <row r="626" spans="1:39" ht="14.25" customHeight="1" x14ac:dyDescent="0.45">
      <c r="A626" s="125"/>
      <c r="B626" s="36"/>
      <c r="C626" s="496"/>
      <c r="D626" s="36"/>
      <c r="E626" s="36"/>
      <c r="F626" s="36"/>
      <c r="G626" s="36"/>
      <c r="H626" s="36"/>
      <c r="I626" s="38"/>
      <c r="J626" s="38"/>
      <c r="K626" s="38"/>
      <c r="L626" s="84"/>
      <c r="M626" s="38"/>
      <c r="N626" s="38"/>
      <c r="O626" s="41"/>
      <c r="P626" s="41"/>
      <c r="Q626" s="41"/>
      <c r="R626" s="38"/>
      <c r="S626" s="38"/>
      <c r="T626" s="38"/>
      <c r="U626" s="83"/>
      <c r="V626" s="38"/>
      <c r="W626" s="38"/>
      <c r="X626" s="38"/>
      <c r="Y626" s="38"/>
      <c r="Z626" s="38"/>
      <c r="AA626" s="41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</row>
    <row r="627" spans="1:39" ht="14.25" customHeight="1" x14ac:dyDescent="0.45">
      <c r="A627" s="502" t="s">
        <v>149</v>
      </c>
      <c r="B627" s="503" t="s">
        <v>675</v>
      </c>
      <c r="C627" s="504">
        <v>45855</v>
      </c>
      <c r="D627" s="505" t="s">
        <v>462</v>
      </c>
      <c r="E627" s="505" t="s">
        <v>508</v>
      </c>
      <c r="F627" s="505" t="s">
        <v>3777</v>
      </c>
      <c r="G627" s="505"/>
      <c r="H627" s="514" t="s">
        <v>3713</v>
      </c>
      <c r="I627" s="506">
        <v>138.1</v>
      </c>
      <c r="J627" s="506">
        <v>359</v>
      </c>
      <c r="K627" s="507"/>
      <c r="L627" s="508">
        <f>SUM(V627:AM627)</f>
        <v>4</v>
      </c>
      <c r="M627" s="507">
        <f>L627*I627</f>
        <v>552.4</v>
      </c>
      <c r="N627" s="507"/>
      <c r="O627" s="509"/>
      <c r="P627" s="509">
        <f>O628*I627</f>
        <v>0</v>
      </c>
      <c r="Q627" s="509"/>
      <c r="R627" s="507"/>
      <c r="S627" s="507">
        <f>R628*I627</f>
        <v>552.4</v>
      </c>
      <c r="T627" s="507"/>
      <c r="U627" s="510"/>
      <c r="V627" s="506"/>
      <c r="W627" s="506"/>
      <c r="X627" s="506"/>
      <c r="Y627" s="506"/>
      <c r="Z627" s="506"/>
      <c r="AA627" s="511"/>
      <c r="AB627" s="506"/>
      <c r="AC627" s="506"/>
      <c r="AD627" s="506"/>
      <c r="AE627" s="506"/>
      <c r="AF627" s="506"/>
      <c r="AG627" s="506"/>
      <c r="AH627" s="506"/>
      <c r="AI627" s="506"/>
      <c r="AJ627" s="506">
        <v>2</v>
      </c>
      <c r="AK627" s="506">
        <v>2</v>
      </c>
      <c r="AL627" s="506"/>
      <c r="AM627" s="506"/>
    </row>
    <row r="628" spans="1:39" ht="14.25" customHeight="1" x14ac:dyDescent="0.45">
      <c r="A628" s="125"/>
      <c r="B628" s="36"/>
      <c r="C628" s="496"/>
      <c r="D628" s="46"/>
      <c r="E628" s="36"/>
      <c r="F628" s="36"/>
      <c r="G628" s="36"/>
      <c r="H628" s="36"/>
      <c r="I628" s="38"/>
      <c r="J628" s="38"/>
      <c r="K628" s="38"/>
      <c r="L628" s="84"/>
      <c r="M628" s="38"/>
      <c r="N628" s="38">
        <f>L627*J627</f>
        <v>1436</v>
      </c>
      <c r="O628" s="41">
        <f>SUM(V628:AM628)</f>
        <v>0</v>
      </c>
      <c r="P628" s="41"/>
      <c r="Q628" s="41">
        <f>O628*J627</f>
        <v>0</v>
      </c>
      <c r="R628" s="38">
        <f>L627-O628</f>
        <v>4</v>
      </c>
      <c r="S628" s="38"/>
      <c r="T628" s="38">
        <f>R628*J627</f>
        <v>1436</v>
      </c>
      <c r="U628" s="83"/>
      <c r="V628" s="38"/>
      <c r="W628" s="38"/>
      <c r="X628" s="38"/>
      <c r="Y628" s="38"/>
      <c r="Z628" s="38"/>
      <c r="AA628" s="41"/>
      <c r="AB628" s="38"/>
      <c r="AC628" s="38"/>
      <c r="AD628" s="38"/>
      <c r="AE628" s="38"/>
      <c r="AF628" s="38"/>
      <c r="AG628" s="38"/>
      <c r="AH628" s="38"/>
      <c r="AI628" s="38"/>
      <c r="AJ628" s="38">
        <v>0</v>
      </c>
      <c r="AK628" s="38">
        <v>0</v>
      </c>
      <c r="AL628" s="38"/>
      <c r="AM628" s="38"/>
    </row>
    <row r="629" spans="1:39" ht="14.25" customHeight="1" x14ac:dyDescent="0.45">
      <c r="A629" s="125"/>
      <c r="B629" s="36"/>
      <c r="C629" s="496"/>
      <c r="D629" s="36"/>
      <c r="E629" s="36"/>
      <c r="F629" s="36"/>
      <c r="G629" s="36"/>
      <c r="H629" s="36"/>
      <c r="I629" s="38"/>
      <c r="J629" s="38"/>
      <c r="K629" s="38"/>
      <c r="L629" s="84"/>
      <c r="M629" s="38"/>
      <c r="N629" s="38"/>
      <c r="O629" s="41"/>
      <c r="P629" s="41"/>
      <c r="Q629" s="41"/>
      <c r="R629" s="38"/>
      <c r="S629" s="38"/>
      <c r="T629" s="38"/>
      <c r="U629" s="83"/>
      <c r="V629" s="38"/>
      <c r="W629" s="38"/>
      <c r="X629" s="38"/>
      <c r="Y629" s="38"/>
      <c r="Z629" s="38"/>
      <c r="AA629" s="41"/>
      <c r="AB629" s="38"/>
      <c r="AC629" s="38"/>
      <c r="AD629" s="38"/>
      <c r="AE629" s="38"/>
      <c r="AF629" s="38"/>
      <c r="AG629" s="38"/>
      <c r="AH629" s="38"/>
      <c r="AI629" s="38"/>
      <c r="AJ629" s="845"/>
      <c r="AK629" s="38"/>
      <c r="AL629" s="38"/>
      <c r="AM629" s="38"/>
    </row>
    <row r="630" spans="1:39" ht="14.25" customHeight="1" x14ac:dyDescent="0.45">
      <c r="A630" s="502" t="s">
        <v>149</v>
      </c>
      <c r="B630" s="503" t="s">
        <v>675</v>
      </c>
      <c r="C630" s="504">
        <v>45855</v>
      </c>
      <c r="D630" s="505" t="s">
        <v>680</v>
      </c>
      <c r="E630" s="514" t="s">
        <v>540</v>
      </c>
      <c r="F630" s="514" t="s">
        <v>3714</v>
      </c>
      <c r="G630" s="505"/>
      <c r="H630" s="514" t="s">
        <v>598</v>
      </c>
      <c r="I630" s="506">
        <v>111.2</v>
      </c>
      <c r="J630" s="506">
        <v>289</v>
      </c>
      <c r="K630" s="507"/>
      <c r="L630" s="508">
        <f>SUM(V630:AM630)</f>
        <v>4</v>
      </c>
      <c r="M630" s="507">
        <f>L630*I630</f>
        <v>444.8</v>
      </c>
      <c r="N630" s="507"/>
      <c r="O630" s="509"/>
      <c r="P630" s="509">
        <f>O631*I630</f>
        <v>0</v>
      </c>
      <c r="Q630" s="509"/>
      <c r="R630" s="507"/>
      <c r="S630" s="507">
        <f>R631*I630</f>
        <v>444.8</v>
      </c>
      <c r="T630" s="507"/>
      <c r="U630" s="510"/>
      <c r="V630" s="506"/>
      <c r="W630" s="506"/>
      <c r="X630" s="506"/>
      <c r="Y630" s="506"/>
      <c r="Z630" s="506"/>
      <c r="AA630" s="511"/>
      <c r="AB630" s="506"/>
      <c r="AC630" s="506"/>
      <c r="AD630" s="506"/>
      <c r="AE630" s="506"/>
      <c r="AF630" s="506"/>
      <c r="AG630" s="506">
        <v>2</v>
      </c>
      <c r="AH630" s="506">
        <v>2</v>
      </c>
      <c r="AI630" s="506"/>
      <c r="AJ630" s="506"/>
      <c r="AK630" s="506"/>
      <c r="AL630" s="506"/>
      <c r="AM630" s="506"/>
    </row>
    <row r="631" spans="1:39" ht="14.25" customHeight="1" x14ac:dyDescent="0.45">
      <c r="A631" s="126"/>
      <c r="B631" s="36"/>
      <c r="C631" s="496"/>
      <c r="D631" s="46"/>
      <c r="E631" s="36"/>
      <c r="F631" s="36"/>
      <c r="G631" s="36"/>
      <c r="H631" s="36"/>
      <c r="I631" s="38"/>
      <c r="J631" s="38"/>
      <c r="K631" s="38"/>
      <c r="L631" s="84"/>
      <c r="M631" s="38"/>
      <c r="N631" s="38">
        <f>L630*J630</f>
        <v>1156</v>
      </c>
      <c r="O631" s="41">
        <f>SUM(V631:AM631)</f>
        <v>0</v>
      </c>
      <c r="P631" s="110"/>
      <c r="Q631" s="110">
        <f>O631*J630</f>
        <v>0</v>
      </c>
      <c r="R631" s="48">
        <f>L630-O631</f>
        <v>4</v>
      </c>
      <c r="S631" s="48"/>
      <c r="T631" s="48">
        <f>R631*J630</f>
        <v>1156</v>
      </c>
      <c r="U631" s="128"/>
      <c r="V631" s="38"/>
      <c r="W631" s="38"/>
      <c r="X631" s="38"/>
      <c r="Y631" s="38"/>
      <c r="Z631" s="38"/>
      <c r="AA631" s="41"/>
      <c r="AB631" s="38"/>
      <c r="AC631" s="38"/>
      <c r="AD631" s="38"/>
      <c r="AE631" s="38"/>
      <c r="AF631" s="38"/>
      <c r="AG631" s="38">
        <v>0</v>
      </c>
      <c r="AH631" s="38">
        <v>0</v>
      </c>
      <c r="AI631" s="38"/>
      <c r="AJ631" s="38"/>
      <c r="AK631" s="38"/>
      <c r="AL631" s="38"/>
      <c r="AM631" s="38"/>
    </row>
    <row r="632" spans="1:39" ht="14.25" customHeight="1" x14ac:dyDescent="0.45">
      <c r="A632" s="129"/>
      <c r="B632" s="19"/>
      <c r="C632" s="497"/>
      <c r="D632" s="19"/>
      <c r="E632" s="19"/>
      <c r="F632" s="19"/>
      <c r="G632" s="19"/>
      <c r="H632" s="19"/>
      <c r="I632" s="19"/>
      <c r="J632" s="19"/>
      <c r="K632" s="19"/>
      <c r="L632" s="130"/>
      <c r="M632" s="19"/>
      <c r="N632" s="19"/>
      <c r="O632" s="19"/>
      <c r="P632" s="19"/>
      <c r="Q632" s="19"/>
      <c r="R632" s="19"/>
      <c r="S632" s="19"/>
      <c r="T632" s="19"/>
      <c r="U632" s="12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883"/>
      <c r="AH632" s="19"/>
      <c r="AI632" s="19"/>
      <c r="AJ632" s="19"/>
      <c r="AK632" s="19"/>
      <c r="AL632" s="19"/>
      <c r="AM632" s="19"/>
    </row>
    <row r="633" spans="1:39" ht="31.15" customHeight="1" x14ac:dyDescent="0.45">
      <c r="A633" s="502" t="s">
        <v>149</v>
      </c>
      <c r="B633" s="503" t="s">
        <v>675</v>
      </c>
      <c r="C633" s="504">
        <v>45889</v>
      </c>
      <c r="D633" s="563" t="s">
        <v>681</v>
      </c>
      <c r="E633" s="505" t="s">
        <v>368</v>
      </c>
      <c r="F633" s="505" t="s">
        <v>3786</v>
      </c>
      <c r="G633" s="505"/>
      <c r="H633" s="505" t="s">
        <v>3787</v>
      </c>
      <c r="I633" s="506">
        <v>107.3</v>
      </c>
      <c r="J633" s="506">
        <v>279</v>
      </c>
      <c r="K633" s="507"/>
      <c r="L633" s="508">
        <f>SUM(V633:AM633)</f>
        <v>4</v>
      </c>
      <c r="M633" s="507">
        <f>L633*I633</f>
        <v>429.2</v>
      </c>
      <c r="N633" s="507"/>
      <c r="O633" s="509"/>
      <c r="P633" s="509">
        <f>O634*I633</f>
        <v>0</v>
      </c>
      <c r="Q633" s="509"/>
      <c r="R633" s="507"/>
      <c r="S633" s="507">
        <f>R634*I633</f>
        <v>429.2</v>
      </c>
      <c r="T633" s="507"/>
      <c r="U633" s="510"/>
      <c r="V633" s="506"/>
      <c r="W633" s="506"/>
      <c r="X633" s="506"/>
      <c r="Y633" s="512"/>
      <c r="Z633" s="512"/>
      <c r="AA633" s="512"/>
      <c r="AB633" s="506"/>
      <c r="AC633" s="506"/>
      <c r="AD633" s="506"/>
      <c r="AE633" s="506"/>
      <c r="AF633" s="506"/>
      <c r="AG633" s="506"/>
      <c r="AH633" s="506"/>
      <c r="AI633" s="506"/>
      <c r="AJ633" s="506"/>
      <c r="AK633" s="506">
        <v>2</v>
      </c>
      <c r="AL633" s="506">
        <v>2</v>
      </c>
      <c r="AM633" s="506"/>
    </row>
    <row r="634" spans="1:39" ht="14.25" customHeight="1" x14ac:dyDescent="0.45">
      <c r="A634" s="125"/>
      <c r="B634" s="36"/>
      <c r="C634" s="496"/>
      <c r="D634" s="46"/>
      <c r="E634" s="36"/>
      <c r="F634" s="36"/>
      <c r="G634" s="36"/>
      <c r="H634" s="36"/>
      <c r="I634" s="38"/>
      <c r="J634" s="38"/>
      <c r="K634" s="38"/>
      <c r="L634" s="84"/>
      <c r="M634" s="38"/>
      <c r="N634" s="38">
        <f>L633*J633</f>
        <v>1116</v>
      </c>
      <c r="O634" s="545">
        <f>SUM(V634:AM634)</f>
        <v>0</v>
      </c>
      <c r="P634" s="41"/>
      <c r="Q634" s="41">
        <f>O634*J633</f>
        <v>0</v>
      </c>
      <c r="R634" s="38">
        <f>L633-O634</f>
        <v>4</v>
      </c>
      <c r="S634" s="38"/>
      <c r="T634" s="38">
        <f>R634*J633</f>
        <v>1116</v>
      </c>
      <c r="U634" s="83"/>
      <c r="V634" s="38"/>
      <c r="W634" s="38"/>
      <c r="X634" s="38"/>
      <c r="Y634" s="19"/>
      <c r="Z634" s="19"/>
      <c r="AA634" s="19"/>
      <c r="AB634" s="38"/>
      <c r="AC634" s="38"/>
      <c r="AD634" s="38"/>
      <c r="AE634" s="19"/>
      <c r="AF634" s="38"/>
      <c r="AG634" s="38"/>
      <c r="AH634" s="38"/>
      <c r="AI634" s="38"/>
      <c r="AJ634" s="38"/>
      <c r="AK634" s="38">
        <v>0</v>
      </c>
      <c r="AL634" s="38">
        <v>0</v>
      </c>
      <c r="AM634" s="38"/>
    </row>
    <row r="635" spans="1:39" ht="14.25" customHeight="1" x14ac:dyDescent="0.45">
      <c r="A635" s="125"/>
      <c r="B635" s="36"/>
      <c r="C635" s="496"/>
      <c r="D635" s="36"/>
      <c r="E635" s="36"/>
      <c r="F635" s="36"/>
      <c r="G635" s="36"/>
      <c r="H635" s="36"/>
      <c r="I635" s="38"/>
      <c r="J635" s="38"/>
      <c r="K635" s="38"/>
      <c r="L635" s="84"/>
      <c r="M635" s="38"/>
      <c r="N635" s="38"/>
      <c r="O635" s="41"/>
      <c r="P635" s="41"/>
      <c r="Q635" s="41"/>
      <c r="R635" s="38"/>
      <c r="S635" s="38"/>
      <c r="T635" s="38"/>
      <c r="U635" s="83"/>
      <c r="V635" s="38"/>
      <c r="W635" s="38"/>
      <c r="X635" s="38"/>
      <c r="Y635" s="19"/>
      <c r="Z635" s="19"/>
      <c r="AA635" s="19"/>
      <c r="AB635" s="38"/>
      <c r="AC635" s="38"/>
      <c r="AD635" s="38"/>
      <c r="AE635" s="19"/>
      <c r="AF635" s="38"/>
      <c r="AG635" s="38"/>
      <c r="AH635" s="38"/>
      <c r="AI635" s="38"/>
      <c r="AJ635" s="38"/>
      <c r="AK635" s="38"/>
      <c r="AL635" s="38"/>
      <c r="AM635" s="38"/>
    </row>
    <row r="636" spans="1:39" ht="14.25" customHeight="1" x14ac:dyDescent="0.45">
      <c r="A636" s="502" t="s">
        <v>149</v>
      </c>
      <c r="B636" s="503" t="s">
        <v>675</v>
      </c>
      <c r="C636" s="504">
        <v>45919</v>
      </c>
      <c r="D636" s="563" t="s">
        <v>682</v>
      </c>
      <c r="E636" s="505" t="s">
        <v>164</v>
      </c>
      <c r="F636" s="505" t="s">
        <v>3776</v>
      </c>
      <c r="G636" s="505" t="s">
        <v>166</v>
      </c>
      <c r="H636" s="505" t="s">
        <v>3357</v>
      </c>
      <c r="I636" s="506">
        <v>61.2</v>
      </c>
      <c r="J636" s="506">
        <v>159</v>
      </c>
      <c r="K636" s="507"/>
      <c r="L636" s="508">
        <f>SUM(V636:AM636)</f>
        <v>4</v>
      </c>
      <c r="M636" s="507">
        <f>L636*I636</f>
        <v>244.8</v>
      </c>
      <c r="N636" s="507"/>
      <c r="O636" s="509"/>
      <c r="P636" s="509">
        <f>O637*I636</f>
        <v>0</v>
      </c>
      <c r="Q636" s="509"/>
      <c r="R636" s="507"/>
      <c r="S636" s="507">
        <f>R637*I636</f>
        <v>244.8</v>
      </c>
      <c r="T636" s="507"/>
      <c r="U636" s="510"/>
      <c r="V636" s="506"/>
      <c r="W636" s="506"/>
      <c r="X636" s="506"/>
      <c r="Y636" s="512"/>
      <c r="Z636" s="512"/>
      <c r="AA636" s="512"/>
      <c r="AB636" s="506"/>
      <c r="AC636" s="506"/>
      <c r="AD636" s="506"/>
      <c r="AE636" s="512"/>
      <c r="AF636" s="506"/>
      <c r="AG636" s="506"/>
      <c r="AH636" s="506"/>
      <c r="AI636" s="506"/>
      <c r="AJ636" s="506"/>
      <c r="AK636" s="506">
        <v>1</v>
      </c>
      <c r="AL636" s="506">
        <v>2</v>
      </c>
      <c r="AM636" s="506">
        <v>1</v>
      </c>
    </row>
    <row r="637" spans="1:39" ht="14.25" customHeight="1" x14ac:dyDescent="0.45">
      <c r="A637" s="125"/>
      <c r="B637" s="36"/>
      <c r="C637" s="496"/>
      <c r="D637" s="656"/>
      <c r="E637" s="36"/>
      <c r="F637" s="36"/>
      <c r="G637" s="36"/>
      <c r="H637" s="36"/>
      <c r="I637" s="38"/>
      <c r="J637" s="38"/>
      <c r="K637" s="38"/>
      <c r="L637" s="84"/>
      <c r="M637" s="38"/>
      <c r="N637" s="38">
        <f>L636*J636</f>
        <v>636</v>
      </c>
      <c r="O637" s="668">
        <f>SUM(V637:AM637)</f>
        <v>0</v>
      </c>
      <c r="P637" s="41"/>
      <c r="Q637" s="41">
        <f>O637*J636</f>
        <v>0</v>
      </c>
      <c r="R637" s="38">
        <f>L636-O637</f>
        <v>4</v>
      </c>
      <c r="S637" s="38"/>
      <c r="T637" s="38">
        <f>R637*J636</f>
        <v>636</v>
      </c>
      <c r="U637" s="83"/>
      <c r="V637" s="38"/>
      <c r="W637" s="38"/>
      <c r="X637" s="38"/>
      <c r="Y637" s="19"/>
      <c r="Z637" s="19"/>
      <c r="AA637" s="19"/>
      <c r="AB637" s="38"/>
      <c r="AC637" s="38"/>
      <c r="AD637" s="38"/>
      <c r="AE637" s="19"/>
      <c r="AF637" s="38"/>
      <c r="AG637" s="38"/>
      <c r="AH637" s="38"/>
      <c r="AI637" s="38"/>
      <c r="AJ637" s="38"/>
      <c r="AK637" s="38">
        <v>0</v>
      </c>
      <c r="AL637" s="845">
        <v>0</v>
      </c>
      <c r="AM637" s="845">
        <v>0</v>
      </c>
    </row>
    <row r="638" spans="1:39" ht="14.25" customHeight="1" x14ac:dyDescent="0.45">
      <c r="A638" s="125"/>
      <c r="B638" s="36"/>
      <c r="C638" s="496"/>
      <c r="D638" s="36"/>
      <c r="E638" s="36"/>
      <c r="F638" s="36"/>
      <c r="G638" s="36"/>
      <c r="H638" s="36"/>
      <c r="I638" s="38"/>
      <c r="J638" s="38"/>
      <c r="K638" s="38"/>
      <c r="L638" s="84"/>
      <c r="M638" s="38"/>
      <c r="N638" s="38"/>
      <c r="O638" s="41"/>
      <c r="P638" s="41"/>
      <c r="Q638" s="41"/>
      <c r="R638" s="38"/>
      <c r="S638" s="38"/>
      <c r="T638" s="38"/>
      <c r="U638" s="83"/>
      <c r="V638" s="38"/>
      <c r="W638" s="38"/>
      <c r="X638" s="38"/>
      <c r="Y638" s="19"/>
      <c r="Z638" s="19"/>
      <c r="AA638" s="19"/>
      <c r="AB638" s="38"/>
      <c r="AC638" s="38"/>
      <c r="AD638" s="38"/>
      <c r="AE638" s="19"/>
      <c r="AF638" s="38"/>
      <c r="AG638" s="38"/>
      <c r="AH638" s="38"/>
      <c r="AI638" s="38"/>
      <c r="AJ638" s="38"/>
      <c r="AK638" s="38"/>
      <c r="AL638" s="845"/>
      <c r="AM638" s="845"/>
    </row>
    <row r="639" spans="1:39" ht="29.25" customHeight="1" x14ac:dyDescent="0.45">
      <c r="A639" s="502" t="s">
        <v>149</v>
      </c>
      <c r="B639" s="503" t="s">
        <v>675</v>
      </c>
      <c r="C639" s="504">
        <v>45855</v>
      </c>
      <c r="D639" s="505" t="s">
        <v>525</v>
      </c>
      <c r="E639" s="505" t="s">
        <v>368</v>
      </c>
      <c r="F639" s="505" t="s">
        <v>3739</v>
      </c>
      <c r="G639" s="505"/>
      <c r="H639" s="505" t="s">
        <v>3738</v>
      </c>
      <c r="I639" s="506">
        <v>91.9</v>
      </c>
      <c r="J639" s="506">
        <v>259</v>
      </c>
      <c r="K639" s="507"/>
      <c r="L639" s="508">
        <f>SUM(V639:AM639)</f>
        <v>4</v>
      </c>
      <c r="M639" s="507">
        <f>L639*I639</f>
        <v>367.6</v>
      </c>
      <c r="N639" s="507"/>
      <c r="O639" s="509"/>
      <c r="P639" s="509">
        <f>O640*I639</f>
        <v>0</v>
      </c>
      <c r="Q639" s="509"/>
      <c r="R639" s="507"/>
      <c r="S639" s="507">
        <f>R640*I639</f>
        <v>367.6</v>
      </c>
      <c r="T639" s="507"/>
      <c r="U639" s="510"/>
      <c r="V639" s="506"/>
      <c r="W639" s="506">
        <v>2</v>
      </c>
      <c r="X639" s="506">
        <v>2</v>
      </c>
      <c r="Y639" s="512"/>
      <c r="Z639" s="512"/>
      <c r="AA639" s="512"/>
      <c r="AB639" s="506"/>
      <c r="AC639" s="506"/>
      <c r="AD639" s="506"/>
      <c r="AE639" s="512"/>
      <c r="AF639" s="506"/>
      <c r="AG639" s="506"/>
      <c r="AH639" s="506"/>
      <c r="AI639" s="506"/>
      <c r="AJ639" s="506"/>
      <c r="AK639" s="506"/>
      <c r="AL639" s="506"/>
      <c r="AM639" s="506"/>
    </row>
    <row r="640" spans="1:39" ht="14.25" customHeight="1" x14ac:dyDescent="0.45">
      <c r="A640" s="125"/>
      <c r="B640" s="36"/>
      <c r="C640" s="496"/>
      <c r="D640" s="46"/>
      <c r="E640" s="36"/>
      <c r="F640" s="36"/>
      <c r="G640" s="36"/>
      <c r="H640" s="36"/>
      <c r="I640" s="38"/>
      <c r="J640" s="38"/>
      <c r="K640" s="38"/>
      <c r="L640" s="84"/>
      <c r="M640" s="38"/>
      <c r="N640" s="38">
        <f>L639*J639</f>
        <v>1036</v>
      </c>
      <c r="O640" s="545">
        <f>SUM(V640:AM640)</f>
        <v>0</v>
      </c>
      <c r="P640" s="41"/>
      <c r="Q640" s="41">
        <f>O640*J639</f>
        <v>0</v>
      </c>
      <c r="R640" s="38">
        <f>L639-O640</f>
        <v>4</v>
      </c>
      <c r="S640" s="38"/>
      <c r="T640" s="38">
        <f>R640*J639</f>
        <v>1036</v>
      </c>
      <c r="U640" s="83"/>
      <c r="V640" s="38"/>
      <c r="W640" s="38">
        <v>0</v>
      </c>
      <c r="X640" s="38">
        <v>0</v>
      </c>
      <c r="Y640" s="19"/>
      <c r="Z640" s="19"/>
      <c r="AA640" s="19"/>
      <c r="AB640" s="38"/>
      <c r="AC640" s="38"/>
      <c r="AD640" s="38"/>
      <c r="AE640" s="19"/>
      <c r="AF640" s="38"/>
      <c r="AG640" s="38"/>
      <c r="AH640" s="38"/>
      <c r="AI640" s="38"/>
      <c r="AJ640" s="38"/>
      <c r="AK640" s="38"/>
      <c r="AL640" s="38"/>
      <c r="AM640" s="38"/>
    </row>
    <row r="641" spans="1:39" ht="14.25" customHeight="1" x14ac:dyDescent="0.45">
      <c r="A641" s="125"/>
      <c r="B641" s="36"/>
      <c r="C641" s="496"/>
      <c r="D641" s="36"/>
      <c r="E641" s="36"/>
      <c r="F641" s="36"/>
      <c r="G641" s="36"/>
      <c r="H641" s="36"/>
      <c r="I641" s="38"/>
      <c r="J641" s="38"/>
      <c r="K641" s="38"/>
      <c r="L641" s="84"/>
      <c r="M641" s="38"/>
      <c r="N641" s="38"/>
      <c r="O641" s="41"/>
      <c r="P641" s="41"/>
      <c r="Q641" s="41"/>
      <c r="R641" s="38"/>
      <c r="S641" s="38"/>
      <c r="T641" s="38"/>
      <c r="U641" s="83"/>
      <c r="V641" s="38"/>
      <c r="W641" s="540"/>
      <c r="X641" s="38"/>
      <c r="Y641" s="19"/>
      <c r="Z641" s="19"/>
      <c r="AA641" s="19"/>
      <c r="AB641" s="38"/>
      <c r="AC641" s="38"/>
      <c r="AD641" s="38"/>
      <c r="AE641" s="19"/>
      <c r="AF641" s="38"/>
      <c r="AG641" s="38"/>
      <c r="AH641" s="38"/>
      <c r="AI641" s="38"/>
      <c r="AJ641" s="38"/>
      <c r="AK641" s="38"/>
      <c r="AL641" s="38"/>
      <c r="AM641" s="38"/>
    </row>
    <row r="642" spans="1:39" ht="14.25" customHeight="1" x14ac:dyDescent="0.45">
      <c r="A642" s="502" t="s">
        <v>149</v>
      </c>
      <c r="B642" s="503" t="s">
        <v>675</v>
      </c>
      <c r="C642" s="504">
        <v>45855</v>
      </c>
      <c r="D642" s="505" t="s">
        <v>683</v>
      </c>
      <c r="E642" s="505" t="s">
        <v>2165</v>
      </c>
      <c r="F642" s="505" t="s">
        <v>684</v>
      </c>
      <c r="G642" s="505"/>
      <c r="H642" s="505" t="s">
        <v>3750</v>
      </c>
      <c r="I642" s="506">
        <v>38.1</v>
      </c>
      <c r="J642" s="506">
        <v>99</v>
      </c>
      <c r="K642" s="507"/>
      <c r="L642" s="508">
        <f>SUM(V642:AM642)</f>
        <v>4</v>
      </c>
      <c r="M642" s="507">
        <f>L642*I642</f>
        <v>152.4</v>
      </c>
      <c r="N642" s="507"/>
      <c r="O642" s="509"/>
      <c r="P642" s="509">
        <f>O643*I642</f>
        <v>0</v>
      </c>
      <c r="Q642" s="509"/>
      <c r="R642" s="507"/>
      <c r="S642" s="507">
        <f>R643*I642</f>
        <v>152.4</v>
      </c>
      <c r="T642" s="507"/>
      <c r="U642" s="510"/>
      <c r="V642" s="506"/>
      <c r="W642" s="506"/>
      <c r="X642" s="506">
        <v>4</v>
      </c>
      <c r="Y642" s="512"/>
      <c r="Z642" s="512"/>
      <c r="AA642" s="512"/>
      <c r="AB642" s="506"/>
      <c r="AC642" s="506"/>
      <c r="AD642" s="506"/>
      <c r="AE642" s="512"/>
      <c r="AF642" s="506"/>
      <c r="AG642" s="506"/>
      <c r="AH642" s="506"/>
      <c r="AI642" s="506"/>
      <c r="AJ642" s="506"/>
      <c r="AK642" s="506"/>
      <c r="AL642" s="506"/>
      <c r="AM642" s="506"/>
    </row>
    <row r="643" spans="1:39" ht="14.25" customHeight="1" x14ac:dyDescent="0.45">
      <c r="A643" s="125"/>
      <c r="B643" s="36"/>
      <c r="C643" s="496"/>
      <c r="D643" s="46"/>
      <c r="E643" s="36"/>
      <c r="F643" s="36"/>
      <c r="G643" s="36"/>
      <c r="H643" s="36"/>
      <c r="I643" s="38"/>
      <c r="J643" s="38"/>
      <c r="K643" s="38"/>
      <c r="L643" s="84"/>
      <c r="M643" s="38"/>
      <c r="N643" s="38">
        <f>L642*J642</f>
        <v>396</v>
      </c>
      <c r="O643" s="545">
        <f>SUM(V643:AM643)</f>
        <v>0</v>
      </c>
      <c r="P643" s="41"/>
      <c r="Q643" s="41">
        <f>O643*J642</f>
        <v>0</v>
      </c>
      <c r="R643" s="38">
        <f>L642-O643</f>
        <v>4</v>
      </c>
      <c r="S643" s="38"/>
      <c r="T643" s="38">
        <f>R643*J642</f>
        <v>396</v>
      </c>
      <c r="U643" s="83"/>
      <c r="V643" s="38"/>
      <c r="W643" s="38"/>
      <c r="X643" s="38">
        <v>0</v>
      </c>
      <c r="Y643" s="19"/>
      <c r="Z643" s="19"/>
      <c r="AA643" s="19"/>
      <c r="AB643" s="38"/>
      <c r="AC643" s="38"/>
      <c r="AD643" s="38"/>
      <c r="AE643" s="19"/>
      <c r="AF643" s="38"/>
      <c r="AG643" s="38"/>
      <c r="AH643" s="38"/>
      <c r="AI643" s="38"/>
      <c r="AJ643" s="38"/>
      <c r="AK643" s="38"/>
      <c r="AL643" s="38"/>
      <c r="AM643" s="38"/>
    </row>
    <row r="644" spans="1:39" ht="14.25" customHeight="1" x14ac:dyDescent="0.45">
      <c r="A644" s="125"/>
      <c r="B644" s="36"/>
      <c r="C644" s="496"/>
      <c r="D644" s="36"/>
      <c r="E644" s="36"/>
      <c r="F644" s="36"/>
      <c r="G644" s="36"/>
      <c r="H644" s="36"/>
      <c r="I644" s="38"/>
      <c r="J644" s="38"/>
      <c r="K644" s="38"/>
      <c r="L644" s="84"/>
      <c r="M644" s="38"/>
      <c r="N644" s="38"/>
      <c r="O644" s="41"/>
      <c r="P644" s="41"/>
      <c r="Q644" s="41"/>
      <c r="R644" s="38"/>
      <c r="S644" s="38"/>
      <c r="T644" s="38"/>
      <c r="U644" s="83"/>
      <c r="V644" s="38"/>
      <c r="W644" s="38"/>
      <c r="X644" s="845"/>
      <c r="Y644" s="19"/>
      <c r="Z644" s="19"/>
      <c r="AA644" s="19"/>
      <c r="AB644" s="38"/>
      <c r="AC644" s="38"/>
      <c r="AD644" s="38"/>
      <c r="AE644" s="19"/>
      <c r="AF644" s="38"/>
      <c r="AG644" s="38"/>
      <c r="AH644" s="38"/>
      <c r="AI644" s="38"/>
      <c r="AJ644" s="38"/>
      <c r="AK644" s="38"/>
      <c r="AL644" s="38"/>
      <c r="AM644" s="38"/>
    </row>
    <row r="645" spans="1:39" ht="14.25" customHeight="1" x14ac:dyDescent="0.45">
      <c r="A645" s="502" t="s">
        <v>149</v>
      </c>
      <c r="B645" s="503" t="s">
        <v>675</v>
      </c>
      <c r="C645" s="504">
        <v>45840</v>
      </c>
      <c r="D645" s="505" t="s">
        <v>685</v>
      </c>
      <c r="E645" s="505" t="s">
        <v>260</v>
      </c>
      <c r="F645" s="505" t="s">
        <v>686</v>
      </c>
      <c r="G645" s="514" t="s">
        <v>3719</v>
      </c>
      <c r="H645" s="514" t="s">
        <v>768</v>
      </c>
      <c r="I645" s="506">
        <v>34.200000000000003</v>
      </c>
      <c r="J645" s="506">
        <v>89</v>
      </c>
      <c r="K645" s="507"/>
      <c r="L645" s="508">
        <f>SUM(V645:AM645)</f>
        <v>2</v>
      </c>
      <c r="M645" s="507">
        <f>L645*I645</f>
        <v>68.400000000000006</v>
      </c>
      <c r="N645" s="507"/>
      <c r="O645" s="509"/>
      <c r="P645" s="509">
        <f>O646*I645</f>
        <v>0</v>
      </c>
      <c r="Q645" s="509"/>
      <c r="R645" s="507"/>
      <c r="S645" s="507">
        <f>R646*I645</f>
        <v>68.400000000000006</v>
      </c>
      <c r="T645" s="507"/>
      <c r="U645" s="510"/>
      <c r="V645" s="506"/>
      <c r="W645" s="506"/>
      <c r="X645" s="506"/>
      <c r="Y645" s="512"/>
      <c r="Z645" s="512"/>
      <c r="AA645" s="512">
        <v>2</v>
      </c>
      <c r="AB645" s="506"/>
      <c r="AC645" s="506"/>
      <c r="AD645" s="506"/>
      <c r="AE645" s="512"/>
      <c r="AF645" s="506"/>
      <c r="AG645" s="506"/>
      <c r="AH645" s="506"/>
      <c r="AI645" s="506"/>
      <c r="AJ645" s="506"/>
      <c r="AK645" s="506"/>
      <c r="AL645" s="506"/>
      <c r="AM645" s="506"/>
    </row>
    <row r="646" spans="1:39" ht="14.25" customHeight="1" x14ac:dyDescent="0.45">
      <c r="A646" s="125"/>
      <c r="B646" s="36"/>
      <c r="C646" s="496"/>
      <c r="D646" s="46"/>
      <c r="E646" s="36"/>
      <c r="F646" s="36"/>
      <c r="G646" s="36"/>
      <c r="H646" s="36"/>
      <c r="I646" s="38"/>
      <c r="J646" s="38"/>
      <c r="K646" s="38"/>
      <c r="L646" s="84"/>
      <c r="M646" s="38"/>
      <c r="N646" s="38">
        <f>L645*J645</f>
        <v>178</v>
      </c>
      <c r="O646" s="41">
        <f>SUM(V646:AM646)</f>
        <v>0</v>
      </c>
      <c r="P646" s="41"/>
      <c r="Q646" s="41">
        <f>O646*J645</f>
        <v>0</v>
      </c>
      <c r="R646" s="38">
        <f>L645-O646</f>
        <v>2</v>
      </c>
      <c r="S646" s="38"/>
      <c r="T646" s="38">
        <f>R646*J645</f>
        <v>178</v>
      </c>
      <c r="U646" s="83"/>
      <c r="V646" s="38"/>
      <c r="W646" s="38"/>
      <c r="X646" s="38"/>
      <c r="Y646" s="19"/>
      <c r="Z646" s="19"/>
      <c r="AA646" s="19">
        <v>0</v>
      </c>
      <c r="AB646" s="38"/>
      <c r="AC646" s="38"/>
      <c r="AD646" s="38"/>
      <c r="AE646" s="19"/>
      <c r="AF646" s="38"/>
      <c r="AG646" s="38"/>
      <c r="AH646" s="38"/>
      <c r="AI646" s="38"/>
      <c r="AJ646" s="38"/>
      <c r="AK646" s="38"/>
      <c r="AL646" s="38"/>
      <c r="AM646" s="38"/>
    </row>
    <row r="647" spans="1:39" ht="14.25" customHeight="1" x14ac:dyDescent="0.45">
      <c r="B647" s="19"/>
      <c r="C647" s="497"/>
      <c r="D647" s="19"/>
      <c r="E647" s="19"/>
      <c r="F647" s="19"/>
      <c r="G647" s="19"/>
      <c r="H647" s="19"/>
      <c r="I647" s="19"/>
      <c r="J647" s="19"/>
      <c r="K647" s="19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</row>
    <row r="648" spans="1:39" ht="30.75" customHeight="1" x14ac:dyDescent="0.45">
      <c r="A648" s="502" t="s">
        <v>149</v>
      </c>
      <c r="B648" s="503" t="s">
        <v>675</v>
      </c>
      <c r="C648" s="504">
        <v>45840</v>
      </c>
      <c r="D648" s="513" t="s">
        <v>687</v>
      </c>
      <c r="E648" s="505" t="s">
        <v>260</v>
      </c>
      <c r="F648" s="505" t="s">
        <v>3673</v>
      </c>
      <c r="G648" s="505"/>
      <c r="H648" s="505" t="s">
        <v>3674</v>
      </c>
      <c r="I648" s="506">
        <v>49.6</v>
      </c>
      <c r="J648" s="506">
        <v>129</v>
      </c>
      <c r="K648" s="507"/>
      <c r="L648" s="508">
        <f>SUM(V648:AM648)</f>
        <v>2</v>
      </c>
      <c r="M648" s="507">
        <f>L648*I648</f>
        <v>99.2</v>
      </c>
      <c r="N648" s="507"/>
      <c r="O648" s="509"/>
      <c r="P648" s="509">
        <f>O649*I648</f>
        <v>0</v>
      </c>
      <c r="Q648" s="509"/>
      <c r="R648" s="507"/>
      <c r="S648" s="507">
        <f>R649*I648</f>
        <v>99.2</v>
      </c>
      <c r="T648" s="507"/>
      <c r="U648" s="510"/>
      <c r="V648" s="511"/>
      <c r="W648" s="511"/>
      <c r="X648" s="511"/>
      <c r="Y648" s="511"/>
      <c r="Z648" s="511"/>
      <c r="AA648" s="512">
        <v>2</v>
      </c>
      <c r="AB648" s="511"/>
      <c r="AC648" s="511"/>
      <c r="AD648" s="511"/>
      <c r="AE648" s="511"/>
      <c r="AF648" s="511"/>
      <c r="AG648" s="511"/>
      <c r="AH648" s="511"/>
      <c r="AI648" s="511"/>
      <c r="AJ648" s="511"/>
      <c r="AK648" s="511"/>
      <c r="AL648" s="511"/>
      <c r="AM648" s="511"/>
    </row>
    <row r="649" spans="1:39" ht="14.25" customHeight="1" x14ac:dyDescent="0.45">
      <c r="A649" s="125"/>
      <c r="B649" s="36"/>
      <c r="C649" s="496"/>
      <c r="D649" s="485"/>
      <c r="E649" s="36"/>
      <c r="F649" s="36"/>
      <c r="G649" s="36"/>
      <c r="H649" s="36"/>
      <c r="I649" s="38"/>
      <c r="J649" s="38"/>
      <c r="K649" s="38"/>
      <c r="L649" s="84"/>
      <c r="M649" s="38"/>
      <c r="N649" s="38">
        <f>L648*J648</f>
        <v>258</v>
      </c>
      <c r="O649" s="41">
        <f>SUM(V649:AM649)</f>
        <v>0</v>
      </c>
      <c r="P649" s="41"/>
      <c r="Q649" s="41">
        <f>O649*J648</f>
        <v>0</v>
      </c>
      <c r="R649" s="38">
        <f>L648-O649</f>
        <v>2</v>
      </c>
      <c r="S649" s="38"/>
      <c r="T649" s="38">
        <f>R649*J648</f>
        <v>258</v>
      </c>
      <c r="U649" s="83"/>
      <c r="V649" s="41"/>
      <c r="W649" s="41"/>
      <c r="X649" s="41"/>
      <c r="Y649" s="41"/>
      <c r="Z649" s="41"/>
      <c r="AA649" s="19">
        <v>0</v>
      </c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</row>
    <row r="650" spans="1:39" ht="14.25" customHeight="1" x14ac:dyDescent="0.45">
      <c r="A650" s="125"/>
      <c r="B650" s="36"/>
      <c r="C650" s="496"/>
      <c r="D650" s="36"/>
      <c r="E650" s="36"/>
      <c r="F650" s="36"/>
      <c r="G650" s="36"/>
      <c r="H650" s="36"/>
      <c r="I650" s="38"/>
      <c r="J650" s="38"/>
      <c r="K650" s="38"/>
      <c r="L650" s="84"/>
      <c r="M650" s="38"/>
      <c r="N650" s="38"/>
      <c r="O650" s="41"/>
      <c r="P650" s="41"/>
      <c r="Q650" s="41"/>
      <c r="R650" s="38"/>
      <c r="S650" s="38"/>
      <c r="T650" s="38"/>
      <c r="U650" s="83"/>
      <c r="V650" s="41"/>
      <c r="W650" s="41"/>
      <c r="X650" s="41"/>
      <c r="Y650" s="41"/>
      <c r="Z650" s="41"/>
      <c r="AA650" s="19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</row>
    <row r="651" spans="1:39" ht="30.4" customHeight="1" x14ac:dyDescent="0.45">
      <c r="A651" s="502" t="s">
        <v>149</v>
      </c>
      <c r="B651" s="503" t="s">
        <v>675</v>
      </c>
      <c r="C651" s="504">
        <v>45840</v>
      </c>
      <c r="D651" s="564" t="s">
        <v>687</v>
      </c>
      <c r="E651" s="505" t="s">
        <v>260</v>
      </c>
      <c r="F651" s="505" t="s">
        <v>178</v>
      </c>
      <c r="G651" s="505"/>
      <c r="H651" s="505" t="s">
        <v>3675</v>
      </c>
      <c r="I651" s="506">
        <v>45.8</v>
      </c>
      <c r="J651" s="506">
        <v>119</v>
      </c>
      <c r="K651" s="507"/>
      <c r="L651" s="508">
        <f>SUM(V651:AM651)</f>
        <v>2</v>
      </c>
      <c r="M651" s="507">
        <f>L651*I651</f>
        <v>91.6</v>
      </c>
      <c r="N651" s="507"/>
      <c r="O651" s="509"/>
      <c r="P651" s="509">
        <f>O652*I651</f>
        <v>0</v>
      </c>
      <c r="Q651" s="509"/>
      <c r="R651" s="507"/>
      <c r="S651" s="507">
        <f>R652*I651</f>
        <v>91.6</v>
      </c>
      <c r="T651" s="507"/>
      <c r="U651" s="510"/>
      <c r="V651" s="511"/>
      <c r="W651" s="511"/>
      <c r="X651" s="511"/>
      <c r="Y651" s="511"/>
      <c r="Z651" s="511"/>
      <c r="AA651" s="512">
        <v>2</v>
      </c>
      <c r="AB651" s="511"/>
      <c r="AC651" s="511"/>
      <c r="AD651" s="511"/>
      <c r="AE651" s="511"/>
      <c r="AF651" s="511"/>
      <c r="AG651" s="511"/>
      <c r="AH651" s="511"/>
      <c r="AI651" s="511"/>
      <c r="AJ651" s="511"/>
      <c r="AK651" s="511"/>
      <c r="AL651" s="511"/>
      <c r="AM651" s="511"/>
    </row>
    <row r="652" spans="1:39" ht="14.25" customHeight="1" x14ac:dyDescent="0.45">
      <c r="A652" s="125"/>
      <c r="B652" s="36"/>
      <c r="C652" s="496"/>
      <c r="D652" s="46"/>
      <c r="E652" s="36"/>
      <c r="F652" s="36"/>
      <c r="G652" s="36"/>
      <c r="H652" s="36"/>
      <c r="I652" s="38"/>
      <c r="J652" s="38"/>
      <c r="K652" s="38"/>
      <c r="L652" s="84"/>
      <c r="M652" s="38"/>
      <c r="N652" s="38">
        <f>L651*J651</f>
        <v>238</v>
      </c>
      <c r="O652" s="41">
        <f>SUM(V652:AM652)</f>
        <v>0</v>
      </c>
      <c r="P652" s="41"/>
      <c r="Q652" s="41">
        <f>O652*J651</f>
        <v>0</v>
      </c>
      <c r="R652" s="38">
        <f>L651-O652</f>
        <v>2</v>
      </c>
      <c r="S652" s="38"/>
      <c r="T652" s="38">
        <f>R652*J651</f>
        <v>238</v>
      </c>
      <c r="U652" s="83"/>
      <c r="V652" s="41"/>
      <c r="W652" s="41"/>
      <c r="X652" s="41"/>
      <c r="Y652" s="41"/>
      <c r="Z652" s="41"/>
      <c r="AA652" s="19">
        <v>0</v>
      </c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</row>
    <row r="653" spans="1:39" ht="14.25" customHeight="1" x14ac:dyDescent="0.45">
      <c r="A653" s="125"/>
      <c r="B653" s="36"/>
      <c r="C653" s="496"/>
      <c r="D653" s="36"/>
      <c r="E653" s="36"/>
      <c r="F653" s="36"/>
      <c r="G653" s="36"/>
      <c r="H653" s="36"/>
      <c r="I653" s="38"/>
      <c r="J653" s="38"/>
      <c r="K653" s="38"/>
      <c r="L653" s="84"/>
      <c r="M653" s="38"/>
      <c r="N653" s="38"/>
      <c r="O653" s="41"/>
      <c r="P653" s="41"/>
      <c r="Q653" s="41"/>
      <c r="R653" s="38"/>
      <c r="S653" s="38"/>
      <c r="T653" s="38"/>
      <c r="U653" s="83"/>
      <c r="V653" s="41"/>
      <c r="W653" s="41"/>
      <c r="X653" s="41"/>
      <c r="Y653" s="41"/>
      <c r="Z653" s="41"/>
      <c r="AA653" s="883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</row>
    <row r="654" spans="1:39" ht="14.25" customHeight="1" x14ac:dyDescent="0.45">
      <c r="A654" s="502" t="s">
        <v>149</v>
      </c>
      <c r="B654" s="503" t="s">
        <v>675</v>
      </c>
      <c r="C654" s="504">
        <v>45840</v>
      </c>
      <c r="D654" s="656" t="s">
        <v>689</v>
      </c>
      <c r="E654" s="505" t="s">
        <v>180</v>
      </c>
      <c r="F654" s="505" t="s">
        <v>690</v>
      </c>
      <c r="G654" s="505" t="s">
        <v>1912</v>
      </c>
      <c r="H654" s="505" t="s">
        <v>328</v>
      </c>
      <c r="I654" s="506">
        <v>57.3</v>
      </c>
      <c r="J654" s="506">
        <v>149</v>
      </c>
      <c r="K654" s="507"/>
      <c r="L654" s="508">
        <f>SUM(V654:AM654)</f>
        <v>6</v>
      </c>
      <c r="M654" s="507">
        <f>L654*I654</f>
        <v>343.79999999999995</v>
      </c>
      <c r="N654" s="507"/>
      <c r="O654" s="509"/>
      <c r="P654" s="509">
        <f>O655*I654</f>
        <v>229.2</v>
      </c>
      <c r="Q654" s="509"/>
      <c r="R654" s="507"/>
      <c r="S654" s="507">
        <f>R655*I654</f>
        <v>114.6</v>
      </c>
      <c r="T654" s="507"/>
      <c r="U654" s="510"/>
      <c r="V654" s="511"/>
      <c r="W654" s="511"/>
      <c r="X654" s="511"/>
      <c r="Y654" s="511"/>
      <c r="Z654" s="511"/>
      <c r="AA654" s="512"/>
      <c r="AB654" s="511"/>
      <c r="AC654" s="511">
        <v>2</v>
      </c>
      <c r="AD654" s="511">
        <v>2</v>
      </c>
      <c r="AE654" s="511">
        <v>2</v>
      </c>
      <c r="AF654" s="511"/>
      <c r="AG654" s="511"/>
      <c r="AH654" s="511"/>
      <c r="AI654" s="511"/>
      <c r="AJ654" s="511"/>
      <c r="AK654" s="511"/>
      <c r="AL654" s="511"/>
      <c r="AM654" s="511"/>
    </row>
    <row r="655" spans="1:39" ht="14.25" customHeight="1" x14ac:dyDescent="0.45">
      <c r="A655" s="125"/>
      <c r="B655" s="36"/>
      <c r="C655" s="496"/>
      <c r="D655" s="36"/>
      <c r="E655" s="36"/>
      <c r="F655" s="36"/>
      <c r="G655" s="36"/>
      <c r="H655" s="36"/>
      <c r="I655" s="38"/>
      <c r="J655" s="38"/>
      <c r="K655" s="38"/>
      <c r="L655" s="84"/>
      <c r="M655" s="38"/>
      <c r="N655" s="38">
        <f>L654*J654</f>
        <v>894</v>
      </c>
      <c r="O655" s="668">
        <f>SUM(V655:AM655)</f>
        <v>4</v>
      </c>
      <c r="P655" s="41"/>
      <c r="Q655" s="41">
        <f>O655*J654</f>
        <v>596</v>
      </c>
      <c r="R655" s="38">
        <f>L654-O655</f>
        <v>2</v>
      </c>
      <c r="S655" s="38"/>
      <c r="T655" s="38">
        <f>R655*J654</f>
        <v>298</v>
      </c>
      <c r="U655" s="83"/>
      <c r="V655" s="41"/>
      <c r="W655" s="41"/>
      <c r="X655" s="41"/>
      <c r="Y655" s="41"/>
      <c r="Z655" s="41"/>
      <c r="AA655" s="19"/>
      <c r="AB655" s="41"/>
      <c r="AC655" s="846">
        <v>0</v>
      </c>
      <c r="AD655" s="846">
        <v>2</v>
      </c>
      <c r="AE655" s="846">
        <v>2</v>
      </c>
      <c r="AF655" s="41"/>
      <c r="AG655" s="41"/>
      <c r="AH655" s="41"/>
      <c r="AI655" s="41"/>
      <c r="AJ655" s="41"/>
      <c r="AK655" s="41"/>
      <c r="AL655" s="41"/>
      <c r="AM655" s="41"/>
    </row>
    <row r="656" spans="1:39" ht="14.25" customHeight="1" x14ac:dyDescent="0.45">
      <c r="A656" s="125"/>
      <c r="B656" s="36"/>
      <c r="C656" s="496"/>
      <c r="D656" s="36"/>
      <c r="E656" s="36"/>
      <c r="F656" s="36"/>
      <c r="G656" s="36"/>
      <c r="H656" s="36"/>
      <c r="I656" s="38"/>
      <c r="J656" s="38"/>
      <c r="K656" s="38"/>
      <c r="L656" s="84"/>
      <c r="M656" s="38"/>
      <c r="N656" s="38"/>
      <c r="O656" s="41"/>
      <c r="P656" s="41"/>
      <c r="Q656" s="41"/>
      <c r="R656" s="38"/>
      <c r="S656" s="38"/>
      <c r="T656" s="38"/>
      <c r="U656" s="83"/>
      <c r="V656" s="41"/>
      <c r="W656" s="41"/>
      <c r="X656" s="41"/>
      <c r="Y656" s="41"/>
      <c r="Z656" s="41"/>
      <c r="AA656" s="19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</row>
    <row r="657" spans="1:39" ht="14.25" customHeight="1" x14ac:dyDescent="0.45">
      <c r="A657" s="502" t="s">
        <v>149</v>
      </c>
      <c r="B657" s="503" t="s">
        <v>675</v>
      </c>
      <c r="C657" s="504">
        <v>45840</v>
      </c>
      <c r="D657" s="505" t="s">
        <v>691</v>
      </c>
      <c r="E657" s="505" t="s">
        <v>463</v>
      </c>
      <c r="F657" s="506" t="s">
        <v>1044</v>
      </c>
      <c r="G657" s="505"/>
      <c r="H657" s="505" t="s">
        <v>3807</v>
      </c>
      <c r="I657" s="506">
        <v>145.80000000000001</v>
      </c>
      <c r="J657" s="506">
        <v>379</v>
      </c>
      <c r="K657" s="507"/>
      <c r="L657" s="508">
        <f>SUM(V657:AM657)</f>
        <v>5</v>
      </c>
      <c r="M657" s="507">
        <f>L657*I657</f>
        <v>729</v>
      </c>
      <c r="N657" s="507"/>
      <c r="O657" s="509"/>
      <c r="P657" s="509">
        <f>O658*I657</f>
        <v>0</v>
      </c>
      <c r="Q657" s="509"/>
      <c r="R657" s="507"/>
      <c r="S657" s="507">
        <f>R658*I657</f>
        <v>729</v>
      </c>
      <c r="T657" s="507"/>
      <c r="U657" s="510"/>
      <c r="V657" s="511"/>
      <c r="W657" s="511"/>
      <c r="X657" s="511"/>
      <c r="Y657" s="511"/>
      <c r="Z657" s="511"/>
      <c r="AA657" s="512"/>
      <c r="AB657" s="511"/>
      <c r="AC657" s="511"/>
      <c r="AD657" s="511"/>
      <c r="AE657" s="511"/>
      <c r="AF657" s="511"/>
      <c r="AG657" s="511">
        <v>3</v>
      </c>
      <c r="AH657" s="511">
        <v>2</v>
      </c>
      <c r="AI657" s="511"/>
      <c r="AJ657" s="511"/>
      <c r="AK657" s="511"/>
      <c r="AL657" s="511"/>
      <c r="AM657" s="511"/>
    </row>
    <row r="658" spans="1:39" ht="14.25" customHeight="1" x14ac:dyDescent="0.45">
      <c r="A658" s="125"/>
      <c r="B658" s="36"/>
      <c r="C658" s="496"/>
      <c r="D658" s="89"/>
      <c r="E658" s="36"/>
      <c r="F658" s="36"/>
      <c r="G658" s="36"/>
      <c r="H658" s="36"/>
      <c r="I658" s="38"/>
      <c r="J658" s="38"/>
      <c r="K658" s="38"/>
      <c r="L658" s="84"/>
      <c r="M658" s="38"/>
      <c r="N658" s="38">
        <f>L657*J657</f>
        <v>1895</v>
      </c>
      <c r="O658" s="41">
        <f>SUM(V658:AM658)</f>
        <v>0</v>
      </c>
      <c r="P658" s="41"/>
      <c r="Q658" s="41">
        <f>O658*J657</f>
        <v>0</v>
      </c>
      <c r="R658" s="38">
        <f>L657-O658</f>
        <v>5</v>
      </c>
      <c r="S658" s="38"/>
      <c r="T658" s="38">
        <f>R658*J657</f>
        <v>1895</v>
      </c>
      <c r="U658" s="83"/>
      <c r="V658" s="41"/>
      <c r="W658" s="41"/>
      <c r="X658" s="41"/>
      <c r="Y658" s="41"/>
      <c r="Z658" s="41"/>
      <c r="AA658" s="19"/>
      <c r="AB658" s="41"/>
      <c r="AC658" s="41"/>
      <c r="AD658" s="41"/>
      <c r="AE658" s="41"/>
      <c r="AF658" s="41"/>
      <c r="AG658" s="41">
        <v>0</v>
      </c>
      <c r="AH658" s="41">
        <v>0</v>
      </c>
      <c r="AI658" s="41"/>
      <c r="AJ658" s="41"/>
      <c r="AK658" s="41"/>
      <c r="AL658" s="41"/>
      <c r="AM658" s="41"/>
    </row>
    <row r="659" spans="1:39" ht="14.25" customHeight="1" x14ac:dyDescent="0.45">
      <c r="A659" s="125"/>
      <c r="B659" s="36"/>
      <c r="C659" s="496"/>
      <c r="D659" s="36"/>
      <c r="E659" s="36"/>
      <c r="F659" s="36"/>
      <c r="G659" s="36"/>
      <c r="H659" s="36"/>
      <c r="I659" s="38"/>
      <c r="J659" s="38"/>
      <c r="K659" s="38"/>
      <c r="L659" s="84"/>
      <c r="M659" s="38"/>
      <c r="N659" s="38"/>
      <c r="O659" s="41"/>
      <c r="P659" s="41"/>
      <c r="Q659" s="41"/>
      <c r="R659" s="38"/>
      <c r="S659" s="38"/>
      <c r="T659" s="38"/>
      <c r="U659" s="83"/>
      <c r="V659" s="41"/>
      <c r="W659" s="41"/>
      <c r="X659" s="41"/>
      <c r="Y659" s="41"/>
      <c r="Z659" s="41"/>
      <c r="AA659" s="19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</row>
    <row r="660" spans="1:39" ht="28.5" customHeight="1" x14ac:dyDescent="0.45">
      <c r="A660" s="502" t="s">
        <v>149</v>
      </c>
      <c r="B660" s="503" t="s">
        <v>675</v>
      </c>
      <c r="C660" s="504">
        <v>45840</v>
      </c>
      <c r="D660" s="505" t="s">
        <v>692</v>
      </c>
      <c r="E660" s="505" t="s">
        <v>368</v>
      </c>
      <c r="F660" s="505" t="s">
        <v>693</v>
      </c>
      <c r="G660" s="514" t="s">
        <v>3718</v>
      </c>
      <c r="H660" s="514" t="s">
        <v>486</v>
      </c>
      <c r="I660" s="506">
        <v>99.6</v>
      </c>
      <c r="J660" s="506">
        <v>259</v>
      </c>
      <c r="K660" s="507"/>
      <c r="L660" s="508">
        <f>SUM(V660:AM660)</f>
        <v>4</v>
      </c>
      <c r="M660" s="507">
        <f>L660*I660</f>
        <v>398.4</v>
      </c>
      <c r="N660" s="507"/>
      <c r="O660" s="509"/>
      <c r="P660" s="509">
        <f>O661*I660</f>
        <v>0</v>
      </c>
      <c r="Q660" s="509"/>
      <c r="R660" s="507"/>
      <c r="S660" s="507">
        <f>R661*I660</f>
        <v>398.4</v>
      </c>
      <c r="T660" s="507"/>
      <c r="U660" s="510"/>
      <c r="V660" s="511"/>
      <c r="W660" s="511"/>
      <c r="X660" s="511"/>
      <c r="Y660" s="511"/>
      <c r="Z660" s="511"/>
      <c r="AA660" s="512"/>
      <c r="AB660" s="511"/>
      <c r="AC660" s="511"/>
      <c r="AD660" s="511"/>
      <c r="AE660" s="511"/>
      <c r="AF660" s="511"/>
      <c r="AG660" s="511">
        <v>2</v>
      </c>
      <c r="AH660" s="511">
        <v>2</v>
      </c>
      <c r="AI660" s="511"/>
      <c r="AJ660" s="511"/>
      <c r="AK660" s="511"/>
      <c r="AL660" s="511"/>
      <c r="AM660" s="511"/>
    </row>
    <row r="661" spans="1:39" ht="14.25" customHeight="1" x14ac:dyDescent="0.45">
      <c r="A661" s="125"/>
      <c r="B661" s="36"/>
      <c r="C661" s="496"/>
      <c r="D661" s="46"/>
      <c r="E661" s="36"/>
      <c r="F661" s="36"/>
      <c r="G661" s="36"/>
      <c r="H661" s="36"/>
      <c r="I661" s="38"/>
      <c r="J661" s="38"/>
      <c r="K661" s="38"/>
      <c r="L661" s="84"/>
      <c r="M661" s="38"/>
      <c r="N661" s="38">
        <f>L660*J660</f>
        <v>1036</v>
      </c>
      <c r="O661" s="41">
        <f>SUM(V661:AM661)</f>
        <v>0</v>
      </c>
      <c r="P661" s="41"/>
      <c r="Q661" s="41">
        <f>O661*J660</f>
        <v>0</v>
      </c>
      <c r="R661" s="38">
        <f>L660-O661</f>
        <v>4</v>
      </c>
      <c r="S661" s="38"/>
      <c r="T661" s="38">
        <f>R661*J660</f>
        <v>1036</v>
      </c>
      <c r="U661" s="83"/>
      <c r="V661" s="41"/>
      <c r="W661" s="41"/>
      <c r="X661" s="41"/>
      <c r="Y661" s="41"/>
      <c r="Z661" s="41"/>
      <c r="AA661" s="19"/>
      <c r="AB661" s="41"/>
      <c r="AC661" s="41"/>
      <c r="AD661" s="41"/>
      <c r="AE661" s="41"/>
      <c r="AF661" s="41"/>
      <c r="AG661" s="41">
        <v>0</v>
      </c>
      <c r="AH661" s="41">
        <v>0</v>
      </c>
      <c r="AI661" s="41"/>
      <c r="AJ661" s="41"/>
      <c r="AK661" s="41"/>
      <c r="AL661" s="41"/>
      <c r="AM661" s="41"/>
    </row>
    <row r="662" spans="1:39" ht="14.25" customHeight="1" x14ac:dyDescent="0.45">
      <c r="A662" s="125"/>
      <c r="B662" s="36"/>
      <c r="C662" s="496"/>
      <c r="D662" s="36"/>
      <c r="E662" s="36"/>
      <c r="F662" s="36"/>
      <c r="G662" s="36"/>
      <c r="H662" s="36"/>
      <c r="I662" s="38"/>
      <c r="J662" s="38"/>
      <c r="K662" s="38"/>
      <c r="L662" s="84"/>
      <c r="M662" s="38"/>
      <c r="N662" s="38"/>
      <c r="O662" s="41"/>
      <c r="P662" s="41"/>
      <c r="Q662" s="41"/>
      <c r="R662" s="38"/>
      <c r="S662" s="38"/>
      <c r="T662" s="38"/>
      <c r="U662" s="83"/>
      <c r="V662" s="41"/>
      <c r="W662" s="41"/>
      <c r="X662" s="41"/>
      <c r="Y662" s="41"/>
      <c r="Z662" s="41"/>
      <c r="AA662" s="19"/>
      <c r="AB662" s="41"/>
      <c r="AC662" s="41"/>
      <c r="AD662" s="41"/>
      <c r="AE662" s="41"/>
      <c r="AF662" s="41"/>
      <c r="AG662" s="846"/>
      <c r="AH662" s="41"/>
      <c r="AI662" s="41"/>
      <c r="AJ662" s="41"/>
      <c r="AK662" s="41"/>
      <c r="AL662" s="41"/>
      <c r="AM662" s="41"/>
    </row>
    <row r="663" spans="1:39" ht="29.65" customHeight="1" x14ac:dyDescent="0.45">
      <c r="A663" s="502" t="s">
        <v>149</v>
      </c>
      <c r="B663" s="503" t="s">
        <v>675</v>
      </c>
      <c r="C663" s="504">
        <v>45840</v>
      </c>
      <c r="D663" s="563" t="s">
        <v>694</v>
      </c>
      <c r="E663" s="505" t="s">
        <v>368</v>
      </c>
      <c r="F663" s="505" t="s">
        <v>616</v>
      </c>
      <c r="G663" s="505"/>
      <c r="H663" s="505" t="s">
        <v>3894</v>
      </c>
      <c r="I663" s="506">
        <v>115</v>
      </c>
      <c r="J663" s="506">
        <v>299</v>
      </c>
      <c r="K663" s="507"/>
      <c r="L663" s="508">
        <f>SUM(V663:AM663)</f>
        <v>4</v>
      </c>
      <c r="M663" s="507">
        <f>L663*I663</f>
        <v>460</v>
      </c>
      <c r="N663" s="507"/>
      <c r="O663" s="509"/>
      <c r="P663" s="509">
        <f>O664*I663</f>
        <v>0</v>
      </c>
      <c r="Q663" s="509"/>
      <c r="R663" s="507"/>
      <c r="S663" s="507">
        <f>R664*I663</f>
        <v>460</v>
      </c>
      <c r="T663" s="507"/>
      <c r="U663" s="510"/>
      <c r="V663" s="511"/>
      <c r="W663" s="511"/>
      <c r="X663" s="511"/>
      <c r="Y663" s="511"/>
      <c r="Z663" s="511"/>
      <c r="AA663" s="512"/>
      <c r="AB663" s="511"/>
      <c r="AC663" s="511"/>
      <c r="AD663" s="511"/>
      <c r="AE663" s="511"/>
      <c r="AF663" s="511"/>
      <c r="AG663" s="511">
        <v>3</v>
      </c>
      <c r="AH663" s="511">
        <v>1</v>
      </c>
      <c r="AI663" s="511"/>
      <c r="AJ663" s="511"/>
      <c r="AK663" s="511"/>
      <c r="AL663" s="511"/>
      <c r="AM663" s="511"/>
    </row>
    <row r="664" spans="1:39" ht="14.25" customHeight="1" x14ac:dyDescent="0.45">
      <c r="A664" s="125"/>
      <c r="B664" s="36"/>
      <c r="C664" s="496"/>
      <c r="D664" s="673"/>
      <c r="E664" s="36"/>
      <c r="F664" s="36"/>
      <c r="G664" s="36"/>
      <c r="H664" s="36"/>
      <c r="I664" s="38"/>
      <c r="J664" s="38"/>
      <c r="K664" s="38"/>
      <c r="L664" s="84"/>
      <c r="M664" s="38"/>
      <c r="N664" s="38">
        <f>L663*J663</f>
        <v>1196</v>
      </c>
      <c r="O664" s="668">
        <f>SUM(V664:AM664)</f>
        <v>0</v>
      </c>
      <c r="P664" s="41"/>
      <c r="Q664" s="41">
        <f>O664*J663</f>
        <v>0</v>
      </c>
      <c r="R664" s="38">
        <f>L663-O664</f>
        <v>4</v>
      </c>
      <c r="S664" s="38"/>
      <c r="T664" s="38">
        <f>R664*J663</f>
        <v>1196</v>
      </c>
      <c r="U664" s="83"/>
      <c r="V664" s="41"/>
      <c r="W664" s="41"/>
      <c r="X664" s="41"/>
      <c r="Y664" s="41"/>
      <c r="Z664" s="19"/>
      <c r="AA664" s="19"/>
      <c r="AB664" s="41"/>
      <c r="AC664" s="41"/>
      <c r="AD664" s="41"/>
      <c r="AE664" s="846"/>
      <c r="AF664" s="846"/>
      <c r="AG664" s="846">
        <v>0</v>
      </c>
      <c r="AH664" s="846">
        <v>0</v>
      </c>
      <c r="AI664" s="41"/>
      <c r="AJ664" s="41"/>
      <c r="AK664" s="41"/>
      <c r="AL664" s="41"/>
      <c r="AM664" s="41"/>
    </row>
    <row r="665" spans="1:39" ht="14.25" customHeight="1" x14ac:dyDescent="0.45">
      <c r="A665" s="125"/>
      <c r="B665" s="36"/>
      <c r="C665" s="496"/>
      <c r="D665" s="36"/>
      <c r="E665" s="36"/>
      <c r="F665" s="36"/>
      <c r="G665" s="36"/>
      <c r="H665" s="36"/>
      <c r="I665" s="38"/>
      <c r="J665" s="38"/>
      <c r="K665" s="38"/>
      <c r="L665" s="84"/>
      <c r="M665" s="38"/>
      <c r="N665" s="38"/>
      <c r="O665" s="41"/>
      <c r="P665" s="41"/>
      <c r="Q665" s="41"/>
      <c r="R665" s="38"/>
      <c r="S665" s="38"/>
      <c r="T665" s="38"/>
      <c r="U665" s="83"/>
      <c r="V665" s="41"/>
      <c r="W665" s="41"/>
      <c r="X665" s="41"/>
      <c r="Y665" s="41"/>
      <c r="Z665" s="19"/>
      <c r="AA665" s="19"/>
      <c r="AB665" s="41"/>
      <c r="AC665" s="41"/>
      <c r="AD665" s="41"/>
      <c r="AE665" s="846"/>
      <c r="AF665" s="846" t="s">
        <v>3918</v>
      </c>
      <c r="AG665" s="846"/>
      <c r="AH665" s="846"/>
      <c r="AI665" s="41"/>
      <c r="AJ665" s="41"/>
      <c r="AK665" s="41"/>
      <c r="AL665" s="41"/>
      <c r="AM665" s="41"/>
    </row>
    <row r="666" spans="1:39" ht="26.65" customHeight="1" x14ac:dyDescent="0.45">
      <c r="A666" s="502" t="s">
        <v>149</v>
      </c>
      <c r="B666" s="503" t="s">
        <v>675</v>
      </c>
      <c r="C666" s="504">
        <v>45840</v>
      </c>
      <c r="D666" s="505" t="s">
        <v>615</v>
      </c>
      <c r="E666" s="505" t="s">
        <v>368</v>
      </c>
      <c r="F666" s="514" t="s">
        <v>518</v>
      </c>
      <c r="G666" s="505"/>
      <c r="H666" s="514" t="s">
        <v>3659</v>
      </c>
      <c r="I666" s="506">
        <v>99.6</v>
      </c>
      <c r="J666" s="506">
        <v>259</v>
      </c>
      <c r="K666" s="507"/>
      <c r="L666" s="508">
        <f>SUM(V666:AM666)</f>
        <v>4</v>
      </c>
      <c r="M666" s="507">
        <f>L666*I666</f>
        <v>398.4</v>
      </c>
      <c r="N666" s="507"/>
      <c r="O666" s="509"/>
      <c r="P666" s="509">
        <f>O667*I666</f>
        <v>0</v>
      </c>
      <c r="Q666" s="509"/>
      <c r="R666" s="507"/>
      <c r="S666" s="507">
        <f>R667*I666</f>
        <v>398.4</v>
      </c>
      <c r="T666" s="507"/>
      <c r="U666" s="510"/>
      <c r="V666" s="511"/>
      <c r="W666" s="511"/>
      <c r="X666" s="511"/>
      <c r="Y666" s="511"/>
      <c r="Z666" s="512"/>
      <c r="AA666" s="512"/>
      <c r="AB666" s="511"/>
      <c r="AC666" s="511"/>
      <c r="AD666" s="511"/>
      <c r="AE666" s="511"/>
      <c r="AF666" s="511"/>
      <c r="AG666" s="511"/>
      <c r="AH666" s="511"/>
      <c r="AI666" s="511"/>
      <c r="AJ666" s="511">
        <v>2</v>
      </c>
      <c r="AK666" s="511">
        <v>2</v>
      </c>
      <c r="AL666" s="511"/>
      <c r="AM666" s="511"/>
    </row>
    <row r="667" spans="1:39" ht="14.25" customHeight="1" x14ac:dyDescent="0.45">
      <c r="A667" s="125"/>
      <c r="B667" s="36"/>
      <c r="C667" s="496"/>
      <c r="D667" s="46"/>
      <c r="E667" s="36"/>
      <c r="F667" s="36"/>
      <c r="G667" s="36"/>
      <c r="H667" s="36"/>
      <c r="I667" s="38"/>
      <c r="J667" s="38"/>
      <c r="K667" s="38"/>
      <c r="L667" s="84"/>
      <c r="M667" s="38"/>
      <c r="N667" s="38">
        <f>L666*J666</f>
        <v>1036</v>
      </c>
      <c r="O667" s="545">
        <f>SUM(V667:AM667)</f>
        <v>0</v>
      </c>
      <c r="P667" s="41"/>
      <c r="Q667" s="41">
        <f>O667*J666</f>
        <v>0</v>
      </c>
      <c r="R667" s="38">
        <f>L666-O667</f>
        <v>4</v>
      </c>
      <c r="S667" s="38"/>
      <c r="T667" s="38">
        <f>R667*J666</f>
        <v>1036</v>
      </c>
      <c r="U667" s="83"/>
      <c r="V667" s="41"/>
      <c r="W667" s="41"/>
      <c r="X667" s="41"/>
      <c r="Y667" s="41"/>
      <c r="Z667" s="19"/>
      <c r="AA667" s="19"/>
      <c r="AB667" s="41"/>
      <c r="AC667" s="41"/>
      <c r="AD667" s="41"/>
      <c r="AE667" s="41"/>
      <c r="AF667" s="41"/>
      <c r="AG667" s="41"/>
      <c r="AH667" s="41"/>
      <c r="AI667" s="41"/>
      <c r="AJ667" s="846">
        <v>0</v>
      </c>
      <c r="AK667" s="846">
        <v>0</v>
      </c>
      <c r="AL667" s="41"/>
      <c r="AM667" s="41"/>
    </row>
    <row r="668" spans="1:39" ht="14.25" customHeight="1" x14ac:dyDescent="0.45">
      <c r="A668" s="125"/>
      <c r="B668" s="36"/>
      <c r="C668" s="496"/>
      <c r="D668" s="36"/>
      <c r="E668" s="36"/>
      <c r="F668" s="36"/>
      <c r="G668" s="36"/>
      <c r="H668" s="36"/>
      <c r="I668" s="38"/>
      <c r="J668" s="38"/>
      <c r="K668" s="38"/>
      <c r="L668" s="84"/>
      <c r="M668" s="38"/>
      <c r="N668" s="38"/>
      <c r="O668" s="41"/>
      <c r="P668" s="41"/>
      <c r="Q668" s="41"/>
      <c r="R668" s="38"/>
      <c r="S668" s="38"/>
      <c r="T668" s="38"/>
      <c r="U668" s="83"/>
      <c r="V668" s="41"/>
      <c r="W668" s="41"/>
      <c r="X668" s="41"/>
      <c r="Y668" s="41"/>
      <c r="Z668" s="19"/>
      <c r="AA668" s="19"/>
      <c r="AB668" s="41"/>
      <c r="AC668" s="41"/>
      <c r="AD668" s="41"/>
      <c r="AE668" s="41"/>
      <c r="AF668" s="41"/>
      <c r="AG668" s="41"/>
      <c r="AH668" s="41"/>
      <c r="AI668" s="41"/>
      <c r="AJ668" s="846"/>
      <c r="AK668" s="846"/>
      <c r="AL668" s="41"/>
      <c r="AM668" s="41"/>
    </row>
    <row r="669" spans="1:39" ht="30" customHeight="1" x14ac:dyDescent="0.45">
      <c r="A669" s="502" t="s">
        <v>149</v>
      </c>
      <c r="B669" s="503" t="s">
        <v>675</v>
      </c>
      <c r="C669" s="504">
        <v>45840</v>
      </c>
      <c r="D669" s="505" t="s">
        <v>695</v>
      </c>
      <c r="E669" s="505" t="s">
        <v>164</v>
      </c>
      <c r="F669" s="505" t="s">
        <v>3765</v>
      </c>
      <c r="G669" s="505" t="s">
        <v>166</v>
      </c>
      <c r="H669" s="505" t="s">
        <v>3766</v>
      </c>
      <c r="I669" s="506">
        <v>61.2</v>
      </c>
      <c r="J669" s="506">
        <v>159</v>
      </c>
      <c r="K669" s="507"/>
      <c r="L669" s="508">
        <f>SUM(V669:AM669)</f>
        <v>4</v>
      </c>
      <c r="M669" s="507">
        <f>L669*I669</f>
        <v>244.8</v>
      </c>
      <c r="N669" s="507"/>
      <c r="O669" s="509"/>
      <c r="P669" s="509">
        <f>O670*I669</f>
        <v>0</v>
      </c>
      <c r="Q669" s="509"/>
      <c r="R669" s="507"/>
      <c r="S669" s="507">
        <f>R670*I669</f>
        <v>244.8</v>
      </c>
      <c r="T669" s="507"/>
      <c r="U669" s="510"/>
      <c r="V669" s="511"/>
      <c r="W669" s="511"/>
      <c r="X669" s="511"/>
      <c r="Y669" s="511"/>
      <c r="Z669" s="512"/>
      <c r="AA669" s="512"/>
      <c r="AB669" s="511"/>
      <c r="AC669" s="511"/>
      <c r="AD669" s="511"/>
      <c r="AE669" s="511"/>
      <c r="AF669" s="511"/>
      <c r="AG669" s="511">
        <v>3</v>
      </c>
      <c r="AH669" s="511">
        <v>1</v>
      </c>
      <c r="AI669" s="511"/>
      <c r="AJ669" s="511"/>
      <c r="AK669" s="511"/>
      <c r="AL669" s="511"/>
      <c r="AM669" s="511"/>
    </row>
    <row r="670" spans="1:39" ht="14.25" customHeight="1" x14ac:dyDescent="0.45">
      <c r="A670" s="125"/>
      <c r="B670" s="36"/>
      <c r="C670" s="496"/>
      <c r="D670" s="46"/>
      <c r="E670" s="36"/>
      <c r="F670" s="36"/>
      <c r="G670" s="36"/>
      <c r="H670" s="36"/>
      <c r="I670" s="38"/>
      <c r="J670" s="38"/>
      <c r="K670" s="38"/>
      <c r="L670" s="84"/>
      <c r="M670" s="38"/>
      <c r="N670" s="38">
        <f>L669*J669</f>
        <v>636</v>
      </c>
      <c r="O670" s="41">
        <f>SUM(V670:AM670)</f>
        <v>0</v>
      </c>
      <c r="P670" s="41"/>
      <c r="Q670" s="41">
        <f>O670*J669</f>
        <v>0</v>
      </c>
      <c r="R670" s="38">
        <f>L669-O670</f>
        <v>4</v>
      </c>
      <c r="S670" s="38"/>
      <c r="T670" s="38">
        <f>R670*J669</f>
        <v>636</v>
      </c>
      <c r="U670" s="83"/>
      <c r="V670" s="41"/>
      <c r="W670" s="41"/>
      <c r="X670" s="41"/>
      <c r="Y670" s="41"/>
      <c r="Z670" s="19"/>
      <c r="AA670" s="19"/>
      <c r="AB670" s="41"/>
      <c r="AC670" s="41"/>
      <c r="AD670" s="41"/>
      <c r="AE670" s="41"/>
      <c r="AF670" s="41"/>
      <c r="AG670" s="41">
        <v>0</v>
      </c>
      <c r="AH670" s="41">
        <v>0</v>
      </c>
      <c r="AI670" s="41"/>
      <c r="AJ670" s="41"/>
      <c r="AK670" s="41"/>
      <c r="AL670" s="41"/>
      <c r="AM670" s="41"/>
    </row>
    <row r="671" spans="1:39" ht="14.25" customHeight="1" x14ac:dyDescent="0.45">
      <c r="A671" s="125"/>
      <c r="B671" s="36"/>
      <c r="C671" s="496"/>
      <c r="D671" s="36"/>
      <c r="E671" s="36"/>
      <c r="F671" s="36"/>
      <c r="G671" s="36"/>
      <c r="H671" s="36"/>
      <c r="I671" s="38"/>
      <c r="J671" s="38"/>
      <c r="K671" s="38"/>
      <c r="L671" s="84"/>
      <c r="M671" s="38"/>
      <c r="N671" s="38"/>
      <c r="O671" s="41"/>
      <c r="P671" s="41"/>
      <c r="Q671" s="41"/>
      <c r="R671" s="38"/>
      <c r="S671" s="38"/>
      <c r="T671" s="38"/>
      <c r="U671" s="83"/>
      <c r="V671" s="41"/>
      <c r="W671" s="41"/>
      <c r="X671" s="41"/>
      <c r="Y671" s="41"/>
      <c r="Z671" s="19"/>
      <c r="AA671" s="19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</row>
    <row r="672" spans="1:39" ht="14.25" customHeight="1" x14ac:dyDescent="0.45">
      <c r="A672" s="502" t="s">
        <v>149</v>
      </c>
      <c r="B672" s="503" t="s">
        <v>675</v>
      </c>
      <c r="C672" s="504">
        <v>45840</v>
      </c>
      <c r="D672" s="513" t="s">
        <v>696</v>
      </c>
      <c r="E672" s="505" t="s">
        <v>164</v>
      </c>
      <c r="F672" s="505" t="s">
        <v>165</v>
      </c>
      <c r="G672" s="505" t="s">
        <v>166</v>
      </c>
      <c r="H672" s="505" t="s">
        <v>697</v>
      </c>
      <c r="I672" s="506">
        <v>57.3</v>
      </c>
      <c r="J672" s="506">
        <v>149</v>
      </c>
      <c r="K672" s="507"/>
      <c r="L672" s="508">
        <f>SUM(V672:AM672)</f>
        <v>4</v>
      </c>
      <c r="M672" s="507">
        <f>L672*I672</f>
        <v>229.2</v>
      </c>
      <c r="N672" s="507"/>
      <c r="O672" s="509"/>
      <c r="P672" s="509">
        <f>O673*I672</f>
        <v>0</v>
      </c>
      <c r="Q672" s="509"/>
      <c r="R672" s="507"/>
      <c r="S672" s="507">
        <f>R673*I672</f>
        <v>229.2</v>
      </c>
      <c r="T672" s="507"/>
      <c r="U672" s="510"/>
      <c r="V672" s="511"/>
      <c r="W672" s="511"/>
      <c r="X672" s="511"/>
      <c r="Y672" s="511"/>
      <c r="Z672" s="512"/>
      <c r="AA672" s="512"/>
      <c r="AB672" s="511"/>
      <c r="AC672" s="511"/>
      <c r="AD672" s="511"/>
      <c r="AE672" s="511"/>
      <c r="AF672" s="511"/>
      <c r="AG672" s="511">
        <v>2</v>
      </c>
      <c r="AH672" s="511">
        <v>2</v>
      </c>
      <c r="AI672" s="511"/>
      <c r="AJ672" s="511"/>
      <c r="AK672" s="511"/>
      <c r="AL672" s="511"/>
      <c r="AM672" s="511"/>
    </row>
    <row r="673" spans="1:39" ht="14.25" customHeight="1" x14ac:dyDescent="0.45">
      <c r="A673" s="125"/>
      <c r="B673" s="36"/>
      <c r="C673" s="496"/>
      <c r="D673" s="46"/>
      <c r="E673" s="36"/>
      <c r="F673" s="36"/>
      <c r="G673" s="36"/>
      <c r="H673" s="36"/>
      <c r="I673" s="38"/>
      <c r="J673" s="38"/>
      <c r="K673" s="38"/>
      <c r="L673" s="84"/>
      <c r="M673" s="38"/>
      <c r="N673" s="38">
        <f>L672*J672</f>
        <v>596</v>
      </c>
      <c r="O673" s="41">
        <f>SUM(V673:AM673)</f>
        <v>0</v>
      </c>
      <c r="P673" s="41"/>
      <c r="Q673" s="41">
        <f>O673*J672</f>
        <v>0</v>
      </c>
      <c r="R673" s="38">
        <f>L672-O673</f>
        <v>4</v>
      </c>
      <c r="S673" s="38"/>
      <c r="T673" s="38">
        <f>R673*J672</f>
        <v>596</v>
      </c>
      <c r="U673" s="83"/>
      <c r="V673" s="41"/>
      <c r="W673" s="41"/>
      <c r="X673" s="41"/>
      <c r="Y673" s="41"/>
      <c r="Z673" s="19"/>
      <c r="AA673" s="19"/>
      <c r="AB673" s="41"/>
      <c r="AC673" s="41"/>
      <c r="AD673" s="41"/>
      <c r="AE673" s="41"/>
      <c r="AF673" s="41"/>
      <c r="AG673" s="41">
        <v>0</v>
      </c>
      <c r="AH673" s="41">
        <v>0</v>
      </c>
      <c r="AI673" s="41"/>
      <c r="AJ673" s="41"/>
      <c r="AK673" s="41"/>
      <c r="AL673" s="41"/>
      <c r="AM673" s="41"/>
    </row>
    <row r="674" spans="1:39" ht="14.25" customHeight="1" x14ac:dyDescent="0.45">
      <c r="A674" s="125"/>
      <c r="B674" s="36"/>
      <c r="C674" s="496"/>
      <c r="D674" s="36"/>
      <c r="E674" s="36"/>
      <c r="F674" s="36"/>
      <c r="G674" s="36"/>
      <c r="H674" s="36"/>
      <c r="I674" s="38"/>
      <c r="J674" s="38"/>
      <c r="K674" s="38"/>
      <c r="L674" s="84"/>
      <c r="M674" s="38"/>
      <c r="N674" s="38"/>
      <c r="O674" s="41"/>
      <c r="P674" s="41"/>
      <c r="Q674" s="41"/>
      <c r="R674" s="38"/>
      <c r="S674" s="38"/>
      <c r="T674" s="38"/>
      <c r="U674" s="83"/>
      <c r="V674" s="41"/>
      <c r="W674" s="41"/>
      <c r="X674" s="41"/>
      <c r="Y674" s="41"/>
      <c r="Z674" s="19"/>
      <c r="AA674" s="19"/>
      <c r="AB674" s="41"/>
      <c r="AC674" s="41"/>
      <c r="AD674" s="41"/>
      <c r="AE674" s="41"/>
      <c r="AF674" s="41"/>
      <c r="AG674" s="846"/>
      <c r="AH674" s="41"/>
      <c r="AI674" s="41"/>
      <c r="AJ674" s="41"/>
      <c r="AK674" s="41"/>
      <c r="AL674" s="41"/>
      <c r="AM674" s="41"/>
    </row>
    <row r="675" spans="1:39" ht="14.25" customHeight="1" x14ac:dyDescent="0.45">
      <c r="A675" s="502" t="s">
        <v>149</v>
      </c>
      <c r="B675" s="503" t="s">
        <v>675</v>
      </c>
      <c r="C675" s="504">
        <v>45840</v>
      </c>
      <c r="D675" s="564" t="s">
        <v>696</v>
      </c>
      <c r="E675" s="505" t="s">
        <v>164</v>
      </c>
      <c r="F675" s="505" t="s">
        <v>698</v>
      </c>
      <c r="G675" s="505" t="s">
        <v>166</v>
      </c>
      <c r="H675" s="505" t="s">
        <v>697</v>
      </c>
      <c r="I675" s="506">
        <v>57.3</v>
      </c>
      <c r="J675" s="506">
        <v>149</v>
      </c>
      <c r="K675" s="507"/>
      <c r="L675" s="508">
        <f>SUM(V675:AM675)</f>
        <v>4</v>
      </c>
      <c r="M675" s="507">
        <f>L675*I675</f>
        <v>229.2</v>
      </c>
      <c r="N675" s="507"/>
      <c r="O675" s="509"/>
      <c r="P675" s="509">
        <f>O676*I675</f>
        <v>0</v>
      </c>
      <c r="Q675" s="509"/>
      <c r="R675" s="507"/>
      <c r="S675" s="507">
        <f>R676*I675</f>
        <v>229.2</v>
      </c>
      <c r="T675" s="507"/>
      <c r="U675" s="510"/>
      <c r="V675" s="511"/>
      <c r="W675" s="511"/>
      <c r="X675" s="511"/>
      <c r="Y675" s="511"/>
      <c r="Z675" s="512"/>
      <c r="AA675" s="512"/>
      <c r="AB675" s="511"/>
      <c r="AC675" s="511"/>
      <c r="AD675" s="511"/>
      <c r="AE675" s="511"/>
      <c r="AF675" s="511"/>
      <c r="AG675" s="511">
        <v>2</v>
      </c>
      <c r="AH675" s="511">
        <v>2</v>
      </c>
      <c r="AI675" s="511"/>
      <c r="AJ675" s="511"/>
      <c r="AK675" s="511"/>
      <c r="AL675" s="511"/>
      <c r="AM675" s="511"/>
    </row>
    <row r="676" spans="1:39" ht="14.25" customHeight="1" x14ac:dyDescent="0.45">
      <c r="A676" s="125"/>
      <c r="B676" s="36"/>
      <c r="C676" s="496"/>
      <c r="D676" s="485"/>
      <c r="E676" s="36"/>
      <c r="F676" s="36"/>
      <c r="G676" s="36"/>
      <c r="H676" s="36"/>
      <c r="I676" s="38"/>
      <c r="J676" s="38"/>
      <c r="K676" s="38"/>
      <c r="L676" s="84"/>
      <c r="M676" s="38"/>
      <c r="N676" s="38">
        <f>L675*J675</f>
        <v>596</v>
      </c>
      <c r="O676" s="41">
        <f>SUM(V676:AM676)</f>
        <v>0</v>
      </c>
      <c r="P676" s="41"/>
      <c r="Q676" s="41">
        <f>O676*J675</f>
        <v>0</v>
      </c>
      <c r="R676" s="38">
        <f>L675-O676</f>
        <v>4</v>
      </c>
      <c r="S676" s="38"/>
      <c r="T676" s="38">
        <f>R676*J675</f>
        <v>596</v>
      </c>
      <c r="U676" s="83"/>
      <c r="V676" s="41"/>
      <c r="W676" s="41"/>
      <c r="X676" s="41"/>
      <c r="Y676" s="41"/>
      <c r="Z676" s="19"/>
      <c r="AA676" s="19"/>
      <c r="AB676" s="41"/>
      <c r="AC676" s="41"/>
      <c r="AD676" s="41"/>
      <c r="AE676" s="41"/>
      <c r="AF676" s="41"/>
      <c r="AG676" s="41">
        <v>0</v>
      </c>
      <c r="AH676" s="41">
        <v>0</v>
      </c>
      <c r="AI676" s="41"/>
      <c r="AJ676" s="41"/>
      <c r="AK676" s="41"/>
      <c r="AL676" s="41"/>
      <c r="AM676" s="41"/>
    </row>
    <row r="677" spans="1:39" ht="14.25" customHeight="1" x14ac:dyDescent="0.45">
      <c r="A677" s="125"/>
      <c r="B677" s="36"/>
      <c r="C677" s="496"/>
      <c r="D677" s="36"/>
      <c r="E677" s="36"/>
      <c r="F677" s="36"/>
      <c r="G677" s="36"/>
      <c r="H677" s="36"/>
      <c r="I677" s="38"/>
      <c r="J677" s="38"/>
      <c r="K677" s="38"/>
      <c r="L677" s="84"/>
      <c r="M677" s="38"/>
      <c r="N677" s="38"/>
      <c r="O677" s="41"/>
      <c r="P677" s="41"/>
      <c r="Q677" s="41"/>
      <c r="R677" s="38"/>
      <c r="S677" s="38"/>
      <c r="T677" s="38"/>
      <c r="U677" s="83"/>
      <c r="V677" s="41"/>
      <c r="W677" s="41"/>
      <c r="X677" s="41"/>
      <c r="Y677" s="41"/>
      <c r="Z677" s="19"/>
      <c r="AA677" s="19"/>
      <c r="AB677" s="41"/>
      <c r="AC677" s="41"/>
      <c r="AD677" s="41"/>
      <c r="AE677" s="41"/>
      <c r="AF677" s="41"/>
      <c r="AG677" s="846"/>
      <c r="AH677" s="41"/>
      <c r="AI677" s="41"/>
      <c r="AJ677" s="41"/>
      <c r="AK677" s="41"/>
      <c r="AL677" s="41"/>
      <c r="AM677" s="41"/>
    </row>
    <row r="678" spans="1:39" ht="28.9" customHeight="1" x14ac:dyDescent="0.45">
      <c r="A678" s="502" t="s">
        <v>149</v>
      </c>
      <c r="B678" s="503" t="s">
        <v>675</v>
      </c>
      <c r="C678" s="504">
        <v>45840</v>
      </c>
      <c r="D678" s="513" t="s">
        <v>699</v>
      </c>
      <c r="E678" s="514" t="s">
        <v>157</v>
      </c>
      <c r="F678" s="505" t="s">
        <v>559</v>
      </c>
      <c r="G678" s="505" t="s">
        <v>3672</v>
      </c>
      <c r="H678" s="505" t="s">
        <v>3650</v>
      </c>
      <c r="I678" s="506">
        <v>84.2</v>
      </c>
      <c r="J678" s="506">
        <v>219</v>
      </c>
      <c r="K678" s="507"/>
      <c r="L678" s="508">
        <f>SUM(V678:AM678)</f>
        <v>4</v>
      </c>
      <c r="M678" s="507">
        <f>L678*I678</f>
        <v>336.8</v>
      </c>
      <c r="N678" s="507"/>
      <c r="O678" s="509"/>
      <c r="P678" s="509">
        <f>O679*I678</f>
        <v>0</v>
      </c>
      <c r="Q678" s="509"/>
      <c r="R678" s="507"/>
      <c r="S678" s="507">
        <f>R679*I678</f>
        <v>336.8</v>
      </c>
      <c r="T678" s="507"/>
      <c r="U678" s="510"/>
      <c r="V678" s="511"/>
      <c r="W678" s="511"/>
      <c r="X678" s="511"/>
      <c r="Y678" s="511"/>
      <c r="Z678" s="512"/>
      <c r="AA678" s="512"/>
      <c r="AB678" s="511"/>
      <c r="AC678" s="511"/>
      <c r="AD678" s="511"/>
      <c r="AE678" s="511"/>
      <c r="AF678" s="511"/>
      <c r="AG678" s="511">
        <v>2</v>
      </c>
      <c r="AH678" s="511">
        <v>2</v>
      </c>
      <c r="AI678" s="511"/>
      <c r="AJ678" s="511"/>
      <c r="AK678" s="511"/>
      <c r="AL678" s="511"/>
      <c r="AM678" s="511"/>
    </row>
    <row r="679" spans="1:39" ht="14.25" customHeight="1" x14ac:dyDescent="0.45">
      <c r="A679" s="125"/>
      <c r="B679" s="36"/>
      <c r="C679" s="496"/>
      <c r="D679" s="46"/>
      <c r="E679" s="36"/>
      <c r="F679" s="36"/>
      <c r="G679" s="36"/>
      <c r="H679" s="36"/>
      <c r="I679" s="38"/>
      <c r="J679" s="38"/>
      <c r="K679" s="38"/>
      <c r="L679" s="84"/>
      <c r="M679" s="38"/>
      <c r="N679" s="38">
        <f>L678*J678</f>
        <v>876</v>
      </c>
      <c r="O679" s="545">
        <f>SUM(V679:AM679)</f>
        <v>0</v>
      </c>
      <c r="P679" s="110"/>
      <c r="Q679" s="110">
        <f>O679*J678</f>
        <v>0</v>
      </c>
      <c r="R679" s="48">
        <f>L678-O679</f>
        <v>4</v>
      </c>
      <c r="S679" s="48"/>
      <c r="T679" s="48">
        <f>R679*J678</f>
        <v>876</v>
      </c>
      <c r="U679" s="128"/>
      <c r="V679" s="41"/>
      <c r="W679" s="41"/>
      <c r="X679" s="41"/>
      <c r="Y679" s="41"/>
      <c r="Z679" s="19"/>
      <c r="AA679" s="19"/>
      <c r="AB679" s="41"/>
      <c r="AC679" s="41"/>
      <c r="AD679" s="41"/>
      <c r="AE679" s="41"/>
      <c r="AF679" s="41"/>
      <c r="AG679" s="41">
        <v>0</v>
      </c>
      <c r="AH679" s="545">
        <v>0</v>
      </c>
      <c r="AI679" s="41"/>
      <c r="AJ679" s="41"/>
      <c r="AK679" s="41"/>
      <c r="AL679" s="41"/>
      <c r="AM679" s="41"/>
    </row>
    <row r="680" spans="1:39" ht="14.25" customHeight="1" x14ac:dyDescent="0.45">
      <c r="B680" s="19"/>
      <c r="C680" s="497"/>
      <c r="D680" s="19"/>
      <c r="E680" s="19"/>
      <c r="F680" s="19"/>
      <c r="G680" s="19"/>
      <c r="H680" s="19"/>
      <c r="I680" s="19"/>
      <c r="J680" s="19"/>
      <c r="K680" s="19"/>
      <c r="L680" s="130"/>
      <c r="M680" s="19"/>
      <c r="N680" s="19"/>
      <c r="O680" s="19"/>
      <c r="P680" s="19"/>
      <c r="Q680" s="19"/>
      <c r="R680" s="19"/>
      <c r="S680" s="19"/>
      <c r="T680" s="19"/>
      <c r="U680" s="12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</row>
    <row r="681" spans="1:39" ht="28.5" customHeight="1" x14ac:dyDescent="0.45">
      <c r="A681" s="502" t="s">
        <v>149</v>
      </c>
      <c r="B681" s="503" t="s">
        <v>675</v>
      </c>
      <c r="C681" s="504">
        <v>45840</v>
      </c>
      <c r="D681" s="513" t="s">
        <v>699</v>
      </c>
      <c r="E681" s="514" t="s">
        <v>157</v>
      </c>
      <c r="F681" s="505" t="s">
        <v>176</v>
      </c>
      <c r="G681" s="505" t="s">
        <v>3672</v>
      </c>
      <c r="H681" s="505" t="s">
        <v>3650</v>
      </c>
      <c r="I681" s="506">
        <v>84.2</v>
      </c>
      <c r="J681" s="506">
        <v>219</v>
      </c>
      <c r="K681" s="507"/>
      <c r="L681" s="508">
        <f>SUM(V681:AM681)</f>
        <v>4</v>
      </c>
      <c r="M681" s="507">
        <f>L681*I681</f>
        <v>336.8</v>
      </c>
      <c r="N681" s="507"/>
      <c r="O681" s="509"/>
      <c r="P681" s="509">
        <f>O682*I681</f>
        <v>0</v>
      </c>
      <c r="Q681" s="509"/>
      <c r="R681" s="507"/>
      <c r="S681" s="507">
        <f>R682*I681</f>
        <v>336.8</v>
      </c>
      <c r="T681" s="507"/>
      <c r="U681" s="510"/>
      <c r="V681" s="511"/>
      <c r="W681" s="511"/>
      <c r="X681" s="511"/>
      <c r="Y681" s="511"/>
      <c r="Z681" s="512"/>
      <c r="AA681" s="512"/>
      <c r="AB681" s="511"/>
      <c r="AC681" s="511"/>
      <c r="AD681" s="511"/>
      <c r="AE681" s="511"/>
      <c r="AF681" s="511"/>
      <c r="AG681" s="511">
        <v>2</v>
      </c>
      <c r="AH681" s="511">
        <v>2</v>
      </c>
      <c r="AI681" s="511"/>
      <c r="AJ681" s="511"/>
      <c r="AK681" s="511"/>
      <c r="AL681" s="511"/>
      <c r="AM681" s="511"/>
    </row>
    <row r="682" spans="1:39" ht="14.25" customHeight="1" x14ac:dyDescent="0.45">
      <c r="A682" s="125"/>
      <c r="B682" s="36"/>
      <c r="C682" s="496"/>
      <c r="D682" s="46"/>
      <c r="E682" s="36"/>
      <c r="F682" s="36"/>
      <c r="G682" s="36"/>
      <c r="H682" s="36"/>
      <c r="I682" s="38"/>
      <c r="J682" s="38"/>
      <c r="K682" s="38"/>
      <c r="L682" s="84"/>
      <c r="M682" s="38"/>
      <c r="N682" s="38">
        <f>L681*J681</f>
        <v>876</v>
      </c>
      <c r="O682" s="545">
        <f>SUM(V682:AM682)</f>
        <v>0</v>
      </c>
      <c r="P682" s="41"/>
      <c r="Q682" s="41">
        <f>O682*J681</f>
        <v>0</v>
      </c>
      <c r="R682" s="38">
        <f>L681-O682</f>
        <v>4</v>
      </c>
      <c r="S682" s="38"/>
      <c r="T682" s="38">
        <f>R682*J681</f>
        <v>876</v>
      </c>
      <c r="U682" s="83"/>
      <c r="V682" s="38"/>
      <c r="W682" s="38"/>
      <c r="X682" s="38"/>
      <c r="Y682" s="41"/>
      <c r="Z682" s="19"/>
      <c r="AA682" s="19"/>
      <c r="AB682" s="38"/>
      <c r="AC682" s="38"/>
      <c r="AD682" s="38"/>
      <c r="AE682" s="41"/>
      <c r="AF682" s="38"/>
      <c r="AG682" s="555">
        <v>0</v>
      </c>
      <c r="AH682" s="38">
        <v>0</v>
      </c>
      <c r="AI682" s="38"/>
      <c r="AJ682" s="38"/>
      <c r="AK682" s="38"/>
      <c r="AL682" s="38"/>
      <c r="AM682" s="38"/>
    </row>
    <row r="683" spans="1:39" ht="14.25" customHeight="1" x14ac:dyDescent="0.45">
      <c r="A683" s="125"/>
      <c r="B683" s="36"/>
      <c r="C683" s="496"/>
      <c r="D683" s="36"/>
      <c r="E683" s="36"/>
      <c r="F683" s="36"/>
      <c r="G683" s="36"/>
      <c r="H683" s="36"/>
      <c r="I683" s="38"/>
      <c r="J683" s="38"/>
      <c r="K683" s="38"/>
      <c r="L683" s="84"/>
      <c r="M683" s="38"/>
      <c r="N683" s="38"/>
      <c r="O683" s="41"/>
      <c r="P683" s="41"/>
      <c r="Q683" s="41"/>
      <c r="R683" s="38"/>
      <c r="S683" s="38"/>
      <c r="T683" s="38"/>
      <c r="U683" s="83"/>
      <c r="V683" s="38"/>
      <c r="W683" s="38"/>
      <c r="X683" s="38"/>
      <c r="Y683" s="41"/>
      <c r="Z683" s="19"/>
      <c r="AA683" s="19"/>
      <c r="AB683" s="38"/>
      <c r="AC683" s="38"/>
      <c r="AD683" s="38"/>
      <c r="AE683" s="41"/>
      <c r="AF683" s="38"/>
      <c r="AG683" s="38"/>
      <c r="AH683" s="38"/>
      <c r="AI683" s="38"/>
      <c r="AJ683" s="38"/>
      <c r="AK683" s="38"/>
      <c r="AL683" s="38"/>
      <c r="AM683" s="38"/>
    </row>
    <row r="684" spans="1:39" ht="14.25" customHeight="1" x14ac:dyDescent="0.45">
      <c r="A684" s="502" t="s">
        <v>149</v>
      </c>
      <c r="B684" s="503" t="s">
        <v>675</v>
      </c>
      <c r="C684" s="504">
        <v>45840</v>
      </c>
      <c r="D684" s="505" t="s">
        <v>701</v>
      </c>
      <c r="E684" s="514" t="s">
        <v>205</v>
      </c>
      <c r="F684" s="505" t="s">
        <v>571</v>
      </c>
      <c r="G684" s="514" t="s">
        <v>186</v>
      </c>
      <c r="H684" s="514" t="s">
        <v>3667</v>
      </c>
      <c r="I684" s="506">
        <v>57.3</v>
      </c>
      <c r="J684" s="506">
        <v>149</v>
      </c>
      <c r="K684" s="507"/>
      <c r="L684" s="508">
        <f>SUM(V684:AM684)</f>
        <v>4</v>
      </c>
      <c r="M684" s="507">
        <f>L684*I684</f>
        <v>229.2</v>
      </c>
      <c r="N684" s="507"/>
      <c r="O684" s="509"/>
      <c r="P684" s="509">
        <f>O685*I684</f>
        <v>0</v>
      </c>
      <c r="Q684" s="509"/>
      <c r="R684" s="507"/>
      <c r="S684" s="507">
        <f>R685*I684</f>
        <v>229.2</v>
      </c>
      <c r="T684" s="507"/>
      <c r="U684" s="510"/>
      <c r="V684" s="511"/>
      <c r="W684" s="511"/>
      <c r="X684" s="511"/>
      <c r="Y684" s="511"/>
      <c r="Z684" s="512"/>
      <c r="AA684" s="512"/>
      <c r="AB684" s="511"/>
      <c r="AC684" s="511"/>
      <c r="AD684" s="511"/>
      <c r="AE684" s="511"/>
      <c r="AF684" s="511"/>
      <c r="AG684" s="511">
        <v>2</v>
      </c>
      <c r="AH684" s="511">
        <v>2</v>
      </c>
      <c r="AI684" s="511"/>
      <c r="AJ684" s="511"/>
      <c r="AK684" s="511"/>
      <c r="AL684" s="511"/>
      <c r="AM684" s="511"/>
    </row>
    <row r="685" spans="1:39" ht="14.25" customHeight="1" x14ac:dyDescent="0.45">
      <c r="A685" s="125"/>
      <c r="B685" s="36"/>
      <c r="C685" s="496"/>
      <c r="D685" s="46"/>
      <c r="E685" s="36"/>
      <c r="F685" s="36"/>
      <c r="G685" s="36"/>
      <c r="H685" s="36"/>
      <c r="I685" s="38"/>
      <c r="J685" s="38"/>
      <c r="K685" s="38"/>
      <c r="L685" s="84"/>
      <c r="M685" s="38"/>
      <c r="N685" s="38">
        <f>L684*J684</f>
        <v>596</v>
      </c>
      <c r="O685" s="41">
        <f>SUM(V685:AM685)</f>
        <v>0</v>
      </c>
      <c r="P685" s="41"/>
      <c r="Q685" s="41">
        <f>O685*J684</f>
        <v>0</v>
      </c>
      <c r="R685" s="38">
        <f>L684-O685</f>
        <v>4</v>
      </c>
      <c r="S685" s="38"/>
      <c r="T685" s="38">
        <f>R685*J684</f>
        <v>596</v>
      </c>
      <c r="U685" s="83"/>
      <c r="V685" s="41"/>
      <c r="W685" s="41"/>
      <c r="X685" s="41"/>
      <c r="Y685" s="41"/>
      <c r="Z685" s="19"/>
      <c r="AA685" s="19"/>
      <c r="AB685" s="41"/>
      <c r="AC685" s="41"/>
      <c r="AD685" s="41"/>
      <c r="AE685" s="41"/>
      <c r="AF685" s="41"/>
      <c r="AG685" s="41">
        <v>0</v>
      </c>
      <c r="AH685" s="41">
        <v>0</v>
      </c>
      <c r="AI685" s="41"/>
      <c r="AJ685" s="41"/>
      <c r="AK685" s="41"/>
      <c r="AL685" s="41"/>
      <c r="AM685" s="41"/>
    </row>
    <row r="686" spans="1:39" ht="14.25" customHeight="1" x14ac:dyDescent="0.45">
      <c r="A686" s="125"/>
      <c r="B686" s="36"/>
      <c r="C686" s="496"/>
      <c r="D686" s="36"/>
      <c r="E686" s="36"/>
      <c r="F686" s="36"/>
      <c r="G686" s="36"/>
      <c r="H686" s="36"/>
      <c r="I686" s="38"/>
      <c r="J686" s="38"/>
      <c r="K686" s="38"/>
      <c r="L686" s="84"/>
      <c r="M686" s="38"/>
      <c r="N686" s="38"/>
      <c r="O686" s="41"/>
      <c r="P686" s="41"/>
      <c r="Q686" s="41"/>
      <c r="R686" s="38"/>
      <c r="S686" s="38"/>
      <c r="T686" s="38"/>
      <c r="U686" s="83"/>
      <c r="V686" s="41"/>
      <c r="W686" s="41"/>
      <c r="X686" s="41"/>
      <c r="Y686" s="41"/>
      <c r="Z686" s="19"/>
      <c r="AA686" s="19"/>
      <c r="AB686" s="41"/>
      <c r="AC686" s="41"/>
      <c r="AD686" s="41"/>
      <c r="AE686" s="41"/>
      <c r="AF686" s="41"/>
      <c r="AG686" s="41"/>
      <c r="AH686" s="846"/>
      <c r="AI686" s="41"/>
      <c r="AJ686" s="41"/>
      <c r="AK686" s="41"/>
      <c r="AL686" s="41"/>
      <c r="AM686" s="41"/>
    </row>
    <row r="687" spans="1:39" ht="42.4" customHeight="1" x14ac:dyDescent="0.45">
      <c r="A687" s="502" t="s">
        <v>149</v>
      </c>
      <c r="B687" s="503" t="s">
        <v>675</v>
      </c>
      <c r="C687" s="504">
        <v>45840</v>
      </c>
      <c r="D687" s="505" t="s">
        <v>702</v>
      </c>
      <c r="E687" s="505" t="s">
        <v>157</v>
      </c>
      <c r="F687" s="505" t="s">
        <v>3651</v>
      </c>
      <c r="G687" s="505"/>
      <c r="H687" s="505" t="s">
        <v>3652</v>
      </c>
      <c r="I687" s="506">
        <v>61.2</v>
      </c>
      <c r="J687" s="506">
        <v>159</v>
      </c>
      <c r="K687" s="507"/>
      <c r="L687" s="508">
        <f>SUM(V687:AM687)</f>
        <v>6</v>
      </c>
      <c r="M687" s="507">
        <f>L687*I687</f>
        <v>367.20000000000005</v>
      </c>
      <c r="N687" s="507"/>
      <c r="O687" s="509"/>
      <c r="P687" s="509">
        <f>O688*I687</f>
        <v>0</v>
      </c>
      <c r="Q687" s="509"/>
      <c r="R687" s="507"/>
      <c r="S687" s="507">
        <f>R688*I687</f>
        <v>367.20000000000005</v>
      </c>
      <c r="T687" s="507"/>
      <c r="U687" s="510"/>
      <c r="V687" s="511"/>
      <c r="W687" s="511"/>
      <c r="X687" s="511"/>
      <c r="Y687" s="511"/>
      <c r="Z687" s="512"/>
      <c r="AA687" s="512"/>
      <c r="AB687" s="511"/>
      <c r="AC687" s="511"/>
      <c r="AD687" s="511"/>
      <c r="AE687" s="511"/>
      <c r="AF687" s="511"/>
      <c r="AG687" s="511">
        <v>3</v>
      </c>
      <c r="AH687" s="511">
        <v>3</v>
      </c>
      <c r="AI687" s="511"/>
      <c r="AJ687" s="511"/>
      <c r="AK687" s="511"/>
      <c r="AL687" s="511"/>
      <c r="AM687" s="511"/>
    </row>
    <row r="688" spans="1:39" ht="14.25" customHeight="1" x14ac:dyDescent="0.45">
      <c r="A688" s="125"/>
      <c r="B688" s="36"/>
      <c r="C688" s="496"/>
      <c r="D688" s="46"/>
      <c r="E688" s="36"/>
      <c r="F688" s="36"/>
      <c r="G688" s="36"/>
      <c r="H688" s="36"/>
      <c r="I688" s="38"/>
      <c r="J688" s="38"/>
      <c r="K688" s="38"/>
      <c r="L688" s="84"/>
      <c r="M688" s="38"/>
      <c r="N688" s="38">
        <f>L687*J687</f>
        <v>954</v>
      </c>
      <c r="O688" s="545">
        <f>SUM(V688:AM688)</f>
        <v>0</v>
      </c>
      <c r="P688" s="41"/>
      <c r="Q688" s="41">
        <f>O688*J687</f>
        <v>0</v>
      </c>
      <c r="R688" s="38">
        <f>L687-O688</f>
        <v>6</v>
      </c>
      <c r="S688" s="38"/>
      <c r="T688" s="38">
        <f>R688*J687</f>
        <v>954</v>
      </c>
      <c r="U688" s="83"/>
      <c r="V688" s="41"/>
      <c r="W688" s="41"/>
      <c r="X688" s="41"/>
      <c r="Y688" s="41"/>
      <c r="Z688" s="19"/>
      <c r="AA688" s="19"/>
      <c r="AB688" s="41"/>
      <c r="AC688" s="41"/>
      <c r="AD688" s="41"/>
      <c r="AE688" s="41"/>
      <c r="AF688" s="41"/>
      <c r="AG688" s="846">
        <v>0</v>
      </c>
      <c r="AH688" s="846">
        <v>0</v>
      </c>
      <c r="AI688" s="41"/>
      <c r="AJ688" s="41"/>
      <c r="AK688" s="41"/>
      <c r="AL688" s="41"/>
      <c r="AM688" s="41"/>
    </row>
    <row r="689" spans="1:39" ht="14.25" customHeight="1" x14ac:dyDescent="0.45">
      <c r="A689" s="125"/>
      <c r="B689" s="36"/>
      <c r="C689" s="496"/>
      <c r="D689" s="36"/>
      <c r="E689" s="36"/>
      <c r="F689" s="36"/>
      <c r="G689" s="36"/>
      <c r="H689" s="36"/>
      <c r="I689" s="38"/>
      <c r="J689" s="38"/>
      <c r="K689" s="38"/>
      <c r="L689" s="84"/>
      <c r="M689" s="38"/>
      <c r="N689" s="38"/>
      <c r="O689" s="41"/>
      <c r="P689" s="41"/>
      <c r="Q689" s="41"/>
      <c r="R689" s="38"/>
      <c r="S689" s="38"/>
      <c r="T689" s="38"/>
      <c r="U689" s="83"/>
      <c r="V689" s="41"/>
      <c r="W689" s="41"/>
      <c r="X689" s="41"/>
      <c r="Y689" s="41"/>
      <c r="Z689" s="19"/>
      <c r="AA689" s="19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</row>
    <row r="690" spans="1:39" ht="31.5" customHeight="1" x14ac:dyDescent="0.45">
      <c r="A690" s="502" t="s">
        <v>149</v>
      </c>
      <c r="B690" s="503" t="s">
        <v>675</v>
      </c>
      <c r="C690" s="504">
        <v>45840</v>
      </c>
      <c r="D690" s="513" t="s">
        <v>703</v>
      </c>
      <c r="E690" s="505" t="s">
        <v>700</v>
      </c>
      <c r="F690" s="514" t="s">
        <v>3655</v>
      </c>
      <c r="G690" s="505"/>
      <c r="H690" s="514" t="s">
        <v>3654</v>
      </c>
      <c r="I690" s="506">
        <v>65</v>
      </c>
      <c r="J690" s="506">
        <v>169</v>
      </c>
      <c r="K690" s="507"/>
      <c r="L690" s="508">
        <f>SUM(V690:AM690)</f>
        <v>4</v>
      </c>
      <c r="M690" s="507">
        <f>L690*I690</f>
        <v>260</v>
      </c>
      <c r="N690" s="507"/>
      <c r="O690" s="509"/>
      <c r="P690" s="509">
        <f>O691*I690</f>
        <v>0</v>
      </c>
      <c r="Q690" s="509"/>
      <c r="R690" s="507"/>
      <c r="S690" s="507">
        <f>R691*I690</f>
        <v>260</v>
      </c>
      <c r="T690" s="507"/>
      <c r="U690" s="510"/>
      <c r="V690" s="511"/>
      <c r="W690" s="511"/>
      <c r="X690" s="511"/>
      <c r="Y690" s="511"/>
      <c r="Z690" s="512"/>
      <c r="AA690" s="512"/>
      <c r="AB690" s="511"/>
      <c r="AC690" s="511"/>
      <c r="AD690" s="511"/>
      <c r="AE690" s="511"/>
      <c r="AF690" s="511"/>
      <c r="AG690" s="511">
        <v>2</v>
      </c>
      <c r="AH690" s="511">
        <v>2</v>
      </c>
      <c r="AI690" s="511"/>
      <c r="AJ690" s="511"/>
      <c r="AK690" s="511"/>
      <c r="AL690" s="511"/>
      <c r="AM690" s="511"/>
    </row>
    <row r="691" spans="1:39" ht="14.25" customHeight="1" x14ac:dyDescent="0.45">
      <c r="A691" s="125"/>
      <c r="B691" s="36"/>
      <c r="C691" s="496"/>
      <c r="D691" s="46"/>
      <c r="E691" s="36"/>
      <c r="F691" s="36"/>
      <c r="G691" s="36"/>
      <c r="H691" s="36"/>
      <c r="I691" s="38"/>
      <c r="J691" s="38"/>
      <c r="K691" s="38"/>
      <c r="L691" s="84"/>
      <c r="M691" s="38"/>
      <c r="N691" s="38">
        <f>L690*J690</f>
        <v>676</v>
      </c>
      <c r="O691" s="41">
        <f>SUM(V691:AM691)</f>
        <v>0</v>
      </c>
      <c r="P691" s="41"/>
      <c r="Q691" s="41">
        <f>O691*J690</f>
        <v>0</v>
      </c>
      <c r="R691" s="38">
        <f>L690-O691</f>
        <v>4</v>
      </c>
      <c r="S691" s="38"/>
      <c r="T691" s="38">
        <f>R691*J690</f>
        <v>676</v>
      </c>
      <c r="U691" s="83"/>
      <c r="V691" s="41"/>
      <c r="W691" s="41"/>
      <c r="X691" s="41"/>
      <c r="Y691" s="41"/>
      <c r="Z691" s="19"/>
      <c r="AA691" s="19"/>
      <c r="AB691" s="41"/>
      <c r="AC691" s="41"/>
      <c r="AD691" s="41"/>
      <c r="AE691" s="41"/>
      <c r="AF691" s="41"/>
      <c r="AG691" s="41">
        <v>0</v>
      </c>
      <c r="AH691" s="41">
        <v>0</v>
      </c>
      <c r="AI691" s="41"/>
      <c r="AJ691" s="41"/>
      <c r="AK691" s="41"/>
      <c r="AL691" s="41"/>
      <c r="AM691" s="41"/>
    </row>
    <row r="692" spans="1:39" ht="14.25" customHeight="1" x14ac:dyDescent="0.45">
      <c r="A692" s="125"/>
      <c r="B692" s="36"/>
      <c r="C692" s="496"/>
      <c r="D692" s="36"/>
      <c r="E692" s="36"/>
      <c r="F692" s="36"/>
      <c r="G692" s="36"/>
      <c r="H692" s="36"/>
      <c r="I692" s="38"/>
      <c r="J692" s="38"/>
      <c r="K692" s="38"/>
      <c r="L692" s="84"/>
      <c r="M692" s="38"/>
      <c r="N692" s="38"/>
      <c r="O692" s="41"/>
      <c r="P692" s="41"/>
      <c r="Q692" s="41"/>
      <c r="R692" s="38"/>
      <c r="S692" s="38"/>
      <c r="T692" s="38"/>
      <c r="U692" s="83"/>
      <c r="V692" s="41"/>
      <c r="W692" s="41"/>
      <c r="X692" s="41"/>
      <c r="Y692" s="41"/>
      <c r="Z692" s="19"/>
      <c r="AA692" s="19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</row>
    <row r="693" spans="1:39" ht="30" customHeight="1" x14ac:dyDescent="0.45">
      <c r="A693" s="502" t="s">
        <v>149</v>
      </c>
      <c r="B693" s="503" t="s">
        <v>675</v>
      </c>
      <c r="C693" s="504">
        <v>45840</v>
      </c>
      <c r="D693" s="685" t="s">
        <v>703</v>
      </c>
      <c r="E693" s="505" t="s">
        <v>700</v>
      </c>
      <c r="F693" s="514" t="s">
        <v>3653</v>
      </c>
      <c r="G693" s="505"/>
      <c r="H693" s="514" t="s">
        <v>3654</v>
      </c>
      <c r="I693" s="506">
        <v>65</v>
      </c>
      <c r="J693" s="506">
        <v>169</v>
      </c>
      <c r="K693" s="507"/>
      <c r="L693" s="508">
        <f>SUM(V693:AM693)</f>
        <v>4</v>
      </c>
      <c r="M693" s="507">
        <f>L693*I693</f>
        <v>260</v>
      </c>
      <c r="N693" s="507"/>
      <c r="O693" s="509"/>
      <c r="P693" s="509">
        <f>O694*I693</f>
        <v>0</v>
      </c>
      <c r="Q693" s="509"/>
      <c r="R693" s="507"/>
      <c r="S693" s="507">
        <f>R694*I693</f>
        <v>260</v>
      </c>
      <c r="T693" s="507"/>
      <c r="U693" s="510"/>
      <c r="V693" s="511"/>
      <c r="W693" s="511"/>
      <c r="X693" s="511"/>
      <c r="Y693" s="511"/>
      <c r="Z693" s="512"/>
      <c r="AA693" s="512"/>
      <c r="AB693" s="511"/>
      <c r="AC693" s="511"/>
      <c r="AD693" s="511"/>
      <c r="AE693" s="511"/>
      <c r="AF693" s="511"/>
      <c r="AG693" s="511">
        <v>2</v>
      </c>
      <c r="AH693" s="511">
        <v>2</v>
      </c>
      <c r="AI693" s="511"/>
      <c r="AJ693" s="511"/>
      <c r="AK693" s="511"/>
      <c r="AL693" s="511"/>
      <c r="AM693" s="511"/>
    </row>
    <row r="694" spans="1:39" ht="14.25" customHeight="1" x14ac:dyDescent="0.45">
      <c r="A694" s="125"/>
      <c r="B694" s="36"/>
      <c r="C694" s="496"/>
      <c r="D694" s="46"/>
      <c r="E694" s="36"/>
      <c r="F694" s="36"/>
      <c r="G694" s="36"/>
      <c r="H694" s="36"/>
      <c r="I694" s="38"/>
      <c r="J694" s="38"/>
      <c r="K694" s="38"/>
      <c r="L694" s="84"/>
      <c r="M694" s="38"/>
      <c r="N694" s="38">
        <f>L693*J693</f>
        <v>676</v>
      </c>
      <c r="O694" s="668">
        <f>SUM(V694:AM694)</f>
        <v>0</v>
      </c>
      <c r="P694" s="41"/>
      <c r="Q694" s="41">
        <f>O694*J693</f>
        <v>0</v>
      </c>
      <c r="R694" s="38">
        <f>L693-O694</f>
        <v>4</v>
      </c>
      <c r="S694" s="38"/>
      <c r="T694" s="38">
        <f>R694*J693</f>
        <v>676</v>
      </c>
      <c r="U694" s="83"/>
      <c r="V694" s="41"/>
      <c r="W694" s="41"/>
      <c r="X694" s="41"/>
      <c r="Y694" s="41"/>
      <c r="Z694" s="19"/>
      <c r="AA694" s="19"/>
      <c r="AB694" s="41"/>
      <c r="AC694" s="41"/>
      <c r="AD694" s="41"/>
      <c r="AE694" s="41"/>
      <c r="AF694" s="41"/>
      <c r="AG694" s="846">
        <v>0</v>
      </c>
      <c r="AH694" s="41">
        <v>0</v>
      </c>
      <c r="AI694" s="41"/>
      <c r="AJ694" s="41"/>
      <c r="AK694" s="41"/>
      <c r="AL694" s="41"/>
      <c r="AM694" s="41"/>
    </row>
    <row r="695" spans="1:39" ht="14.25" customHeight="1" x14ac:dyDescent="0.45">
      <c r="B695" s="19"/>
      <c r="C695" s="497"/>
      <c r="D695" s="19"/>
      <c r="E695" s="19"/>
      <c r="F695" s="19"/>
      <c r="G695" s="19"/>
      <c r="H695" s="19"/>
      <c r="I695" s="19"/>
      <c r="J695" s="19"/>
      <c r="K695" s="19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</row>
    <row r="696" spans="1:39" ht="27" customHeight="1" x14ac:dyDescent="0.45">
      <c r="A696" s="502" t="s">
        <v>149</v>
      </c>
      <c r="B696" s="503" t="s">
        <v>675</v>
      </c>
      <c r="C696" s="504">
        <v>45840</v>
      </c>
      <c r="D696" s="505" t="s">
        <v>704</v>
      </c>
      <c r="E696" s="505" t="s">
        <v>1138</v>
      </c>
      <c r="F696" s="505" t="s">
        <v>3676</v>
      </c>
      <c r="G696" s="505"/>
      <c r="H696" s="514" t="s">
        <v>3734</v>
      </c>
      <c r="I696" s="506">
        <v>76.5</v>
      </c>
      <c r="J696" s="506">
        <v>199</v>
      </c>
      <c r="K696" s="507"/>
      <c r="L696" s="508">
        <f>SUM(V696:AM696)</f>
        <v>4</v>
      </c>
      <c r="M696" s="507">
        <f>L696*I696</f>
        <v>306</v>
      </c>
      <c r="N696" s="507"/>
      <c r="O696" s="509"/>
      <c r="P696" s="509">
        <f>O697*I696</f>
        <v>0</v>
      </c>
      <c r="Q696" s="509"/>
      <c r="R696" s="507"/>
      <c r="S696" s="507">
        <f>R697*I696</f>
        <v>306</v>
      </c>
      <c r="T696" s="507"/>
      <c r="U696" s="510"/>
      <c r="V696" s="511"/>
      <c r="W696" s="511"/>
      <c r="X696" s="511"/>
      <c r="Y696" s="511"/>
      <c r="Z696" s="512"/>
      <c r="AA696" s="512"/>
      <c r="AB696" s="511"/>
      <c r="AC696" s="511"/>
      <c r="AD696" s="511"/>
      <c r="AE696" s="511"/>
      <c r="AF696" s="511"/>
      <c r="AG696" s="511"/>
      <c r="AH696" s="511"/>
      <c r="AI696" s="511"/>
      <c r="AJ696" s="511">
        <v>3</v>
      </c>
      <c r="AK696" s="511">
        <v>1</v>
      </c>
      <c r="AL696" s="511"/>
      <c r="AM696" s="511"/>
    </row>
    <row r="697" spans="1:39" ht="14.25" customHeight="1" x14ac:dyDescent="0.45">
      <c r="A697" s="125"/>
      <c r="B697" s="36"/>
      <c r="C697" s="496"/>
      <c r="D697" s="46"/>
      <c r="E697" s="36"/>
      <c r="F697" s="36"/>
      <c r="G697" s="36"/>
      <c r="H697" s="36"/>
      <c r="I697" s="38"/>
      <c r="J697" s="38"/>
      <c r="K697" s="38"/>
      <c r="L697" s="84"/>
      <c r="M697" s="38"/>
      <c r="N697" s="38">
        <f>L696*J696</f>
        <v>796</v>
      </c>
      <c r="O697" s="41">
        <f>SUM(V697:AM697)</f>
        <v>0</v>
      </c>
      <c r="P697" s="41"/>
      <c r="Q697" s="41">
        <f>O697*J696</f>
        <v>0</v>
      </c>
      <c r="R697" s="38">
        <f>L696-O697</f>
        <v>4</v>
      </c>
      <c r="S697" s="38"/>
      <c r="T697" s="38">
        <f>R697*J696</f>
        <v>796</v>
      </c>
      <c r="U697" s="83"/>
      <c r="V697" s="41"/>
      <c r="W697" s="41"/>
      <c r="X697" s="41"/>
      <c r="Y697" s="41"/>
      <c r="Z697" s="19"/>
      <c r="AA697" s="19"/>
      <c r="AB697" s="41"/>
      <c r="AC697" s="41"/>
      <c r="AD697" s="45"/>
      <c r="AE697" s="41"/>
      <c r="AF697" s="41"/>
      <c r="AG697" s="41"/>
      <c r="AH697" s="41"/>
      <c r="AI697" s="45"/>
      <c r="AJ697" s="41">
        <v>0</v>
      </c>
      <c r="AK697" s="41">
        <v>0</v>
      </c>
      <c r="AL697" s="45"/>
      <c r="AM697" s="45"/>
    </row>
    <row r="698" spans="1:39" ht="14.25" customHeight="1" x14ac:dyDescent="0.45">
      <c r="A698" s="125"/>
      <c r="B698" s="36"/>
      <c r="C698" s="496"/>
      <c r="D698" s="36"/>
      <c r="E698" s="36"/>
      <c r="F698" s="36"/>
      <c r="G698" s="36"/>
      <c r="H698" s="36"/>
      <c r="I698" s="38"/>
      <c r="J698" s="38"/>
      <c r="K698" s="38"/>
      <c r="L698" s="84"/>
      <c r="M698" s="38"/>
      <c r="N698" s="38"/>
      <c r="O698" s="41"/>
      <c r="P698" s="41"/>
      <c r="Q698" s="41"/>
      <c r="R698" s="38"/>
      <c r="S698" s="38"/>
      <c r="T698" s="38"/>
      <c r="U698" s="83"/>
      <c r="V698" s="41"/>
      <c r="W698" s="41"/>
      <c r="X698" s="41"/>
      <c r="Y698" s="41"/>
      <c r="Z698" s="19"/>
      <c r="AA698" s="19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</row>
    <row r="699" spans="1:39" ht="14.25" customHeight="1" x14ac:dyDescent="0.45">
      <c r="A699" s="142" t="s">
        <v>149</v>
      </c>
      <c r="B699" s="36"/>
      <c r="C699" s="496"/>
      <c r="D699" s="36"/>
      <c r="E699" s="36"/>
      <c r="F699" s="36"/>
      <c r="G699" s="36"/>
      <c r="H699" s="36"/>
      <c r="I699" s="38"/>
      <c r="J699" s="38"/>
      <c r="K699" s="145"/>
      <c r="L699" s="146">
        <f>SUM(V699:AM699)</f>
        <v>0</v>
      </c>
      <c r="M699" s="145">
        <f>L699*I699</f>
        <v>0</v>
      </c>
      <c r="N699" s="145"/>
      <c r="O699" s="147"/>
      <c r="P699" s="147">
        <f>O700*I699</f>
        <v>0</v>
      </c>
      <c r="Q699" s="147"/>
      <c r="R699" s="145"/>
      <c r="S699" s="145">
        <f>R700*I699</f>
        <v>0</v>
      </c>
      <c r="T699" s="145"/>
      <c r="U699" s="148"/>
      <c r="V699" s="41"/>
      <c r="W699" s="41"/>
      <c r="X699" s="41"/>
      <c r="Y699" s="41"/>
      <c r="Z699" s="19"/>
      <c r="AA699" s="19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</row>
    <row r="700" spans="1:39" ht="14.25" customHeight="1" x14ac:dyDescent="0.45">
      <c r="A700" s="125"/>
      <c r="B700" s="36"/>
      <c r="C700" s="496"/>
      <c r="D700" s="36"/>
      <c r="E700" s="36"/>
      <c r="F700" s="36"/>
      <c r="G700" s="36"/>
      <c r="H700" s="36"/>
      <c r="I700" s="38"/>
      <c r="J700" s="38"/>
      <c r="K700" s="38"/>
      <c r="L700" s="84"/>
      <c r="M700" s="38"/>
      <c r="N700" s="38">
        <f>L699*J699</f>
        <v>0</v>
      </c>
      <c r="O700" s="41">
        <f>SUM(V700:AM700)</f>
        <v>0</v>
      </c>
      <c r="P700" s="41"/>
      <c r="Q700" s="41">
        <f>O700*J699</f>
        <v>0</v>
      </c>
      <c r="R700" s="38">
        <f>L699-O700</f>
        <v>0</v>
      </c>
      <c r="S700" s="38"/>
      <c r="T700" s="38">
        <f>R700*J699</f>
        <v>0</v>
      </c>
      <c r="U700" s="83"/>
      <c r="V700" s="41"/>
      <c r="W700" s="41"/>
      <c r="X700" s="41"/>
      <c r="Y700" s="41"/>
      <c r="Z700" s="19"/>
      <c r="AA700" s="19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</row>
    <row r="701" spans="1:39" ht="14.25" customHeight="1" x14ac:dyDescent="0.45">
      <c r="A701" s="125"/>
      <c r="B701" s="36"/>
      <c r="C701" s="496"/>
      <c r="D701" s="36"/>
      <c r="E701" s="36"/>
      <c r="F701" s="36"/>
      <c r="G701" s="36"/>
      <c r="H701" s="36"/>
      <c r="I701" s="38"/>
      <c r="J701" s="38"/>
      <c r="K701" s="38"/>
      <c r="L701" s="84"/>
      <c r="M701" s="38"/>
      <c r="N701" s="38"/>
      <c r="O701" s="41"/>
      <c r="P701" s="41"/>
      <c r="Q701" s="41"/>
      <c r="R701" s="38"/>
      <c r="S701" s="38"/>
      <c r="T701" s="38"/>
      <c r="U701" s="83"/>
      <c r="V701" s="41"/>
      <c r="W701" s="41"/>
      <c r="X701" s="41"/>
      <c r="Y701" s="41"/>
      <c r="Z701" s="19"/>
      <c r="AA701" s="19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</row>
    <row r="702" spans="1:39" ht="14.25" customHeight="1" x14ac:dyDescent="0.45">
      <c r="A702" s="142" t="s">
        <v>149</v>
      </c>
      <c r="B702" s="36"/>
      <c r="C702" s="496"/>
      <c r="D702" s="36"/>
      <c r="E702" s="36"/>
      <c r="F702" s="36"/>
      <c r="G702" s="36"/>
      <c r="H702" s="36"/>
      <c r="I702" s="38"/>
      <c r="J702" s="38"/>
      <c r="K702" s="145"/>
      <c r="L702" s="146">
        <f>SUM(V702:AM702)</f>
        <v>0</v>
      </c>
      <c r="M702" s="145">
        <f>L702*I702</f>
        <v>0</v>
      </c>
      <c r="N702" s="145"/>
      <c r="O702" s="147"/>
      <c r="P702" s="147">
        <f>O703*I702</f>
        <v>0</v>
      </c>
      <c r="Q702" s="147"/>
      <c r="R702" s="145"/>
      <c r="S702" s="145">
        <f>R703*I702</f>
        <v>0</v>
      </c>
      <c r="T702" s="145"/>
      <c r="U702" s="148"/>
      <c r="V702" s="41"/>
      <c r="W702" s="41"/>
      <c r="X702" s="41"/>
      <c r="Y702" s="41"/>
      <c r="Z702" s="19"/>
      <c r="AA702" s="19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</row>
    <row r="703" spans="1:39" ht="14.25" customHeight="1" x14ac:dyDescent="0.45">
      <c r="A703" s="125"/>
      <c r="B703" s="36"/>
      <c r="C703" s="496"/>
      <c r="D703" s="36"/>
      <c r="E703" s="36"/>
      <c r="F703" s="36"/>
      <c r="G703" s="36"/>
      <c r="H703" s="36"/>
      <c r="I703" s="38"/>
      <c r="J703" s="38"/>
      <c r="K703" s="38"/>
      <c r="L703" s="84"/>
      <c r="M703" s="38"/>
      <c r="N703" s="38">
        <f>L702*J702</f>
        <v>0</v>
      </c>
      <c r="O703" s="41">
        <f>SUM(V703:AM703)</f>
        <v>0</v>
      </c>
      <c r="P703" s="41"/>
      <c r="Q703" s="41">
        <f>O703*J702</f>
        <v>0</v>
      </c>
      <c r="R703" s="38">
        <f>L702-O703</f>
        <v>0</v>
      </c>
      <c r="S703" s="38"/>
      <c r="T703" s="38">
        <f>R703*J702</f>
        <v>0</v>
      </c>
      <c r="U703" s="83"/>
      <c r="V703" s="41"/>
      <c r="W703" s="41"/>
      <c r="X703" s="41"/>
      <c r="Y703" s="41"/>
      <c r="Z703" s="19"/>
      <c r="AA703" s="19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</row>
    <row r="704" spans="1:39" ht="14.25" customHeight="1" x14ac:dyDescent="0.45">
      <c r="A704" s="125"/>
      <c r="B704" s="36"/>
      <c r="C704" s="496"/>
      <c r="D704" s="36"/>
      <c r="E704" s="36"/>
      <c r="F704" s="36"/>
      <c r="G704" s="36"/>
      <c r="H704" s="36"/>
      <c r="I704" s="38"/>
      <c r="J704" s="38"/>
      <c r="K704" s="38"/>
      <c r="L704" s="84"/>
      <c r="M704" s="38"/>
      <c r="N704" s="38"/>
      <c r="O704" s="41"/>
      <c r="P704" s="41"/>
      <c r="Q704" s="41"/>
      <c r="R704" s="38"/>
      <c r="S704" s="38"/>
      <c r="T704" s="38"/>
      <c r="U704" s="83"/>
      <c r="V704" s="41"/>
      <c r="W704" s="41"/>
      <c r="X704" s="41"/>
      <c r="Y704" s="41"/>
      <c r="Z704" s="19"/>
      <c r="AA704" s="19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</row>
    <row r="705" spans="1:39" ht="14.25" customHeight="1" x14ac:dyDescent="0.45">
      <c r="A705" s="36"/>
      <c r="B705" s="36"/>
      <c r="C705" s="45"/>
      <c r="D705" s="36"/>
      <c r="E705" s="36"/>
      <c r="F705" s="36"/>
      <c r="G705" s="36"/>
      <c r="H705" s="36"/>
      <c r="I705" s="48"/>
      <c r="J705" s="38"/>
      <c r="K705" s="38"/>
      <c r="L705" s="38"/>
      <c r="M705" s="38"/>
      <c r="N705" s="38"/>
      <c r="O705" s="41"/>
      <c r="P705" s="41"/>
      <c r="Q705" s="41"/>
      <c r="R705" s="38"/>
      <c r="S705" s="38"/>
      <c r="T705" s="38"/>
      <c r="U705" s="83"/>
      <c r="V705" s="41"/>
      <c r="W705" s="41"/>
      <c r="X705" s="41"/>
      <c r="Y705" s="19"/>
      <c r="Z705" s="19"/>
      <c r="AA705" s="19"/>
      <c r="AB705" s="41"/>
      <c r="AC705" s="41"/>
      <c r="AD705" s="41"/>
      <c r="AE705" s="19"/>
      <c r="AF705" s="41"/>
      <c r="AG705" s="41"/>
      <c r="AH705" s="41"/>
      <c r="AI705" s="41"/>
      <c r="AJ705" s="41"/>
      <c r="AK705" s="41"/>
      <c r="AL705" s="41"/>
      <c r="AM705" s="41"/>
    </row>
    <row r="706" spans="1:39" ht="14.25" customHeight="1" x14ac:dyDescent="0.45">
      <c r="A706" s="92"/>
      <c r="B706" s="92"/>
      <c r="C706" s="92"/>
      <c r="D706" s="92"/>
      <c r="E706" s="92"/>
      <c r="F706" s="92"/>
      <c r="G706" s="92"/>
      <c r="H706" s="92"/>
      <c r="I706" s="93"/>
      <c r="J706" s="93"/>
      <c r="K706" s="93"/>
      <c r="L706" s="49">
        <f t="shared" ref="L706:U706" si="12">SUM(L618:L705)</f>
        <v>108</v>
      </c>
      <c r="M706" s="49">
        <f t="shared" si="12"/>
        <v>8320.5</v>
      </c>
      <c r="N706" s="93">
        <f t="shared" si="12"/>
        <v>21712</v>
      </c>
      <c r="O706" s="710">
        <f t="shared" si="12"/>
        <v>4</v>
      </c>
      <c r="P706" s="710">
        <f t="shared" si="12"/>
        <v>229.2</v>
      </c>
      <c r="Q706" s="93">
        <f t="shared" si="12"/>
        <v>596</v>
      </c>
      <c r="R706" s="93">
        <f t="shared" si="12"/>
        <v>104</v>
      </c>
      <c r="S706" s="93">
        <f t="shared" si="12"/>
        <v>8091.2999999999993</v>
      </c>
      <c r="T706" s="93">
        <f t="shared" si="12"/>
        <v>21116</v>
      </c>
      <c r="U706" s="93">
        <f t="shared" si="12"/>
        <v>0</v>
      </c>
      <c r="V706" s="139"/>
      <c r="W706" s="139"/>
      <c r="X706" s="139"/>
    </row>
    <row r="707" spans="1:39" ht="14.25" customHeight="1" x14ac:dyDescent="0.45">
      <c r="A707" s="95"/>
      <c r="B707" s="95"/>
      <c r="C707" s="95"/>
      <c r="D707" s="95"/>
      <c r="E707" s="95"/>
      <c r="F707" s="95"/>
      <c r="G707" s="95"/>
      <c r="H707" s="95"/>
      <c r="I707" s="9"/>
      <c r="J707" s="9"/>
      <c r="K707" s="9"/>
      <c r="L707" s="9"/>
      <c r="M707" s="9">
        <f t="shared" ref="M707:N707" si="13">P706+S706</f>
        <v>8320.5</v>
      </c>
      <c r="N707" s="9">
        <f t="shared" si="13"/>
        <v>21712</v>
      </c>
      <c r="O707" s="96"/>
      <c r="P707" s="9"/>
      <c r="Q707" s="9"/>
      <c r="R707" s="9"/>
      <c r="S707" s="9"/>
      <c r="T707" s="9"/>
      <c r="U707" s="9"/>
      <c r="V707" s="9"/>
      <c r="W707" s="9"/>
      <c r="X707" s="9"/>
    </row>
    <row r="708" spans="1:39" ht="14.25" customHeight="1" x14ac:dyDescent="0.45">
      <c r="A708" s="95"/>
      <c r="B708" s="95"/>
      <c r="C708" s="95"/>
      <c r="D708" s="95"/>
      <c r="E708" s="95"/>
      <c r="F708" s="95"/>
      <c r="G708" s="95"/>
      <c r="H708" s="95"/>
      <c r="I708" s="9"/>
      <c r="J708" s="9"/>
      <c r="K708" s="9" t="s">
        <v>324</v>
      </c>
      <c r="L708" s="9"/>
      <c r="M708" s="98">
        <f>M706/L706</f>
        <v>77.041666666666671</v>
      </c>
      <c r="N708" s="9"/>
      <c r="O708" s="9"/>
      <c r="P708" s="97">
        <f>P706/M706</f>
        <v>2.7546421489093201E-2</v>
      </c>
      <c r="Q708" s="9"/>
      <c r="R708" s="9"/>
      <c r="S708" s="97">
        <f>S706/M706</f>
        <v>0.97245357851090675</v>
      </c>
      <c r="T708" s="9"/>
      <c r="U708" s="9"/>
      <c r="V708" s="9"/>
      <c r="W708" s="9"/>
      <c r="X708" s="9"/>
    </row>
    <row r="709" spans="1:39" ht="14.25" customHeight="1" x14ac:dyDescent="0.45">
      <c r="A709" s="95"/>
      <c r="B709" s="95"/>
      <c r="C709" s="95"/>
      <c r="D709" s="95"/>
      <c r="E709" s="95"/>
      <c r="F709" s="95"/>
      <c r="G709" s="95"/>
      <c r="H709" s="95"/>
      <c r="I709" s="9"/>
      <c r="J709" s="9"/>
      <c r="K709" s="9" t="s">
        <v>325</v>
      </c>
      <c r="L709" s="9"/>
      <c r="M709" s="9"/>
      <c r="N709" s="9"/>
      <c r="O709" s="9"/>
      <c r="P709" s="9"/>
      <c r="Q709" s="9"/>
      <c r="R709" s="9"/>
      <c r="S709" s="9"/>
      <c r="T709" s="98">
        <f>T706/S706</f>
        <v>2.6097166091975335</v>
      </c>
      <c r="U709" s="9"/>
      <c r="V709" s="9"/>
      <c r="W709" s="9"/>
      <c r="X709" s="9"/>
    </row>
  </sheetData>
  <mergeCells count="15">
    <mergeCell ref="V176:X176"/>
    <mergeCell ref="P617:Q617"/>
    <mergeCell ref="S617:U617"/>
    <mergeCell ref="P1:Q1"/>
    <mergeCell ref="S1:U1"/>
    <mergeCell ref="P22:Q22"/>
    <mergeCell ref="S22:T22"/>
    <mergeCell ref="P111:Q111"/>
    <mergeCell ref="S111:T111"/>
    <mergeCell ref="P192:Q192"/>
    <mergeCell ref="S192:U192"/>
    <mergeCell ref="P346:Q346"/>
    <mergeCell ref="S346:U346"/>
    <mergeCell ref="P466:Q466"/>
    <mergeCell ref="S466:U466"/>
  </mergeCells>
  <pageMargins left="0.23622047244094491" right="0.23622047244094491" top="0.35433070866141736" bottom="0.35433070866141736" header="0" footer="0"/>
  <pageSetup paperSize="9" orientation="landscape" r:id="rId1"/>
  <headerFooter>
    <oddFooter>&amp;Rpage &amp;P sur</oddFooter>
  </headerFooter>
  <rowBreaks count="2" manualBreakCount="2">
    <brk id="20" man="1"/>
    <brk id="10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35</vt:i4>
      </vt:variant>
    </vt:vector>
  </HeadingPairs>
  <TitlesOfParts>
    <vt:vector size="35" baseType="lpstr">
      <vt:lpstr>ANALYSE TOTALE</vt:lpstr>
      <vt:lpstr>PE26 synthèse</vt:lpstr>
      <vt:lpstr>H25 synthèse</vt:lpstr>
      <vt:lpstr>PE25 synthèse</vt:lpstr>
      <vt:lpstr>H24 synthèse</vt:lpstr>
      <vt:lpstr>PE24 synthèse</vt:lpstr>
      <vt:lpstr>H23 synthèse</vt:lpstr>
      <vt:lpstr>PE23 synthèse</vt:lpstr>
      <vt:lpstr>BELLEROSE</vt:lpstr>
      <vt:lpstr>CAMPOMAGGI </vt:lpstr>
      <vt:lpstr>DIEGA</vt:lpstr>
      <vt:lpstr>FLOOR</vt:lpstr>
      <vt:lpstr>MALIPARMI </vt:lpstr>
      <vt:lpstr>NIU</vt:lpstr>
      <vt:lpstr>OTTODAME </vt:lpstr>
      <vt:lpstr>POMANDERE </vt:lpstr>
      <vt:lpstr>POST&amp;CO accessoires Seven</vt:lpstr>
      <vt:lpstr>POUCO A POUCO sacs cabas</vt:lpstr>
      <vt:lpstr>SEVEN </vt:lpstr>
      <vt:lpstr>V DE VINSTER</vt:lpstr>
      <vt:lpstr>ANTHOLOGY </vt:lpstr>
      <vt:lpstr>ATTIC &amp; BARN - NYKY</vt:lpstr>
      <vt:lpstr>BASH </vt:lpstr>
      <vt:lpstr>FAUNE</vt:lpstr>
      <vt:lpstr>FILIPPA K</vt:lpstr>
      <vt:lpstr>LA BOTTE GARDIANE</vt:lpstr>
      <vt:lpstr>L BRAS</vt:lpstr>
      <vt:lpstr>MKT</vt:lpstr>
      <vt:lpstr>PARIENTE</vt:lpstr>
      <vt:lpstr>PREMIATA tennis Seven</vt:lpstr>
      <vt:lpstr>RIVECOUR </vt:lpstr>
      <vt:lpstr>THE NEW SOCIETY</vt:lpstr>
      <vt:lpstr>TRUE NY - VENTO DEL SUD</vt:lpstr>
      <vt:lpstr>UNIVERSEL  MAJESTIC</vt:lpstr>
      <vt:lpstr>VANNERIE DAILLEURS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Sabine Olive</dc:creator>
  <cp:lastModifiedBy>Sabine OLIVE</cp:lastModifiedBy>
  <cp:lastPrinted>2026-02-17T09:25:23Z</cp:lastPrinted>
  <dcterms:created xsi:type="dcterms:W3CDTF">2026-03-27T02:32:44Z</dcterms:created>
  <dcterms:modified xsi:type="dcterms:W3CDTF">2026-03-27T04:51:04Z</dcterms:modified>
</cp:coreProperties>
</file>